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graysonwhite/Documents/GitHub/dspg-wastewater/"/>
    </mc:Choice>
  </mc:AlternateContent>
  <xr:revisionPtr revIDLastSave="0" documentId="13_ncr:1_{E59E83AA-0808-0B4F-88F5-2DDC99B76ED0}" xr6:coauthVersionLast="45" xr6:coauthVersionMax="45" xr10:uidLastSave="{00000000-0000-0000-0000-000000000000}"/>
  <bookViews>
    <workbookView xWindow="0" yWindow="460" windowWidth="19420" windowHeight="10420" xr2:uid="{00000000-000D-0000-FFFF-FFFF00000000}"/>
  </bookViews>
  <sheets>
    <sheet name="CLEANED" sheetId="2" r:id="rId1"/>
    <sheet name="RAW" sheetId="1" r:id="rId2"/>
    <sheet name="ANALYSIS" sheetId="3" r:id="rId3"/>
  </sheets>
  <definedNames>
    <definedName name="_xlnm._FilterDatabase" localSheetId="2" hidden="1">ANALYSIS!$A$1:$HS$114</definedName>
    <definedName name="_xlnm._FilterDatabase" localSheetId="0" hidden="1">CLEANED!$A$2:$HD$113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1" i="3" l="1"/>
  <c r="I269" i="3"/>
  <c r="H268" i="3"/>
  <c r="BS388" i="3" l="1"/>
  <c r="BS387" i="3"/>
  <c r="BS386" i="3"/>
  <c r="BS385" i="3"/>
  <c r="BS384" i="3"/>
  <c r="BS383" i="3"/>
  <c r="BS382" i="3"/>
  <c r="BS381" i="3"/>
  <c r="BS379" i="3"/>
  <c r="BS389" i="3" s="1"/>
  <c r="BS378" i="3"/>
  <c r="BS377" i="3"/>
  <c r="BS376" i="3"/>
  <c r="BS375" i="3"/>
  <c r="BS374" i="3"/>
  <c r="BR373" i="3"/>
  <c r="AX352" i="3"/>
  <c r="AX351" i="3"/>
  <c r="AX350" i="3"/>
  <c r="AX349" i="3"/>
  <c r="AX348" i="3"/>
  <c r="AX347" i="3"/>
  <c r="AX346" i="3"/>
  <c r="AX345" i="3"/>
  <c r="AX343" i="3"/>
  <c r="AX353" i="3" s="1"/>
  <c r="AX342" i="3"/>
  <c r="AX341" i="3"/>
  <c r="AX340" i="3"/>
  <c r="AX339" i="3"/>
  <c r="AX338" i="3"/>
  <c r="AW337" i="3"/>
  <c r="AW316" i="3"/>
  <c r="AW315" i="3"/>
  <c r="AW314" i="3"/>
  <c r="AW313" i="3"/>
  <c r="AW312" i="3"/>
  <c r="AW311" i="3"/>
  <c r="AW310" i="3"/>
  <c r="AW309" i="3"/>
  <c r="AW307" i="3"/>
  <c r="AW317" i="3" s="1"/>
  <c r="AW306" i="3"/>
  <c r="AW305" i="3"/>
  <c r="AW304" i="3"/>
  <c r="AW303" i="3"/>
  <c r="AW302" i="3"/>
  <c r="AV301" i="3"/>
  <c r="AV334" i="3"/>
  <c r="AV333" i="3"/>
  <c r="AV332" i="3"/>
  <c r="AV331" i="3"/>
  <c r="AV330" i="3"/>
  <c r="AV329" i="3"/>
  <c r="AV328" i="3"/>
  <c r="AV327" i="3"/>
  <c r="AV325" i="3"/>
  <c r="AV335" i="3" s="1"/>
  <c r="AV324" i="3"/>
  <c r="AV323" i="3"/>
  <c r="AV322" i="3"/>
  <c r="AV321" i="3"/>
  <c r="AV320" i="3"/>
  <c r="AU319" i="3"/>
  <c r="AU352" i="3"/>
  <c r="AU351" i="3"/>
  <c r="AU350" i="3"/>
  <c r="AU349" i="3"/>
  <c r="AU348" i="3"/>
  <c r="AU347" i="3"/>
  <c r="AU346" i="3"/>
  <c r="AU345" i="3"/>
  <c r="AU343" i="3"/>
  <c r="AU353" i="3" s="1"/>
  <c r="AU342" i="3"/>
  <c r="AU341" i="3"/>
  <c r="AU340" i="3"/>
  <c r="AU339" i="3"/>
  <c r="AU338" i="3"/>
  <c r="AT337" i="3"/>
  <c r="AT316" i="3"/>
  <c r="AT315" i="3"/>
  <c r="AT314" i="3"/>
  <c r="AT313" i="3"/>
  <c r="AT312" i="3"/>
  <c r="AT311" i="3"/>
  <c r="AT310" i="3"/>
  <c r="AT309" i="3"/>
  <c r="AT307" i="3"/>
  <c r="AT317" i="3" s="1"/>
  <c r="AT306" i="3"/>
  <c r="AT305" i="3"/>
  <c r="AT304" i="3"/>
  <c r="AT303" i="3"/>
  <c r="AT302" i="3"/>
  <c r="AS301" i="3"/>
  <c r="AS334" i="3"/>
  <c r="AS333" i="3"/>
  <c r="AS332" i="3"/>
  <c r="AS331" i="3"/>
  <c r="AS330" i="3"/>
  <c r="AS329" i="3"/>
  <c r="AS328" i="3"/>
  <c r="AS327" i="3"/>
  <c r="AS325" i="3"/>
  <c r="AS335" i="3" s="1"/>
  <c r="AS324" i="3"/>
  <c r="AS323" i="3"/>
  <c r="AS322" i="3"/>
  <c r="AS321" i="3"/>
  <c r="AS320" i="3"/>
  <c r="AR319" i="3"/>
  <c r="Z280" i="3"/>
  <c r="Z279" i="3"/>
  <c r="Z278" i="3"/>
  <c r="Z277" i="3"/>
  <c r="Z276" i="3"/>
  <c r="Z275" i="3"/>
  <c r="Z274" i="3"/>
  <c r="Z273" i="3"/>
  <c r="Z271" i="3"/>
  <c r="Z281" i="3" s="1"/>
  <c r="Z270" i="3"/>
  <c r="Z269" i="3"/>
  <c r="Z268" i="3"/>
  <c r="Z267" i="3"/>
  <c r="Z266" i="3"/>
  <c r="Y265" i="3"/>
  <c r="W280" i="3"/>
  <c r="W279" i="3"/>
  <c r="W278" i="3"/>
  <c r="W277" i="3"/>
  <c r="W276" i="3"/>
  <c r="W275" i="3"/>
  <c r="W274" i="3"/>
  <c r="W273" i="3"/>
  <c r="W271" i="3"/>
  <c r="W281" i="3" s="1"/>
  <c r="W270" i="3"/>
  <c r="W269" i="3"/>
  <c r="W268" i="3"/>
  <c r="W267" i="3"/>
  <c r="W266" i="3"/>
  <c r="V265" i="3"/>
  <c r="V262" i="3"/>
  <c r="V261" i="3"/>
  <c r="V260" i="3"/>
  <c r="V259" i="3"/>
  <c r="V258" i="3"/>
  <c r="V257" i="3"/>
  <c r="V256" i="3"/>
  <c r="V255" i="3"/>
  <c r="V253" i="3"/>
  <c r="V263" i="3" s="1"/>
  <c r="V252" i="3"/>
  <c r="V251" i="3"/>
  <c r="V250" i="3"/>
  <c r="V249" i="3"/>
  <c r="V248" i="3"/>
  <c r="U247" i="3"/>
  <c r="GF316" i="3" l="1"/>
  <c r="GF315" i="3"/>
  <c r="GF314" i="3"/>
  <c r="GF313" i="3"/>
  <c r="GF312" i="3"/>
  <c r="GF311" i="3"/>
  <c r="GF310" i="3"/>
  <c r="GF309" i="3"/>
  <c r="GF307" i="3"/>
  <c r="GF317" i="3" s="1"/>
  <c r="GF306" i="3"/>
  <c r="GF305" i="3"/>
  <c r="GF304" i="3"/>
  <c r="GF303" i="3"/>
  <c r="GF302" i="3"/>
  <c r="GE301" i="3"/>
  <c r="GE298" i="3"/>
  <c r="GE297" i="3"/>
  <c r="GE296" i="3"/>
  <c r="GE295" i="3"/>
  <c r="GE294" i="3"/>
  <c r="GE293" i="3"/>
  <c r="GE292" i="3"/>
  <c r="GE291" i="3"/>
  <c r="GE289" i="3"/>
  <c r="GE299" i="3" s="1"/>
  <c r="GE288" i="3"/>
  <c r="GE287" i="3"/>
  <c r="GE286" i="3"/>
  <c r="GE285" i="3"/>
  <c r="GE284" i="3"/>
  <c r="GD283" i="3"/>
  <c r="GD262" i="3"/>
  <c r="GD261" i="3"/>
  <c r="GD260" i="3"/>
  <c r="GD259" i="3"/>
  <c r="GD258" i="3"/>
  <c r="GD257" i="3"/>
  <c r="GD256" i="3"/>
  <c r="GD255" i="3"/>
  <c r="GD253" i="3"/>
  <c r="GD263" i="3" s="1"/>
  <c r="GD252" i="3"/>
  <c r="GD251" i="3"/>
  <c r="GD250" i="3"/>
  <c r="GD249" i="3"/>
  <c r="GD248" i="3"/>
  <c r="GC247" i="3"/>
  <c r="GC280" i="3"/>
  <c r="GC279" i="3"/>
  <c r="GC278" i="3"/>
  <c r="GC277" i="3"/>
  <c r="GC276" i="3"/>
  <c r="GC275" i="3"/>
  <c r="GC274" i="3"/>
  <c r="GC273" i="3"/>
  <c r="GC271" i="3"/>
  <c r="GC281" i="3" s="1"/>
  <c r="GC270" i="3"/>
  <c r="GC269" i="3"/>
  <c r="GC268" i="3"/>
  <c r="GC267" i="3"/>
  <c r="GC266" i="3"/>
  <c r="GB265" i="3"/>
  <c r="GB298" i="3"/>
  <c r="GB297" i="3"/>
  <c r="GB296" i="3"/>
  <c r="GB295" i="3"/>
  <c r="GB294" i="3"/>
  <c r="GB293" i="3"/>
  <c r="GB292" i="3"/>
  <c r="GB291" i="3"/>
  <c r="GB289" i="3"/>
  <c r="GB299" i="3" s="1"/>
  <c r="GB288" i="3"/>
  <c r="GB287" i="3"/>
  <c r="GB286" i="3"/>
  <c r="GB285" i="3"/>
  <c r="GB284" i="3"/>
  <c r="GA283" i="3"/>
  <c r="GA334" i="3"/>
  <c r="GA333" i="3"/>
  <c r="GA332" i="3"/>
  <c r="GA331" i="3"/>
  <c r="GA330" i="3"/>
  <c r="GA329" i="3"/>
  <c r="GA328" i="3"/>
  <c r="GA327" i="3"/>
  <c r="GA325" i="3"/>
  <c r="GA335" i="3" s="1"/>
  <c r="GA324" i="3"/>
  <c r="GA323" i="3"/>
  <c r="GA322" i="3"/>
  <c r="GA321" i="3"/>
  <c r="GA320" i="3"/>
  <c r="FZ319" i="3"/>
  <c r="FO316" i="3"/>
  <c r="FO315" i="3"/>
  <c r="FO314" i="3"/>
  <c r="FO313" i="3"/>
  <c r="FO312" i="3"/>
  <c r="FO311" i="3"/>
  <c r="FO310" i="3"/>
  <c r="FO309" i="3"/>
  <c r="FO307" i="3"/>
  <c r="FO317" i="3" s="1"/>
  <c r="FO306" i="3"/>
  <c r="FO305" i="3"/>
  <c r="FO304" i="3"/>
  <c r="FO303" i="3"/>
  <c r="FO302" i="3"/>
  <c r="FN301" i="3"/>
  <c r="FN298" i="3"/>
  <c r="FN297" i="3"/>
  <c r="FN296" i="3"/>
  <c r="FN295" i="3"/>
  <c r="FN294" i="3"/>
  <c r="FN293" i="3"/>
  <c r="FN292" i="3"/>
  <c r="FN291" i="3"/>
  <c r="FN289" i="3"/>
  <c r="FN299" i="3" s="1"/>
  <c r="FN288" i="3"/>
  <c r="FN287" i="3"/>
  <c r="FN286" i="3"/>
  <c r="FN285" i="3"/>
  <c r="FN284" i="3"/>
  <c r="FM283" i="3"/>
  <c r="FM280" i="3"/>
  <c r="FM279" i="3"/>
  <c r="FM278" i="3"/>
  <c r="FM277" i="3"/>
  <c r="FM276" i="3"/>
  <c r="FM275" i="3"/>
  <c r="FM274" i="3"/>
  <c r="FM273" i="3"/>
  <c r="FM271" i="3"/>
  <c r="FM281" i="3" s="1"/>
  <c r="FM270" i="3"/>
  <c r="FM269" i="3"/>
  <c r="FM268" i="3"/>
  <c r="FM267" i="3"/>
  <c r="FM266" i="3"/>
  <c r="FL265" i="3"/>
  <c r="FL262" i="3"/>
  <c r="FL261" i="3"/>
  <c r="FL260" i="3"/>
  <c r="FL259" i="3"/>
  <c r="FL258" i="3"/>
  <c r="FL257" i="3"/>
  <c r="FL256" i="3"/>
  <c r="FL255" i="3"/>
  <c r="FL253" i="3"/>
  <c r="FL263" i="3" s="1"/>
  <c r="FL252" i="3"/>
  <c r="FL251" i="3"/>
  <c r="FL250" i="3"/>
  <c r="FL249" i="3"/>
  <c r="FL248" i="3"/>
  <c r="FK247" i="3"/>
  <c r="FK298" i="3"/>
  <c r="FK297" i="3"/>
  <c r="FK296" i="3"/>
  <c r="FK295" i="3"/>
  <c r="FK294" i="3"/>
  <c r="FK293" i="3"/>
  <c r="FK292" i="3"/>
  <c r="FK291" i="3"/>
  <c r="FK289" i="3"/>
  <c r="FK299" i="3" s="1"/>
  <c r="FK288" i="3"/>
  <c r="FK287" i="3"/>
  <c r="FK286" i="3"/>
  <c r="FK285" i="3"/>
  <c r="FK284" i="3"/>
  <c r="FJ283" i="3"/>
  <c r="AQ352" i="3"/>
  <c r="AO352" i="3"/>
  <c r="AQ351" i="3"/>
  <c r="AO351" i="3"/>
  <c r="AQ350" i="3"/>
  <c r="AO350" i="3"/>
  <c r="AQ349" i="3"/>
  <c r="AO349" i="3"/>
  <c r="AQ348" i="3"/>
  <c r="AO348" i="3"/>
  <c r="AQ347" i="3"/>
  <c r="AO347" i="3"/>
  <c r="AQ346" i="3"/>
  <c r="AO346" i="3"/>
  <c r="AQ345" i="3"/>
  <c r="AO345" i="3"/>
  <c r="AQ342" i="3"/>
  <c r="AO342" i="3"/>
  <c r="AQ341" i="3"/>
  <c r="AO341" i="3"/>
  <c r="AQ340" i="3"/>
  <c r="AO340" i="3"/>
  <c r="AQ339" i="3"/>
  <c r="AO339" i="3"/>
  <c r="AQ338" i="3"/>
  <c r="AO338" i="3"/>
  <c r="AP316" i="3"/>
  <c r="AN316" i="3"/>
  <c r="AP315" i="3"/>
  <c r="AN315" i="3"/>
  <c r="AP314" i="3"/>
  <c r="AN314" i="3"/>
  <c r="AP313" i="3"/>
  <c r="AN313" i="3"/>
  <c r="AP312" i="3"/>
  <c r="AN312" i="3"/>
  <c r="AP311" i="3"/>
  <c r="AN311" i="3"/>
  <c r="AP310" i="3"/>
  <c r="AN310" i="3"/>
  <c r="AP309" i="3"/>
  <c r="AN309" i="3"/>
  <c r="AP306" i="3"/>
  <c r="AN306" i="3"/>
  <c r="AP305" i="3"/>
  <c r="AN305" i="3"/>
  <c r="AP304" i="3"/>
  <c r="AN304" i="3"/>
  <c r="AP303" i="3"/>
  <c r="AN303" i="3"/>
  <c r="AP302" i="3"/>
  <c r="AN302" i="3"/>
  <c r="AO334" i="3"/>
  <c r="AM334" i="3"/>
  <c r="AO333" i="3"/>
  <c r="AM333" i="3"/>
  <c r="AO332" i="3"/>
  <c r="AM332" i="3"/>
  <c r="AO331" i="3"/>
  <c r="AM331" i="3"/>
  <c r="AO330" i="3"/>
  <c r="AM330" i="3"/>
  <c r="AO329" i="3"/>
  <c r="AM329" i="3"/>
  <c r="AO328" i="3"/>
  <c r="AM328" i="3"/>
  <c r="AO327" i="3"/>
  <c r="AM327" i="3"/>
  <c r="AO324" i="3"/>
  <c r="AM324" i="3"/>
  <c r="AO323" i="3"/>
  <c r="AM323" i="3"/>
  <c r="AO322" i="3"/>
  <c r="AM322" i="3"/>
  <c r="AO321" i="3"/>
  <c r="AM321" i="3"/>
  <c r="AO320" i="3"/>
  <c r="AM320" i="3"/>
  <c r="AL298" i="3"/>
  <c r="AL297" i="3"/>
  <c r="AL296" i="3"/>
  <c r="AL295" i="3"/>
  <c r="AL294" i="3"/>
  <c r="AL293" i="3"/>
  <c r="AL292" i="3"/>
  <c r="AL291" i="3"/>
  <c r="AL289" i="3"/>
  <c r="AL299" i="3" s="1"/>
  <c r="AL288" i="3"/>
  <c r="AL287" i="3"/>
  <c r="AL286" i="3"/>
  <c r="AL285" i="3"/>
  <c r="AL284" i="3"/>
  <c r="AK283" i="3"/>
  <c r="AK316" i="3"/>
  <c r="AK315" i="3"/>
  <c r="AK314" i="3"/>
  <c r="AK313" i="3"/>
  <c r="AK312" i="3"/>
  <c r="AK311" i="3"/>
  <c r="AK310" i="3"/>
  <c r="AK309" i="3"/>
  <c r="AK307" i="3"/>
  <c r="AK317" i="3" s="1"/>
  <c r="AK306" i="3"/>
  <c r="AK305" i="3"/>
  <c r="AK304" i="3"/>
  <c r="AK303" i="3"/>
  <c r="AK302" i="3"/>
  <c r="AJ301" i="3"/>
  <c r="AJ262" i="3"/>
  <c r="AJ261" i="3"/>
  <c r="AJ260" i="3"/>
  <c r="AJ259" i="3"/>
  <c r="AJ258" i="3"/>
  <c r="AJ257" i="3"/>
  <c r="AJ256" i="3"/>
  <c r="AJ255" i="3"/>
  <c r="AJ253" i="3"/>
  <c r="AJ263" i="3" s="1"/>
  <c r="AJ252" i="3"/>
  <c r="AJ251" i="3"/>
  <c r="AJ250" i="3"/>
  <c r="AJ249" i="3"/>
  <c r="AJ248" i="3"/>
  <c r="AI247" i="3"/>
  <c r="GZ316" i="3"/>
  <c r="GZ315" i="3"/>
  <c r="GZ314" i="3"/>
  <c r="GZ313" i="3"/>
  <c r="GZ312" i="3"/>
  <c r="GZ311" i="3"/>
  <c r="GZ310" i="3"/>
  <c r="GZ309" i="3"/>
  <c r="GZ307" i="3"/>
  <c r="GZ317" i="3" s="1"/>
  <c r="GZ306" i="3"/>
  <c r="GZ305" i="3"/>
  <c r="GZ304" i="3"/>
  <c r="GZ303" i="3"/>
  <c r="GZ302" i="3"/>
  <c r="GY301" i="3"/>
  <c r="GY298" i="3"/>
  <c r="GY297" i="3"/>
  <c r="GY296" i="3"/>
  <c r="GY295" i="3"/>
  <c r="GY294" i="3"/>
  <c r="GY293" i="3"/>
  <c r="GY292" i="3"/>
  <c r="GY291" i="3"/>
  <c r="GY289" i="3"/>
  <c r="GY299" i="3" s="1"/>
  <c r="GY288" i="3"/>
  <c r="GY287" i="3"/>
  <c r="GY286" i="3"/>
  <c r="GY285" i="3"/>
  <c r="GY284" i="3"/>
  <c r="GX283" i="3"/>
  <c r="GX280" i="3"/>
  <c r="GX279" i="3"/>
  <c r="GX278" i="3"/>
  <c r="GX277" i="3"/>
  <c r="GX276" i="3"/>
  <c r="GX275" i="3"/>
  <c r="GX274" i="3"/>
  <c r="GX273" i="3"/>
  <c r="GX271" i="3"/>
  <c r="GX281" i="3" s="1"/>
  <c r="GX270" i="3"/>
  <c r="GX269" i="3"/>
  <c r="GX268" i="3"/>
  <c r="GX267" i="3"/>
  <c r="GX266" i="3"/>
  <c r="GW265" i="3"/>
  <c r="GW316" i="3"/>
  <c r="GW315" i="3"/>
  <c r="GW314" i="3"/>
  <c r="GW313" i="3"/>
  <c r="GW312" i="3"/>
  <c r="GW311" i="3"/>
  <c r="GW310" i="3"/>
  <c r="GW309" i="3"/>
  <c r="GW307" i="3"/>
  <c r="GW317" i="3" s="1"/>
  <c r="GW306" i="3"/>
  <c r="GW305" i="3"/>
  <c r="GW304" i="3"/>
  <c r="GW303" i="3"/>
  <c r="GW302" i="3"/>
  <c r="GV301" i="3"/>
  <c r="GV298" i="3"/>
  <c r="GV297" i="3"/>
  <c r="GV296" i="3"/>
  <c r="GV295" i="3"/>
  <c r="GV294" i="3"/>
  <c r="GV293" i="3"/>
  <c r="GV292" i="3"/>
  <c r="GV291" i="3"/>
  <c r="GV289" i="3"/>
  <c r="GV299" i="3" s="1"/>
  <c r="GV288" i="3"/>
  <c r="GV287" i="3"/>
  <c r="GV286" i="3"/>
  <c r="GV285" i="3"/>
  <c r="GV284" i="3"/>
  <c r="GU283" i="3"/>
  <c r="GU280" i="3"/>
  <c r="GU279" i="3"/>
  <c r="GU278" i="3"/>
  <c r="GU277" i="3"/>
  <c r="GU276" i="3"/>
  <c r="GU275" i="3"/>
  <c r="GU274" i="3"/>
  <c r="GU273" i="3"/>
  <c r="GU271" i="3"/>
  <c r="GU281" i="3" s="1"/>
  <c r="GU270" i="3"/>
  <c r="GU269" i="3"/>
  <c r="GU268" i="3"/>
  <c r="GU267" i="3"/>
  <c r="GU266" i="3"/>
  <c r="GT265" i="3"/>
  <c r="GT316" i="3"/>
  <c r="GT315" i="3"/>
  <c r="GT314" i="3"/>
  <c r="GT313" i="3"/>
  <c r="GT312" i="3"/>
  <c r="GT311" i="3"/>
  <c r="GT310" i="3"/>
  <c r="GT309" i="3"/>
  <c r="GT307" i="3"/>
  <c r="GT317" i="3" s="1"/>
  <c r="GT306" i="3"/>
  <c r="GT305" i="3"/>
  <c r="GT304" i="3"/>
  <c r="GT303" i="3"/>
  <c r="GT302" i="3"/>
  <c r="GS301" i="3"/>
  <c r="GS298" i="3"/>
  <c r="GS297" i="3"/>
  <c r="GS296" i="3"/>
  <c r="GS295" i="3"/>
  <c r="GS294" i="3"/>
  <c r="GS293" i="3"/>
  <c r="GS292" i="3"/>
  <c r="GS291" i="3"/>
  <c r="GS289" i="3"/>
  <c r="GS299" i="3" s="1"/>
  <c r="GS288" i="3"/>
  <c r="GS287" i="3"/>
  <c r="GS286" i="3"/>
  <c r="GS285" i="3"/>
  <c r="GS284" i="3"/>
  <c r="GR283" i="3"/>
  <c r="GR280" i="3"/>
  <c r="GR279" i="3"/>
  <c r="GR278" i="3"/>
  <c r="GR277" i="3"/>
  <c r="GR276" i="3"/>
  <c r="GR275" i="3"/>
  <c r="GR274" i="3"/>
  <c r="GR273" i="3"/>
  <c r="GR271" i="3"/>
  <c r="GR281" i="3" s="1"/>
  <c r="GR270" i="3"/>
  <c r="GR269" i="3"/>
  <c r="GR268" i="3"/>
  <c r="GR267" i="3"/>
  <c r="GR266" i="3"/>
  <c r="GQ265" i="3"/>
  <c r="AO325" i="3" l="1"/>
  <c r="AP322" i="3" s="1"/>
  <c r="AM325" i="3"/>
  <c r="AO343" i="3"/>
  <c r="AP339" i="3" s="1"/>
  <c r="AO335" i="3"/>
  <c r="AP330" i="3" s="1"/>
  <c r="AM335" i="3"/>
  <c r="AN327" i="3" s="1"/>
  <c r="AN307" i="3"/>
  <c r="AO306" i="3" s="1"/>
  <c r="AO353" i="3"/>
  <c r="AQ353" i="3"/>
  <c r="AR347" i="3" s="1"/>
  <c r="AQ343" i="3"/>
  <c r="AN317" i="3"/>
  <c r="AO309" i="3" s="1"/>
  <c r="AP317" i="3"/>
  <c r="AP307" i="3"/>
  <c r="GS262" i="3"/>
  <c r="GQ262" i="3"/>
  <c r="GS261" i="3"/>
  <c r="GQ261" i="3"/>
  <c r="GS260" i="3"/>
  <c r="GQ260" i="3"/>
  <c r="GS259" i="3"/>
  <c r="GQ259" i="3"/>
  <c r="GS258" i="3"/>
  <c r="GQ258" i="3"/>
  <c r="GS257" i="3"/>
  <c r="GQ257" i="3"/>
  <c r="GS256" i="3"/>
  <c r="GQ256" i="3"/>
  <c r="GS255" i="3"/>
  <c r="GQ255" i="3"/>
  <c r="GS252" i="3"/>
  <c r="GQ252" i="3"/>
  <c r="GS251" i="3"/>
  <c r="GQ251" i="3"/>
  <c r="GS250" i="3"/>
  <c r="GQ250" i="3"/>
  <c r="GS249" i="3"/>
  <c r="GQ249" i="3"/>
  <c r="GS248" i="3"/>
  <c r="GQ248" i="3"/>
  <c r="GN280" i="3"/>
  <c r="GN279" i="3"/>
  <c r="GN278" i="3"/>
  <c r="GN277" i="3"/>
  <c r="GN276" i="3"/>
  <c r="GN275" i="3"/>
  <c r="GN274" i="3"/>
  <c r="GN273" i="3"/>
  <c r="GN271" i="3"/>
  <c r="GN281" i="3" s="1"/>
  <c r="GN270" i="3"/>
  <c r="GN269" i="3"/>
  <c r="GN268" i="3"/>
  <c r="GN267" i="3"/>
  <c r="GN266" i="3"/>
  <c r="GM265" i="3"/>
  <c r="GO316" i="3"/>
  <c r="GM316" i="3"/>
  <c r="GO315" i="3"/>
  <c r="GM315" i="3"/>
  <c r="GO314" i="3"/>
  <c r="GM314" i="3"/>
  <c r="GO313" i="3"/>
  <c r="GM313" i="3"/>
  <c r="GO312" i="3"/>
  <c r="GM312" i="3"/>
  <c r="GO311" i="3"/>
  <c r="GM311" i="3"/>
  <c r="GO310" i="3"/>
  <c r="GM310" i="3"/>
  <c r="GO309" i="3"/>
  <c r="GM309" i="3"/>
  <c r="GO306" i="3"/>
  <c r="GM306" i="3"/>
  <c r="GO305" i="3"/>
  <c r="GM305" i="3"/>
  <c r="GO304" i="3"/>
  <c r="GM304" i="3"/>
  <c r="GO303" i="3"/>
  <c r="GM303" i="3"/>
  <c r="GO302" i="3"/>
  <c r="GM302" i="3"/>
  <c r="GK280" i="3"/>
  <c r="GK279" i="3"/>
  <c r="GK278" i="3"/>
  <c r="GK277" i="3"/>
  <c r="GK276" i="3"/>
  <c r="GK275" i="3"/>
  <c r="GK274" i="3"/>
  <c r="GK273" i="3"/>
  <c r="GK271" i="3"/>
  <c r="GK281" i="3" s="1"/>
  <c r="GK270" i="3"/>
  <c r="GK269" i="3"/>
  <c r="GK268" i="3"/>
  <c r="GK267" i="3"/>
  <c r="GK266" i="3"/>
  <c r="GJ265" i="3"/>
  <c r="GL262" i="3"/>
  <c r="GJ262" i="3"/>
  <c r="GL261" i="3"/>
  <c r="GJ261" i="3"/>
  <c r="GL260" i="3"/>
  <c r="GJ260" i="3"/>
  <c r="GL259" i="3"/>
  <c r="GJ259" i="3"/>
  <c r="GL258" i="3"/>
  <c r="GJ258" i="3"/>
  <c r="GL257" i="3"/>
  <c r="GJ257" i="3"/>
  <c r="GL256" i="3"/>
  <c r="GJ256" i="3"/>
  <c r="GL255" i="3"/>
  <c r="GJ255" i="3"/>
  <c r="GL252" i="3"/>
  <c r="GJ252" i="3"/>
  <c r="GL251" i="3"/>
  <c r="GJ251" i="3"/>
  <c r="GL250" i="3"/>
  <c r="GJ250" i="3"/>
  <c r="GL249" i="3"/>
  <c r="GJ249" i="3"/>
  <c r="GL248" i="3"/>
  <c r="GJ248" i="3"/>
  <c r="GK298" i="3"/>
  <c r="GI298" i="3"/>
  <c r="GK297" i="3"/>
  <c r="GI297" i="3"/>
  <c r="GK296" i="3"/>
  <c r="GI296" i="3"/>
  <c r="GK295" i="3"/>
  <c r="GI295" i="3"/>
  <c r="GK294" i="3"/>
  <c r="GI294" i="3"/>
  <c r="GK293" i="3"/>
  <c r="GI293" i="3"/>
  <c r="GK292" i="3"/>
  <c r="GI292" i="3"/>
  <c r="GK291" i="3"/>
  <c r="GI291" i="3"/>
  <c r="GK288" i="3"/>
  <c r="GI288" i="3"/>
  <c r="GK287" i="3"/>
  <c r="GI287" i="3"/>
  <c r="GK286" i="3"/>
  <c r="GI286" i="3"/>
  <c r="GK285" i="3"/>
  <c r="GI285" i="3"/>
  <c r="GK284" i="3"/>
  <c r="GI284" i="3"/>
  <c r="GH280" i="3"/>
  <c r="GH279" i="3"/>
  <c r="GH278" i="3"/>
  <c r="GH277" i="3"/>
  <c r="GH276" i="3"/>
  <c r="GH275" i="3"/>
  <c r="GH274" i="3"/>
  <c r="GH273" i="3"/>
  <c r="GH271" i="3"/>
  <c r="GH281" i="3" s="1"/>
  <c r="GH270" i="3"/>
  <c r="GH269" i="3"/>
  <c r="GH268" i="3"/>
  <c r="GH267" i="3"/>
  <c r="GH266" i="3"/>
  <c r="GG265" i="3"/>
  <c r="GG262" i="3"/>
  <c r="GG261" i="3"/>
  <c r="GG260" i="3"/>
  <c r="GG259" i="3"/>
  <c r="GG258" i="3"/>
  <c r="GG257" i="3"/>
  <c r="GG256" i="3"/>
  <c r="GG255" i="3"/>
  <c r="GG253" i="3"/>
  <c r="GG263" i="3" s="1"/>
  <c r="GG252" i="3"/>
  <c r="GG251" i="3"/>
  <c r="GG250" i="3"/>
  <c r="GG249" i="3"/>
  <c r="GG248" i="3"/>
  <c r="GF247" i="3"/>
  <c r="FZ316" i="3"/>
  <c r="FZ315" i="3"/>
  <c r="FZ314" i="3"/>
  <c r="FZ313" i="3"/>
  <c r="FZ312" i="3"/>
  <c r="FZ311" i="3"/>
  <c r="FZ310" i="3"/>
  <c r="FZ309" i="3"/>
  <c r="FZ307" i="3"/>
  <c r="FZ317" i="3" s="1"/>
  <c r="FZ306" i="3"/>
  <c r="FZ305" i="3"/>
  <c r="FZ304" i="3"/>
  <c r="FZ303" i="3"/>
  <c r="FZ302" i="3"/>
  <c r="FY301" i="3"/>
  <c r="FY298" i="3"/>
  <c r="FY297" i="3"/>
  <c r="FY296" i="3"/>
  <c r="FY295" i="3"/>
  <c r="FY294" i="3"/>
  <c r="FY293" i="3"/>
  <c r="FY292" i="3"/>
  <c r="FY291" i="3"/>
  <c r="FY289" i="3"/>
  <c r="FY299" i="3" s="1"/>
  <c r="FY288" i="3"/>
  <c r="FY287" i="3"/>
  <c r="FY286" i="3"/>
  <c r="FY285" i="3"/>
  <c r="FY284" i="3"/>
  <c r="FX283" i="3"/>
  <c r="FY280" i="3"/>
  <c r="FW280" i="3"/>
  <c r="FY279" i="3"/>
  <c r="FW279" i="3"/>
  <c r="FY278" i="3"/>
  <c r="FW278" i="3"/>
  <c r="FY277" i="3"/>
  <c r="FW277" i="3"/>
  <c r="FY276" i="3"/>
  <c r="FW276" i="3"/>
  <c r="FY275" i="3"/>
  <c r="FW275" i="3"/>
  <c r="FY274" i="3"/>
  <c r="FW274" i="3"/>
  <c r="FY273" i="3"/>
  <c r="FW273" i="3"/>
  <c r="FY270" i="3"/>
  <c r="FW270" i="3"/>
  <c r="FY269" i="3"/>
  <c r="FW269" i="3"/>
  <c r="FY268" i="3"/>
  <c r="FW268" i="3"/>
  <c r="FY267" i="3"/>
  <c r="FW267" i="3"/>
  <c r="FY266" i="3"/>
  <c r="FW266" i="3"/>
  <c r="FZ262" i="3"/>
  <c r="FX262" i="3"/>
  <c r="FV262" i="3"/>
  <c r="FT262" i="3"/>
  <c r="FR262" i="3"/>
  <c r="FP262" i="3"/>
  <c r="FZ261" i="3"/>
  <c r="FX261" i="3"/>
  <c r="FV261" i="3"/>
  <c r="FT261" i="3"/>
  <c r="FR261" i="3"/>
  <c r="FP261" i="3"/>
  <c r="FZ260" i="3"/>
  <c r="FX260" i="3"/>
  <c r="FV260" i="3"/>
  <c r="FT260" i="3"/>
  <c r="FR260" i="3"/>
  <c r="FP260" i="3"/>
  <c r="FZ259" i="3"/>
  <c r="FX259" i="3"/>
  <c r="FV259" i="3"/>
  <c r="FT259" i="3"/>
  <c r="FR259" i="3"/>
  <c r="FP259" i="3"/>
  <c r="FZ258" i="3"/>
  <c r="FX258" i="3"/>
  <c r="FV258" i="3"/>
  <c r="FT258" i="3"/>
  <c r="FR258" i="3"/>
  <c r="FP258" i="3"/>
  <c r="FZ257" i="3"/>
  <c r="FX257" i="3"/>
  <c r="FV257" i="3"/>
  <c r="FT257" i="3"/>
  <c r="FR257" i="3"/>
  <c r="FP257" i="3"/>
  <c r="FZ256" i="3"/>
  <c r="FX256" i="3"/>
  <c r="FV256" i="3"/>
  <c r="FT256" i="3"/>
  <c r="FR256" i="3"/>
  <c r="FP256" i="3"/>
  <c r="FZ255" i="3"/>
  <c r="FX255" i="3"/>
  <c r="FV255" i="3"/>
  <c r="FT255" i="3"/>
  <c r="FR255" i="3"/>
  <c r="FP255" i="3"/>
  <c r="FZ252" i="3"/>
  <c r="FX252" i="3"/>
  <c r="FV252" i="3"/>
  <c r="FT252" i="3"/>
  <c r="FR252" i="3"/>
  <c r="FP252" i="3"/>
  <c r="FZ251" i="3"/>
  <c r="FX251" i="3"/>
  <c r="FV251" i="3"/>
  <c r="FT251" i="3"/>
  <c r="FR251" i="3"/>
  <c r="FP251" i="3"/>
  <c r="FZ250" i="3"/>
  <c r="FX250" i="3"/>
  <c r="FV250" i="3"/>
  <c r="FT250" i="3"/>
  <c r="FR250" i="3"/>
  <c r="FP250" i="3"/>
  <c r="FZ249" i="3"/>
  <c r="FX249" i="3"/>
  <c r="FV249" i="3"/>
  <c r="FT249" i="3"/>
  <c r="FR249" i="3"/>
  <c r="FP249" i="3"/>
  <c r="FZ248" i="3"/>
  <c r="FX248" i="3"/>
  <c r="FV248" i="3"/>
  <c r="FT248" i="3"/>
  <c r="FR248" i="3"/>
  <c r="FP248" i="3"/>
  <c r="FJ280" i="3"/>
  <c r="FJ279" i="3"/>
  <c r="FJ278" i="3"/>
  <c r="FJ277" i="3"/>
  <c r="FJ276" i="3"/>
  <c r="FJ275" i="3"/>
  <c r="FJ274" i="3"/>
  <c r="FJ273" i="3"/>
  <c r="FJ271" i="3"/>
  <c r="FJ281" i="3" s="1"/>
  <c r="FJ270" i="3"/>
  <c r="FJ269" i="3"/>
  <c r="FJ268" i="3"/>
  <c r="FJ267" i="3"/>
  <c r="FJ266" i="3"/>
  <c r="FI265" i="3"/>
  <c r="FI262" i="3"/>
  <c r="FI261" i="3"/>
  <c r="FI260" i="3"/>
  <c r="FI259" i="3"/>
  <c r="FI258" i="3"/>
  <c r="FI257" i="3"/>
  <c r="FI256" i="3"/>
  <c r="FI255" i="3"/>
  <c r="FI253" i="3"/>
  <c r="FI263" i="3" s="1"/>
  <c r="FI252" i="3"/>
  <c r="FI251" i="3"/>
  <c r="FI250" i="3"/>
  <c r="FI249" i="3"/>
  <c r="FI248" i="3"/>
  <c r="FH247" i="3"/>
  <c r="FH298" i="3"/>
  <c r="FH297" i="3"/>
  <c r="FH296" i="3"/>
  <c r="FH295" i="3"/>
  <c r="FH294" i="3"/>
  <c r="FH293" i="3"/>
  <c r="FH292" i="3"/>
  <c r="FH291" i="3"/>
  <c r="FH289" i="3"/>
  <c r="FH299" i="3" s="1"/>
  <c r="FH288" i="3"/>
  <c r="FH287" i="3"/>
  <c r="FH286" i="3"/>
  <c r="FH285" i="3"/>
  <c r="FH284" i="3"/>
  <c r="FG283" i="3"/>
  <c r="FG280" i="3"/>
  <c r="FG279" i="3"/>
  <c r="FG278" i="3"/>
  <c r="FG277" i="3"/>
  <c r="FG276" i="3"/>
  <c r="FG275" i="3"/>
  <c r="FG274" i="3"/>
  <c r="FG273" i="3"/>
  <c r="FG271" i="3"/>
  <c r="FG281" i="3" s="1"/>
  <c r="FG270" i="3"/>
  <c r="FG269" i="3"/>
  <c r="FG268" i="3"/>
  <c r="FG267" i="3"/>
  <c r="FG266" i="3"/>
  <c r="FF265" i="3"/>
  <c r="FF262" i="3"/>
  <c r="FF261" i="3"/>
  <c r="FF260" i="3"/>
  <c r="FF259" i="3"/>
  <c r="FF258" i="3"/>
  <c r="FF257" i="3"/>
  <c r="FF256" i="3"/>
  <c r="FF255" i="3"/>
  <c r="FF253" i="3"/>
  <c r="FF263" i="3" s="1"/>
  <c r="FF252" i="3"/>
  <c r="FF251" i="3"/>
  <c r="FF250" i="3"/>
  <c r="FF249" i="3"/>
  <c r="FF248" i="3"/>
  <c r="FE247" i="3"/>
  <c r="FE316" i="3"/>
  <c r="FE315" i="3"/>
  <c r="FE314" i="3"/>
  <c r="FE313" i="3"/>
  <c r="FE312" i="3"/>
  <c r="FE311" i="3"/>
  <c r="FE310" i="3"/>
  <c r="FE309" i="3"/>
  <c r="FE307" i="3"/>
  <c r="FE317" i="3" s="1"/>
  <c r="FE306" i="3"/>
  <c r="FE305" i="3"/>
  <c r="FE304" i="3"/>
  <c r="FE303" i="3"/>
  <c r="FE302" i="3"/>
  <c r="FD301" i="3"/>
  <c r="FD280" i="3"/>
  <c r="FD279" i="3"/>
  <c r="FD278" i="3"/>
  <c r="FD277" i="3"/>
  <c r="FD276" i="3"/>
  <c r="FD275" i="3"/>
  <c r="FD274" i="3"/>
  <c r="FD273" i="3"/>
  <c r="FD271" i="3"/>
  <c r="FD281" i="3" s="1"/>
  <c r="FD270" i="3"/>
  <c r="FD269" i="3"/>
  <c r="FD268" i="3"/>
  <c r="FD267" i="3"/>
  <c r="FD266" i="3"/>
  <c r="FC265" i="3"/>
  <c r="FC334" i="3"/>
  <c r="FC333" i="3"/>
  <c r="FC332" i="3"/>
  <c r="FC331" i="3"/>
  <c r="FC330" i="3"/>
  <c r="FC329" i="3"/>
  <c r="FC328" i="3"/>
  <c r="FC327" i="3"/>
  <c r="FC325" i="3"/>
  <c r="FC335" i="3" s="1"/>
  <c r="FC324" i="3"/>
  <c r="FC323" i="3"/>
  <c r="FC322" i="3"/>
  <c r="FC321" i="3"/>
  <c r="FC320" i="3"/>
  <c r="FB319" i="3"/>
  <c r="FB316" i="3"/>
  <c r="FB315" i="3"/>
  <c r="FB314" i="3"/>
  <c r="FB313" i="3"/>
  <c r="FB312" i="3"/>
  <c r="FB311" i="3"/>
  <c r="FB310" i="3"/>
  <c r="FB309" i="3"/>
  <c r="FB307" i="3"/>
  <c r="FB317" i="3" s="1"/>
  <c r="FB306" i="3"/>
  <c r="FB305" i="3"/>
  <c r="FB304" i="3"/>
  <c r="FB303" i="3"/>
  <c r="FB302" i="3"/>
  <c r="FA301" i="3"/>
  <c r="FA271" i="3"/>
  <c r="FA281" i="3" s="1"/>
  <c r="FA280" i="3"/>
  <c r="FA279" i="3"/>
  <c r="FA278" i="3"/>
  <c r="FA277" i="3"/>
  <c r="FA276" i="3"/>
  <c r="FA275" i="3"/>
  <c r="FA274" i="3"/>
  <c r="FA273" i="3"/>
  <c r="FA270" i="3"/>
  <c r="FA269" i="3"/>
  <c r="FA268" i="3"/>
  <c r="FA267" i="3"/>
  <c r="FA266" i="3"/>
  <c r="EZ265" i="3"/>
  <c r="EZ284" i="3"/>
  <c r="FB298" i="3"/>
  <c r="EZ298" i="3"/>
  <c r="FB297" i="3"/>
  <c r="EZ297" i="3"/>
  <c r="FB296" i="3"/>
  <c r="EZ296" i="3"/>
  <c r="FB295" i="3"/>
  <c r="EZ295" i="3"/>
  <c r="FB294" i="3"/>
  <c r="EZ294" i="3"/>
  <c r="FB293" i="3"/>
  <c r="EZ293" i="3"/>
  <c r="FB292" i="3"/>
  <c r="EZ292" i="3"/>
  <c r="FB291" i="3"/>
  <c r="EZ291" i="3"/>
  <c r="FB288" i="3"/>
  <c r="EZ288" i="3"/>
  <c r="FB287" i="3"/>
  <c r="EZ287" i="3"/>
  <c r="FB286" i="3"/>
  <c r="EZ286" i="3"/>
  <c r="FB285" i="3"/>
  <c r="EZ285" i="3"/>
  <c r="FB284" i="3"/>
  <c r="EV302" i="3"/>
  <c r="EX266" i="3"/>
  <c r="EX280" i="3"/>
  <c r="EX279" i="3"/>
  <c r="EX278" i="3"/>
  <c r="EX277" i="3"/>
  <c r="EX276" i="3"/>
  <c r="EX275" i="3"/>
  <c r="EX274" i="3"/>
  <c r="EX273" i="3"/>
  <c r="EX271" i="3"/>
  <c r="EX281" i="3" s="1"/>
  <c r="EX270" i="3"/>
  <c r="EX269" i="3"/>
  <c r="EX268" i="3"/>
  <c r="EX267" i="3"/>
  <c r="EW265" i="3"/>
  <c r="EW334" i="3"/>
  <c r="EW333" i="3"/>
  <c r="EW332" i="3"/>
  <c r="EW331" i="3"/>
  <c r="EW330" i="3"/>
  <c r="EW329" i="3"/>
  <c r="EW328" i="3"/>
  <c r="EW327" i="3"/>
  <c r="EW325" i="3"/>
  <c r="EW335" i="3" s="1"/>
  <c r="EW324" i="3"/>
  <c r="EW323" i="3"/>
  <c r="EW322" i="3"/>
  <c r="EW321" i="3"/>
  <c r="EW320" i="3"/>
  <c r="EV319" i="3"/>
  <c r="EV316" i="3"/>
  <c r="EV315" i="3"/>
  <c r="EV314" i="3"/>
  <c r="EV313" i="3"/>
  <c r="EV312" i="3"/>
  <c r="EV311" i="3"/>
  <c r="EV310" i="3"/>
  <c r="EV309" i="3"/>
  <c r="EV307" i="3"/>
  <c r="EV317" i="3" s="1"/>
  <c r="EV306" i="3"/>
  <c r="EV305" i="3"/>
  <c r="EV304" i="3"/>
  <c r="EV303" i="3"/>
  <c r="EU301" i="3"/>
  <c r="AE266" i="3"/>
  <c r="BD267" i="3"/>
  <c r="BB267" i="3"/>
  <c r="AZ268" i="3"/>
  <c r="FB249" i="3"/>
  <c r="FB262" i="3"/>
  <c r="EZ262" i="3"/>
  <c r="EX262" i="3"/>
  <c r="EV262" i="3"/>
  <c r="ET262" i="3"/>
  <c r="FB261" i="3"/>
  <c r="EZ261" i="3"/>
  <c r="EX261" i="3"/>
  <c r="EV261" i="3"/>
  <c r="ET261" i="3"/>
  <c r="FB260" i="3"/>
  <c r="EZ260" i="3"/>
  <c r="EX260" i="3"/>
  <c r="EV260" i="3"/>
  <c r="ET260" i="3"/>
  <c r="FB259" i="3"/>
  <c r="EZ259" i="3"/>
  <c r="EX259" i="3"/>
  <c r="EV259" i="3"/>
  <c r="ET259" i="3"/>
  <c r="FB258" i="3"/>
  <c r="EZ258" i="3"/>
  <c r="EX258" i="3"/>
  <c r="EV258" i="3"/>
  <c r="ET258" i="3"/>
  <c r="FB257" i="3"/>
  <c r="EZ257" i="3"/>
  <c r="EX257" i="3"/>
  <c r="EV257" i="3"/>
  <c r="ET257" i="3"/>
  <c r="FB256" i="3"/>
  <c r="EZ256" i="3"/>
  <c r="EX256" i="3"/>
  <c r="EV256" i="3"/>
  <c r="ET256" i="3"/>
  <c r="FB255" i="3"/>
  <c r="EZ255" i="3"/>
  <c r="EX255" i="3"/>
  <c r="EV255" i="3"/>
  <c r="ET255" i="3"/>
  <c r="FB252" i="3"/>
  <c r="EZ252" i="3"/>
  <c r="EX252" i="3"/>
  <c r="EV252" i="3"/>
  <c r="ET252" i="3"/>
  <c r="FB251" i="3"/>
  <c r="EZ251" i="3"/>
  <c r="EX251" i="3"/>
  <c r="EV251" i="3"/>
  <c r="ET251" i="3"/>
  <c r="FB250" i="3"/>
  <c r="EZ250" i="3"/>
  <c r="EX250" i="3"/>
  <c r="EV250" i="3"/>
  <c r="ET250" i="3"/>
  <c r="EZ249" i="3"/>
  <c r="EX249" i="3"/>
  <c r="EV249" i="3"/>
  <c r="ET249" i="3"/>
  <c r="FB248" i="3"/>
  <c r="EZ248" i="3"/>
  <c r="EX248" i="3"/>
  <c r="EV248" i="3"/>
  <c r="ET248" i="3"/>
  <c r="DN262" i="3"/>
  <c r="DN261" i="3"/>
  <c r="DN260" i="3"/>
  <c r="DN259" i="3"/>
  <c r="DN258" i="3"/>
  <c r="DN257" i="3"/>
  <c r="DN256" i="3"/>
  <c r="DN255" i="3"/>
  <c r="DL262" i="3"/>
  <c r="DL261" i="3"/>
  <c r="DL260" i="3"/>
  <c r="DL259" i="3"/>
  <c r="DL258" i="3"/>
  <c r="DL257" i="3"/>
  <c r="DL256" i="3"/>
  <c r="DL255" i="3"/>
  <c r="DJ262" i="3"/>
  <c r="DJ261" i="3"/>
  <c r="DJ260" i="3"/>
  <c r="DJ259" i="3"/>
  <c r="DJ258" i="3"/>
  <c r="DJ257" i="3"/>
  <c r="DJ256" i="3"/>
  <c r="DJ255" i="3"/>
  <c r="DH262" i="3"/>
  <c r="DH261" i="3"/>
  <c r="DH260" i="3"/>
  <c r="DH259" i="3"/>
  <c r="DH258" i="3"/>
  <c r="DH257" i="3"/>
  <c r="DH256" i="3"/>
  <c r="DH255" i="3"/>
  <c r="DL252" i="3"/>
  <c r="DL251" i="3"/>
  <c r="DL250" i="3"/>
  <c r="DL249" i="3"/>
  <c r="DL248" i="3"/>
  <c r="DJ252" i="3"/>
  <c r="DJ251" i="3"/>
  <c r="DJ250" i="3"/>
  <c r="DJ249" i="3"/>
  <c r="DJ248" i="3"/>
  <c r="DF248" i="3"/>
  <c r="DN252" i="3"/>
  <c r="DN251" i="3"/>
  <c r="DN250" i="3"/>
  <c r="DN249" i="3"/>
  <c r="DN248" i="3"/>
  <c r="DH252" i="3"/>
  <c r="DH251" i="3"/>
  <c r="DH250" i="3"/>
  <c r="DH249" i="3"/>
  <c r="DH248" i="3"/>
  <c r="DF255" i="3"/>
  <c r="EU298" i="3"/>
  <c r="ES298" i="3"/>
  <c r="EU297" i="3"/>
  <c r="ES297" i="3"/>
  <c r="EU296" i="3"/>
  <c r="ES296" i="3"/>
  <c r="EU295" i="3"/>
  <c r="ES295" i="3"/>
  <c r="EU294" i="3"/>
  <c r="ES294" i="3"/>
  <c r="EU293" i="3"/>
  <c r="ES293" i="3"/>
  <c r="EU292" i="3"/>
  <c r="ES292" i="3"/>
  <c r="EU291" i="3"/>
  <c r="ES291" i="3"/>
  <c r="EU288" i="3"/>
  <c r="ES288" i="3"/>
  <c r="EU287" i="3"/>
  <c r="ES287" i="3"/>
  <c r="EU286" i="3"/>
  <c r="ES286" i="3"/>
  <c r="EU285" i="3"/>
  <c r="ES285" i="3"/>
  <c r="EU284" i="3"/>
  <c r="ES284" i="3"/>
  <c r="B258" i="3"/>
  <c r="B266" i="3"/>
  <c r="B269" i="3" s="1"/>
  <c r="B249" i="3"/>
  <c r="B263" i="3"/>
  <c r="B262" i="3"/>
  <c r="B261" i="3"/>
  <c r="B260" i="3"/>
  <c r="B259" i="3"/>
  <c r="B257" i="3"/>
  <c r="B256" i="3"/>
  <c r="B253" i="3"/>
  <c r="B252" i="3"/>
  <c r="B251" i="3"/>
  <c r="B250" i="3"/>
  <c r="AP321" i="3" l="1"/>
  <c r="AP324" i="3"/>
  <c r="AP320" i="3"/>
  <c r="AP323" i="3"/>
  <c r="AP325" i="3"/>
  <c r="FT263" i="3"/>
  <c r="FU263" i="3" s="1"/>
  <c r="AN324" i="3"/>
  <c r="AP342" i="3"/>
  <c r="AN320" i="3"/>
  <c r="AR343" i="3"/>
  <c r="AP340" i="3"/>
  <c r="AN323" i="3"/>
  <c r="AN322" i="3"/>
  <c r="AP338" i="3"/>
  <c r="AP341" i="3"/>
  <c r="AN325" i="3"/>
  <c r="AN321" i="3"/>
  <c r="AP334" i="3"/>
  <c r="AP331" i="3"/>
  <c r="AN332" i="3"/>
  <c r="AP328" i="3"/>
  <c r="AN335" i="3"/>
  <c r="AP329" i="3"/>
  <c r="AP327" i="3"/>
  <c r="AP333" i="3"/>
  <c r="AP332" i="3"/>
  <c r="FR253" i="3"/>
  <c r="FS253" i="3" s="1"/>
  <c r="FZ253" i="3"/>
  <c r="GA253" i="3" s="1"/>
  <c r="FV263" i="3"/>
  <c r="FW263" i="3" s="1"/>
  <c r="AO305" i="3"/>
  <c r="AN334" i="3"/>
  <c r="AN330" i="3"/>
  <c r="AQ307" i="3"/>
  <c r="AO304" i="3"/>
  <c r="AP353" i="3"/>
  <c r="AN328" i="3"/>
  <c r="AN333" i="3"/>
  <c r="AN329" i="3"/>
  <c r="AO315" i="3"/>
  <c r="AP335" i="3"/>
  <c r="AN331" i="3"/>
  <c r="AQ317" i="3"/>
  <c r="AO312" i="3"/>
  <c r="AO303" i="3"/>
  <c r="AR352" i="3"/>
  <c r="AO314" i="3"/>
  <c r="AO302" i="3"/>
  <c r="AO311" i="3"/>
  <c r="AQ312" i="3"/>
  <c r="AO310" i="3"/>
  <c r="AR348" i="3"/>
  <c r="AQ302" i="3"/>
  <c r="AR346" i="3"/>
  <c r="AQ311" i="3"/>
  <c r="AP350" i="3"/>
  <c r="AP351" i="3"/>
  <c r="AR353" i="3"/>
  <c r="AR350" i="3"/>
  <c r="AR340" i="3"/>
  <c r="AP348" i="3"/>
  <c r="AP343" i="3"/>
  <c r="AR345" i="3"/>
  <c r="AP349" i="3"/>
  <c r="AR342" i="3"/>
  <c r="AR338" i="3"/>
  <c r="AP346" i="3"/>
  <c r="AR351" i="3"/>
  <c r="AR341" i="3"/>
  <c r="AP347" i="3"/>
  <c r="AP352" i="3"/>
  <c r="AR349" i="3"/>
  <c r="AR339" i="3"/>
  <c r="AP345" i="3"/>
  <c r="AO317" i="3"/>
  <c r="AQ309" i="3"/>
  <c r="AO313" i="3"/>
  <c r="AQ310" i="3"/>
  <c r="AO316" i="3"/>
  <c r="AQ315" i="3"/>
  <c r="AQ305" i="3"/>
  <c r="AQ316" i="3"/>
  <c r="AQ306" i="3"/>
  <c r="AQ313" i="3"/>
  <c r="AQ303" i="3"/>
  <c r="AQ314" i="3"/>
  <c r="AQ304" i="3"/>
  <c r="AO307" i="3"/>
  <c r="FP263" i="3"/>
  <c r="FQ263" i="3" s="1"/>
  <c r="FX263" i="3"/>
  <c r="FY263" i="3" s="1"/>
  <c r="FW271" i="3"/>
  <c r="FX268" i="3" s="1"/>
  <c r="GQ253" i="3"/>
  <c r="GQ263" i="3"/>
  <c r="GS253" i="3"/>
  <c r="GT248" i="3" s="1"/>
  <c r="GS263" i="3"/>
  <c r="GT261" i="3" s="1"/>
  <c r="FB289" i="3"/>
  <c r="FC287" i="3" s="1"/>
  <c r="GM307" i="3"/>
  <c r="GM317" i="3"/>
  <c r="GO307" i="3"/>
  <c r="GO317" i="3"/>
  <c r="GP315" i="3" s="1"/>
  <c r="FV253" i="3"/>
  <c r="FW253" i="3" s="1"/>
  <c r="FR263" i="3"/>
  <c r="FS263" i="3" s="1"/>
  <c r="FZ263" i="3"/>
  <c r="GA263" i="3" s="1"/>
  <c r="GJ263" i="3"/>
  <c r="GJ253" i="3"/>
  <c r="GL263" i="3"/>
  <c r="GL253" i="3"/>
  <c r="GI289" i="3"/>
  <c r="GK299" i="3"/>
  <c r="GI299" i="3"/>
  <c r="GJ293" i="3" s="1"/>
  <c r="GK289" i="3"/>
  <c r="GL285" i="3" s="1"/>
  <c r="FW281" i="3"/>
  <c r="FY281" i="3"/>
  <c r="FZ279" i="3" s="1"/>
  <c r="FY271" i="3"/>
  <c r="FU258" i="3"/>
  <c r="FP253" i="3"/>
  <c r="FQ253" i="3" s="1"/>
  <c r="FT253" i="3"/>
  <c r="FU253" i="3" s="1"/>
  <c r="FX253" i="3"/>
  <c r="FY253" i="3" s="1"/>
  <c r="EZ299" i="3"/>
  <c r="FA296" i="3" s="1"/>
  <c r="FB299" i="3"/>
  <c r="EZ289" i="3"/>
  <c r="FA284" i="3" s="1"/>
  <c r="EV253" i="3"/>
  <c r="EW252" i="3" s="1"/>
  <c r="EZ253" i="3"/>
  <c r="FA250" i="3" s="1"/>
  <c r="B254" i="3"/>
  <c r="C254" i="3" s="1"/>
  <c r="ET253" i="3"/>
  <c r="EU250" i="3" s="1"/>
  <c r="EX253" i="3"/>
  <c r="EY249" i="3" s="1"/>
  <c r="FB253" i="3"/>
  <c r="FC250" i="3" s="1"/>
  <c r="EV263" i="3"/>
  <c r="EZ263" i="3"/>
  <c r="FA256" i="3" s="1"/>
  <c r="ET263" i="3"/>
  <c r="EX263" i="3"/>
  <c r="EY259" i="3" s="1"/>
  <c r="FB263" i="3"/>
  <c r="FC260" i="3" s="1"/>
  <c r="ES289" i="3"/>
  <c r="ES299" i="3"/>
  <c r="EU299" i="3"/>
  <c r="EV291" i="3" s="1"/>
  <c r="EU289" i="3"/>
  <c r="EV285" i="3" s="1"/>
  <c r="B264" i="3"/>
  <c r="C264" i="3" s="1"/>
  <c r="B267" i="3"/>
  <c r="FW260" i="3" l="1"/>
  <c r="FW256" i="3"/>
  <c r="FW255" i="3"/>
  <c r="FS262" i="3"/>
  <c r="FW259" i="3"/>
  <c r="GA248" i="3"/>
  <c r="GA252" i="3"/>
  <c r="FS251" i="3"/>
  <c r="FS252" i="3"/>
  <c r="FZ271" i="3"/>
  <c r="FC284" i="3"/>
  <c r="FS248" i="3"/>
  <c r="GA250" i="3"/>
  <c r="FS249" i="3"/>
  <c r="FW250" i="3"/>
  <c r="GA249" i="3"/>
  <c r="FS250" i="3"/>
  <c r="GA251" i="3"/>
  <c r="FS255" i="3"/>
  <c r="FW257" i="3"/>
  <c r="FW261" i="3"/>
  <c r="FX266" i="3"/>
  <c r="FW258" i="3"/>
  <c r="FW262" i="3"/>
  <c r="FS258" i="3"/>
  <c r="FX270" i="3"/>
  <c r="FX269" i="3"/>
  <c r="GA260" i="3"/>
  <c r="GK253" i="3"/>
  <c r="GN307" i="3"/>
  <c r="GR263" i="3"/>
  <c r="GA262" i="3"/>
  <c r="FX267" i="3"/>
  <c r="GA255" i="3"/>
  <c r="GA257" i="3"/>
  <c r="FS256" i="3"/>
  <c r="FS260" i="3"/>
  <c r="FS259" i="3"/>
  <c r="FS257" i="3"/>
  <c r="FS261" i="3"/>
  <c r="GT258" i="3"/>
  <c r="GT252" i="3"/>
  <c r="GR253" i="3"/>
  <c r="GR248" i="3"/>
  <c r="GR259" i="3"/>
  <c r="GR258" i="3"/>
  <c r="GR261" i="3"/>
  <c r="GT256" i="3"/>
  <c r="GT259" i="3"/>
  <c r="GR249" i="3"/>
  <c r="GR256" i="3"/>
  <c r="GR257" i="3"/>
  <c r="GT263" i="3"/>
  <c r="GT255" i="3"/>
  <c r="GR262" i="3"/>
  <c r="GR252" i="3"/>
  <c r="GT257" i="3"/>
  <c r="GR255" i="3"/>
  <c r="GT262" i="3"/>
  <c r="GT253" i="3"/>
  <c r="GT260" i="3"/>
  <c r="GT250" i="3"/>
  <c r="GT249" i="3"/>
  <c r="GR260" i="3"/>
  <c r="GR250" i="3"/>
  <c r="GT251" i="3"/>
  <c r="GR251" i="3"/>
  <c r="FC285" i="3"/>
  <c r="FC286" i="3"/>
  <c r="GL299" i="3"/>
  <c r="FW249" i="3"/>
  <c r="FC288" i="3"/>
  <c r="FW248" i="3"/>
  <c r="GP307" i="3"/>
  <c r="GM263" i="3"/>
  <c r="GN317" i="3"/>
  <c r="GA259" i="3"/>
  <c r="GA258" i="3"/>
  <c r="FW252" i="3"/>
  <c r="GP302" i="3"/>
  <c r="GN306" i="3"/>
  <c r="FW251" i="3"/>
  <c r="GA256" i="3"/>
  <c r="GA261" i="3"/>
  <c r="GJ289" i="3"/>
  <c r="GP312" i="3"/>
  <c r="GN302" i="3"/>
  <c r="GP306" i="3"/>
  <c r="GP305" i="3"/>
  <c r="GN312" i="3"/>
  <c r="GP311" i="3"/>
  <c r="GN315" i="3"/>
  <c r="GP310" i="3"/>
  <c r="GN313" i="3"/>
  <c r="GN310" i="3"/>
  <c r="GN311" i="3"/>
  <c r="GP309" i="3"/>
  <c r="GN309" i="3"/>
  <c r="GP316" i="3"/>
  <c r="GN305" i="3"/>
  <c r="GP317" i="3"/>
  <c r="GN316" i="3"/>
  <c r="GP314" i="3"/>
  <c r="GP304" i="3"/>
  <c r="GN314" i="3"/>
  <c r="GN304" i="3"/>
  <c r="GP313" i="3"/>
  <c r="GP303" i="3"/>
  <c r="GN303" i="3"/>
  <c r="GL284" i="3"/>
  <c r="GL287" i="3"/>
  <c r="GJ291" i="3"/>
  <c r="GK263" i="3"/>
  <c r="GJ298" i="3"/>
  <c r="GM253" i="3"/>
  <c r="GJ296" i="3"/>
  <c r="GJ297" i="3"/>
  <c r="GJ292" i="3"/>
  <c r="GM258" i="3"/>
  <c r="GM248" i="3"/>
  <c r="GK256" i="3"/>
  <c r="GM261" i="3"/>
  <c r="GM251" i="3"/>
  <c r="GK257" i="3"/>
  <c r="GM256" i="3"/>
  <c r="GK262" i="3"/>
  <c r="GK252" i="3"/>
  <c r="GM259" i="3"/>
  <c r="GM249" i="3"/>
  <c r="GK255" i="3"/>
  <c r="GM262" i="3"/>
  <c r="GM252" i="3"/>
  <c r="GK260" i="3"/>
  <c r="GK250" i="3"/>
  <c r="GM257" i="3"/>
  <c r="GK261" i="3"/>
  <c r="GK251" i="3"/>
  <c r="GM260" i="3"/>
  <c r="GM250" i="3"/>
  <c r="GK258" i="3"/>
  <c r="GK248" i="3"/>
  <c r="GM255" i="3"/>
  <c r="GK259" i="3"/>
  <c r="GK249" i="3"/>
  <c r="GL294" i="3"/>
  <c r="GL297" i="3"/>
  <c r="GL292" i="3"/>
  <c r="GJ288" i="3"/>
  <c r="GL295" i="3"/>
  <c r="GL289" i="3"/>
  <c r="GL298" i="3"/>
  <c r="GL288" i="3"/>
  <c r="GJ286" i="3"/>
  <c r="GL293" i="3"/>
  <c r="GJ287" i="3"/>
  <c r="GJ299" i="3"/>
  <c r="GL296" i="3"/>
  <c r="GL286" i="3"/>
  <c r="GJ294" i="3"/>
  <c r="GJ284" i="3"/>
  <c r="GL291" i="3"/>
  <c r="GJ295" i="3"/>
  <c r="GJ285" i="3"/>
  <c r="FX281" i="3"/>
  <c r="FZ280" i="3"/>
  <c r="FX280" i="3"/>
  <c r="FZ270" i="3"/>
  <c r="FZ269" i="3"/>
  <c r="FZ281" i="3"/>
  <c r="FZ278" i="3"/>
  <c r="FZ268" i="3"/>
  <c r="FX278" i="3"/>
  <c r="FZ277" i="3"/>
  <c r="FZ267" i="3"/>
  <c r="FZ276" i="3"/>
  <c r="FZ266" i="3"/>
  <c r="FX276" i="3"/>
  <c r="FX271" i="3"/>
  <c r="FZ275" i="3"/>
  <c r="FX279" i="3"/>
  <c r="FZ274" i="3"/>
  <c r="FX275" i="3"/>
  <c r="FX274" i="3"/>
  <c r="FX277" i="3"/>
  <c r="FZ273" i="3"/>
  <c r="FX273" i="3"/>
  <c r="FQ250" i="3"/>
  <c r="FU259" i="3"/>
  <c r="FQ251" i="3"/>
  <c r="FQ258" i="3"/>
  <c r="FU248" i="3"/>
  <c r="FU255" i="3"/>
  <c r="FQ261" i="3"/>
  <c r="FY252" i="3"/>
  <c r="FY255" i="3"/>
  <c r="FQ260" i="3"/>
  <c r="FY256" i="3"/>
  <c r="FY248" i="3"/>
  <c r="FQ252" i="3"/>
  <c r="FU260" i="3"/>
  <c r="FY257" i="3"/>
  <c r="FQ255" i="3"/>
  <c r="FU250" i="3"/>
  <c r="FU261" i="3"/>
  <c r="FY250" i="3"/>
  <c r="FY262" i="3"/>
  <c r="FU262" i="3"/>
  <c r="FY259" i="3"/>
  <c r="FQ257" i="3"/>
  <c r="FU252" i="3"/>
  <c r="FY249" i="3"/>
  <c r="FU257" i="3"/>
  <c r="FU249" i="3"/>
  <c r="FY260" i="3"/>
  <c r="FQ262" i="3"/>
  <c r="FY258" i="3"/>
  <c r="FU251" i="3"/>
  <c r="FY261" i="3"/>
  <c r="FQ259" i="3"/>
  <c r="FU256" i="3"/>
  <c r="FY251" i="3"/>
  <c r="FQ249" i="3"/>
  <c r="FQ256" i="3"/>
  <c r="FQ248" i="3"/>
  <c r="FA249" i="3"/>
  <c r="FA251" i="3"/>
  <c r="FA248" i="3"/>
  <c r="FC299" i="3"/>
  <c r="EW249" i="3"/>
  <c r="EW251" i="3"/>
  <c r="EW248" i="3"/>
  <c r="EW250" i="3"/>
  <c r="C250" i="3"/>
  <c r="C251" i="3"/>
  <c r="C249" i="3"/>
  <c r="C252" i="3"/>
  <c r="FC298" i="3"/>
  <c r="C253" i="3"/>
  <c r="FA252" i="3"/>
  <c r="FA299" i="3"/>
  <c r="FC292" i="3"/>
  <c r="FA298" i="3"/>
  <c r="FC297" i="3"/>
  <c r="FA297" i="3"/>
  <c r="FC295" i="3"/>
  <c r="FA295" i="3"/>
  <c r="FC296" i="3"/>
  <c r="FA294" i="3"/>
  <c r="FC293" i="3"/>
  <c r="FA293" i="3"/>
  <c r="FC294" i="3"/>
  <c r="FA292" i="3"/>
  <c r="FC291" i="3"/>
  <c r="FA291" i="3"/>
  <c r="FC289" i="3"/>
  <c r="FA289" i="3"/>
  <c r="FA288" i="3"/>
  <c r="FA286" i="3"/>
  <c r="FA287" i="3"/>
  <c r="FA285" i="3"/>
  <c r="EY256" i="3"/>
  <c r="FA262" i="3"/>
  <c r="FC257" i="3"/>
  <c r="ET299" i="3"/>
  <c r="EU263" i="3"/>
  <c r="FC262" i="3"/>
  <c r="EY262" i="3"/>
  <c r="ET289" i="3"/>
  <c r="FA259" i="3"/>
  <c r="EU248" i="3"/>
  <c r="EU251" i="3"/>
  <c r="FC252" i="3"/>
  <c r="FC249" i="3"/>
  <c r="EY253" i="3"/>
  <c r="EW263" i="3"/>
  <c r="EW259" i="3"/>
  <c r="EU256" i="3"/>
  <c r="EW262" i="3"/>
  <c r="EU259" i="3"/>
  <c r="FC253" i="3"/>
  <c r="EU262" i="3"/>
  <c r="FC258" i="3"/>
  <c r="FA255" i="3"/>
  <c r="EY250" i="3"/>
  <c r="EW258" i="3"/>
  <c r="EW253" i="3"/>
  <c r="EW260" i="3"/>
  <c r="EU257" i="3"/>
  <c r="FC251" i="3"/>
  <c r="FA253" i="3"/>
  <c r="FA261" i="3"/>
  <c r="EY258" i="3"/>
  <c r="EW255" i="3"/>
  <c r="EY261" i="3"/>
  <c r="EY257" i="3"/>
  <c r="FC255" i="3"/>
  <c r="EW256" i="3"/>
  <c r="EU255" i="3"/>
  <c r="FA257" i="3"/>
  <c r="EY252" i="3"/>
  <c r="FA260" i="3"/>
  <c r="EU261" i="3"/>
  <c r="FC263" i="3"/>
  <c r="EW261" i="3"/>
  <c r="EU258" i="3"/>
  <c r="EY263" i="3"/>
  <c r="FA263" i="3"/>
  <c r="EU253" i="3"/>
  <c r="EY260" i="3"/>
  <c r="EW257" i="3"/>
  <c r="EU252" i="3"/>
  <c r="FC248" i="3"/>
  <c r="EY251" i="3"/>
  <c r="FC261" i="3"/>
  <c r="FA258" i="3"/>
  <c r="EY255" i="3"/>
  <c r="EU249" i="3"/>
  <c r="EU260" i="3"/>
  <c r="FC256" i="3"/>
  <c r="EY248" i="3"/>
  <c r="FC259" i="3"/>
  <c r="ET288" i="3"/>
  <c r="EV294" i="3"/>
  <c r="EV295" i="3"/>
  <c r="EV292" i="3"/>
  <c r="EV293" i="3"/>
  <c r="C263" i="3"/>
  <c r="EV284" i="3"/>
  <c r="ET284" i="3"/>
  <c r="ET296" i="3"/>
  <c r="ET286" i="3"/>
  <c r="ET297" i="3"/>
  <c r="ET298" i="3"/>
  <c r="EV289" i="3"/>
  <c r="EV298" i="3"/>
  <c r="EV288" i="3"/>
  <c r="ET287" i="3"/>
  <c r="ET294" i="3"/>
  <c r="ET293" i="3"/>
  <c r="ET295" i="3"/>
  <c r="EV299" i="3"/>
  <c r="EV296" i="3"/>
  <c r="EV286" i="3"/>
  <c r="ET285" i="3"/>
  <c r="ET292" i="3"/>
  <c r="EV297" i="3"/>
  <c r="EV287" i="3"/>
  <c r="ET291" i="3"/>
  <c r="C260" i="3"/>
  <c r="C257" i="3"/>
  <c r="C256" i="3"/>
  <c r="C259" i="3"/>
  <c r="C262" i="3"/>
  <c r="C261" i="3"/>
  <c r="C258" i="3"/>
  <c r="ET280" i="3" l="1"/>
  <c r="ER280" i="3"/>
  <c r="ET279" i="3"/>
  <c r="ER279" i="3"/>
  <c r="ET278" i="3"/>
  <c r="ER278" i="3"/>
  <c r="ET277" i="3"/>
  <c r="ER277" i="3"/>
  <c r="ET276" i="3"/>
  <c r="ER276" i="3"/>
  <c r="ET275" i="3"/>
  <c r="ER275" i="3"/>
  <c r="ET274" i="3"/>
  <c r="ER274" i="3"/>
  <c r="ET273" i="3"/>
  <c r="ER273" i="3"/>
  <c r="ET270" i="3"/>
  <c r="ER270" i="3"/>
  <c r="ET269" i="3"/>
  <c r="ER269" i="3"/>
  <c r="ET268" i="3"/>
  <c r="ER268" i="3"/>
  <c r="ET267" i="3"/>
  <c r="ER267" i="3"/>
  <c r="ET266" i="3"/>
  <c r="ER266" i="3"/>
  <c r="EE259" i="3"/>
  <c r="EQ262" i="3"/>
  <c r="EQ261" i="3"/>
  <c r="EQ260" i="3"/>
  <c r="EQ259" i="3"/>
  <c r="EQ258" i="3"/>
  <c r="EQ257" i="3"/>
  <c r="EQ256" i="3"/>
  <c r="EQ255" i="3"/>
  <c r="EQ253" i="3"/>
  <c r="EQ263" i="3" s="1"/>
  <c r="EQ252" i="3"/>
  <c r="EQ251" i="3"/>
  <c r="EQ250" i="3"/>
  <c r="EQ249" i="3"/>
  <c r="EQ248" i="3"/>
  <c r="EP247" i="3"/>
  <c r="EO298" i="3"/>
  <c r="EO297" i="3"/>
  <c r="EO296" i="3"/>
  <c r="EO295" i="3"/>
  <c r="EO294" i="3"/>
  <c r="EO293" i="3"/>
  <c r="EO292" i="3"/>
  <c r="EO291" i="3"/>
  <c r="EO289" i="3"/>
  <c r="EO299" i="3" s="1"/>
  <c r="EO288" i="3"/>
  <c r="EO287" i="3"/>
  <c r="EO286" i="3"/>
  <c r="EO285" i="3"/>
  <c r="EO284" i="3"/>
  <c r="EN283" i="3"/>
  <c r="EN262" i="3"/>
  <c r="EN261" i="3"/>
  <c r="EN260" i="3"/>
  <c r="EN259" i="3"/>
  <c r="EN258" i="3"/>
  <c r="EN257" i="3"/>
  <c r="EN256" i="3"/>
  <c r="EN255" i="3"/>
  <c r="EN253" i="3"/>
  <c r="EN263" i="3" s="1"/>
  <c r="EN252" i="3"/>
  <c r="EN251" i="3"/>
  <c r="EN250" i="3"/>
  <c r="EN249" i="3"/>
  <c r="EN248" i="3"/>
  <c r="EM247" i="3"/>
  <c r="EM280" i="3"/>
  <c r="EM279" i="3"/>
  <c r="EM278" i="3"/>
  <c r="EM277" i="3"/>
  <c r="EM276" i="3"/>
  <c r="EM275" i="3"/>
  <c r="EM274" i="3"/>
  <c r="EM273" i="3"/>
  <c r="EM271" i="3"/>
  <c r="EM281" i="3" s="1"/>
  <c r="EM270" i="3"/>
  <c r="EM269" i="3"/>
  <c r="EM268" i="3"/>
  <c r="EM267" i="3"/>
  <c r="EM266" i="3"/>
  <c r="EL265" i="3"/>
  <c r="EL298" i="3"/>
  <c r="EL297" i="3"/>
  <c r="EL296" i="3"/>
  <c r="EL295" i="3"/>
  <c r="EL294" i="3"/>
  <c r="EL293" i="3"/>
  <c r="EL292" i="3"/>
  <c r="EL291" i="3"/>
  <c r="EL289" i="3"/>
  <c r="EL299" i="3" s="1"/>
  <c r="EL288" i="3"/>
  <c r="EL287" i="3"/>
  <c r="EL286" i="3"/>
  <c r="EL285" i="3"/>
  <c r="EL284" i="3"/>
  <c r="EK283" i="3"/>
  <c r="EK262" i="3"/>
  <c r="EK261" i="3"/>
  <c r="EK260" i="3"/>
  <c r="EK259" i="3"/>
  <c r="EK258" i="3"/>
  <c r="EK257" i="3"/>
  <c r="EK256" i="3"/>
  <c r="EK255" i="3"/>
  <c r="EK253" i="3"/>
  <c r="EK263" i="3" s="1"/>
  <c r="EK252" i="3"/>
  <c r="EK251" i="3"/>
  <c r="EK250" i="3"/>
  <c r="EK249" i="3"/>
  <c r="EK248" i="3"/>
  <c r="EJ247" i="3"/>
  <c r="EJ280" i="3"/>
  <c r="EJ279" i="3"/>
  <c r="EJ278" i="3"/>
  <c r="EJ277" i="3"/>
  <c r="EJ276" i="3"/>
  <c r="EJ275" i="3"/>
  <c r="EJ274" i="3"/>
  <c r="EJ273" i="3"/>
  <c r="EJ271" i="3"/>
  <c r="EJ281" i="3" s="1"/>
  <c r="EJ270" i="3"/>
  <c r="EJ269" i="3"/>
  <c r="EJ268" i="3"/>
  <c r="EJ267" i="3"/>
  <c r="EJ266" i="3"/>
  <c r="EI265" i="3"/>
  <c r="EI298" i="3"/>
  <c r="EI297" i="3"/>
  <c r="EI296" i="3"/>
  <c r="EI295" i="3"/>
  <c r="EI294" i="3"/>
  <c r="EI293" i="3"/>
  <c r="EI292" i="3"/>
  <c r="EI291" i="3"/>
  <c r="EI289" i="3"/>
  <c r="EI299" i="3" s="1"/>
  <c r="EI288" i="3"/>
  <c r="EI287" i="3"/>
  <c r="EI286" i="3"/>
  <c r="EI285" i="3"/>
  <c r="EI284" i="3"/>
  <c r="EH283" i="3"/>
  <c r="EH262" i="3"/>
  <c r="EH261" i="3"/>
  <c r="EH260" i="3"/>
  <c r="EH259" i="3"/>
  <c r="EH258" i="3"/>
  <c r="EH257" i="3"/>
  <c r="EH256" i="3"/>
  <c r="EH255" i="3"/>
  <c r="EH253" i="3"/>
  <c r="EH263" i="3" s="1"/>
  <c r="EH252" i="3"/>
  <c r="EH251" i="3"/>
  <c r="EH250" i="3"/>
  <c r="EH249" i="3"/>
  <c r="EH248" i="3"/>
  <c r="EG247" i="3"/>
  <c r="EG280" i="3"/>
  <c r="EG279" i="3"/>
  <c r="EG278" i="3"/>
  <c r="EG277" i="3"/>
  <c r="EG276" i="3"/>
  <c r="EG275" i="3"/>
  <c r="EG274" i="3"/>
  <c r="EG273" i="3"/>
  <c r="EG271" i="3"/>
  <c r="EG281" i="3" s="1"/>
  <c r="EG270" i="3"/>
  <c r="EG269" i="3"/>
  <c r="EG268" i="3"/>
  <c r="EG267" i="3"/>
  <c r="EG266" i="3"/>
  <c r="EF265" i="3"/>
  <c r="EF298" i="3"/>
  <c r="EF297" i="3"/>
  <c r="EF296" i="3"/>
  <c r="EF295" i="3"/>
  <c r="EF294" i="3"/>
  <c r="EF293" i="3"/>
  <c r="EF292" i="3"/>
  <c r="EF291" i="3"/>
  <c r="EF289" i="3"/>
  <c r="EF299" i="3" s="1"/>
  <c r="EF288" i="3"/>
  <c r="EF287" i="3"/>
  <c r="EF286" i="3"/>
  <c r="EF285" i="3"/>
  <c r="EF284" i="3"/>
  <c r="EE283" i="3"/>
  <c r="EE262" i="3"/>
  <c r="EE261" i="3"/>
  <c r="EE260" i="3"/>
  <c r="EE258" i="3"/>
  <c r="EE257" i="3"/>
  <c r="EE256" i="3"/>
  <c r="EE255" i="3"/>
  <c r="EE253" i="3"/>
  <c r="EE263" i="3" s="1"/>
  <c r="EE252" i="3"/>
  <c r="EE251" i="3"/>
  <c r="EE250" i="3"/>
  <c r="EE249" i="3"/>
  <c r="EE248" i="3"/>
  <c r="ED247" i="3"/>
  <c r="ED280" i="3"/>
  <c r="ED279" i="3"/>
  <c r="ED278" i="3"/>
  <c r="ED277" i="3"/>
  <c r="ED276" i="3"/>
  <c r="ED275" i="3"/>
  <c r="ED274" i="3"/>
  <c r="ED273" i="3"/>
  <c r="ED271" i="3"/>
  <c r="ED281" i="3" s="1"/>
  <c r="ED270" i="3"/>
  <c r="ED269" i="3"/>
  <c r="ED268" i="3"/>
  <c r="ED267" i="3"/>
  <c r="ED266" i="3"/>
  <c r="EC265" i="3"/>
  <c r="EC298" i="3"/>
  <c r="EC297" i="3"/>
  <c r="EC296" i="3"/>
  <c r="EC295" i="3"/>
  <c r="EC294" i="3"/>
  <c r="EC293" i="3"/>
  <c r="EC292" i="3"/>
  <c r="EC291" i="3"/>
  <c r="EC289" i="3"/>
  <c r="EC299" i="3" s="1"/>
  <c r="EC288" i="3"/>
  <c r="EC287" i="3"/>
  <c r="EC286" i="3"/>
  <c r="EC285" i="3"/>
  <c r="EC284" i="3"/>
  <c r="EB283" i="3"/>
  <c r="EB262" i="3"/>
  <c r="EB261" i="3"/>
  <c r="EB260" i="3"/>
  <c r="EB259" i="3"/>
  <c r="EB258" i="3"/>
  <c r="EB257" i="3"/>
  <c r="EB256" i="3"/>
  <c r="EB255" i="3"/>
  <c r="EB253" i="3"/>
  <c r="EB263" i="3" s="1"/>
  <c r="EB252" i="3"/>
  <c r="EB251" i="3"/>
  <c r="EB250" i="3"/>
  <c r="EB249" i="3"/>
  <c r="EB248" i="3"/>
  <c r="EA247" i="3"/>
  <c r="EA280" i="3"/>
  <c r="EA279" i="3"/>
  <c r="EA278" i="3"/>
  <c r="EA277" i="3"/>
  <c r="EA276" i="3"/>
  <c r="EA275" i="3"/>
  <c r="EA274" i="3"/>
  <c r="EA273" i="3"/>
  <c r="EA271" i="3"/>
  <c r="EA281" i="3" s="1"/>
  <c r="EA270" i="3"/>
  <c r="EA269" i="3"/>
  <c r="EA268" i="3"/>
  <c r="EA267" i="3"/>
  <c r="EA266" i="3"/>
  <c r="DZ265" i="3"/>
  <c r="DZ306" i="3"/>
  <c r="DX253" i="3"/>
  <c r="DX263" i="3" s="1"/>
  <c r="DY263" i="3" s="1"/>
  <c r="DZ316" i="3"/>
  <c r="DZ315" i="3"/>
  <c r="DZ314" i="3"/>
  <c r="DZ313" i="3"/>
  <c r="DZ312" i="3"/>
  <c r="DZ311" i="3"/>
  <c r="DZ310" i="3"/>
  <c r="DZ309" i="3"/>
  <c r="DZ307" i="3"/>
  <c r="DZ317" i="3" s="1"/>
  <c r="DZ305" i="3"/>
  <c r="DZ304" i="3"/>
  <c r="DZ303" i="3"/>
  <c r="DZ302" i="3"/>
  <c r="DY301" i="3"/>
  <c r="DY298" i="3"/>
  <c r="DY297" i="3"/>
  <c r="DY296" i="3"/>
  <c r="DY295" i="3"/>
  <c r="DY294" i="3"/>
  <c r="DY293" i="3"/>
  <c r="DY292" i="3"/>
  <c r="DY291" i="3"/>
  <c r="DY289" i="3"/>
  <c r="DY299" i="3" s="1"/>
  <c r="DZ299" i="3" s="1"/>
  <c r="DY288" i="3"/>
  <c r="DY287" i="3"/>
  <c r="DY286" i="3"/>
  <c r="DY285" i="3"/>
  <c r="DZ285" i="3" s="1"/>
  <c r="DY284" i="3"/>
  <c r="DX283" i="3"/>
  <c r="DX262" i="3"/>
  <c r="DX261" i="3"/>
  <c r="DX260" i="3"/>
  <c r="DX259" i="3"/>
  <c r="DX258" i="3"/>
  <c r="DX257" i="3"/>
  <c r="DX256" i="3"/>
  <c r="DX255" i="3"/>
  <c r="DX252" i="3"/>
  <c r="DX251" i="3"/>
  <c r="DX250" i="3"/>
  <c r="DX249" i="3"/>
  <c r="DX248" i="3"/>
  <c r="DW247" i="3"/>
  <c r="DV265" i="3"/>
  <c r="DW280" i="3"/>
  <c r="DW279" i="3"/>
  <c r="DW278" i="3"/>
  <c r="DW277" i="3"/>
  <c r="DW276" i="3"/>
  <c r="DW275" i="3"/>
  <c r="DW274" i="3"/>
  <c r="DW273" i="3"/>
  <c r="DW271" i="3"/>
  <c r="DW281" i="3" s="1"/>
  <c r="DX281" i="3" s="1"/>
  <c r="DW270" i="3"/>
  <c r="DW269" i="3"/>
  <c r="DW268" i="3"/>
  <c r="DW267" i="3"/>
  <c r="DW266" i="3"/>
  <c r="DU301" i="3"/>
  <c r="DV316" i="3"/>
  <c r="DV315" i="3"/>
  <c r="DV314" i="3"/>
  <c r="DV313" i="3"/>
  <c r="DV312" i="3"/>
  <c r="DV311" i="3"/>
  <c r="DV310" i="3"/>
  <c r="DV309" i="3"/>
  <c r="DV307" i="3"/>
  <c r="DV317" i="3" s="1"/>
  <c r="DW317" i="3" s="1"/>
  <c r="DV306" i="3"/>
  <c r="DV305" i="3"/>
  <c r="DV304" i="3"/>
  <c r="DV303" i="3"/>
  <c r="DV302" i="3"/>
  <c r="DU298" i="3"/>
  <c r="DU297" i="3"/>
  <c r="DU296" i="3"/>
  <c r="DU295" i="3"/>
  <c r="DU294" i="3"/>
  <c r="DU293" i="3"/>
  <c r="DU292" i="3"/>
  <c r="DU291" i="3"/>
  <c r="DU289" i="3"/>
  <c r="DU299" i="3" s="1"/>
  <c r="DV299" i="3" s="1"/>
  <c r="DU288" i="3"/>
  <c r="DU287" i="3"/>
  <c r="DU286" i="3"/>
  <c r="DU285" i="3"/>
  <c r="DV285" i="3" s="1"/>
  <c r="DU284" i="3"/>
  <c r="DT262" i="3"/>
  <c r="DT261" i="3"/>
  <c r="DT260" i="3"/>
  <c r="DT259" i="3"/>
  <c r="DT258" i="3"/>
  <c r="DT257" i="3"/>
  <c r="DT256" i="3"/>
  <c r="DT255" i="3"/>
  <c r="DT253" i="3"/>
  <c r="DT263" i="3" s="1"/>
  <c r="DU263" i="3" s="1"/>
  <c r="DT252" i="3"/>
  <c r="DT251" i="3"/>
  <c r="DT250" i="3"/>
  <c r="DT249" i="3"/>
  <c r="DT248" i="3"/>
  <c r="DS280" i="3"/>
  <c r="DS279" i="3"/>
  <c r="DS278" i="3"/>
  <c r="DS277" i="3"/>
  <c r="DS276" i="3"/>
  <c r="DS275" i="3"/>
  <c r="DS274" i="3"/>
  <c r="DS273" i="3"/>
  <c r="DS271" i="3"/>
  <c r="DS281" i="3" s="1"/>
  <c r="DT281" i="3" s="1"/>
  <c r="DS270" i="3"/>
  <c r="DS269" i="3"/>
  <c r="DS268" i="3"/>
  <c r="DS267" i="3"/>
  <c r="DT267" i="3" s="1"/>
  <c r="DS266" i="3"/>
  <c r="DR316" i="3"/>
  <c r="DR315" i="3"/>
  <c r="DR314" i="3"/>
  <c r="DR313" i="3"/>
  <c r="DR312" i="3"/>
  <c r="DR311" i="3"/>
  <c r="DR310" i="3"/>
  <c r="DR309" i="3"/>
  <c r="DR307" i="3"/>
  <c r="DR317" i="3" s="1"/>
  <c r="DS317" i="3" s="1"/>
  <c r="DR306" i="3"/>
  <c r="DR305" i="3"/>
  <c r="DR304" i="3"/>
  <c r="DR303" i="3"/>
  <c r="DS303" i="3" s="1"/>
  <c r="DR302" i="3"/>
  <c r="DQ298" i="3"/>
  <c r="DQ297" i="3"/>
  <c r="DQ296" i="3"/>
  <c r="DQ295" i="3"/>
  <c r="DQ294" i="3"/>
  <c r="DQ293" i="3"/>
  <c r="DQ292" i="3"/>
  <c r="DQ291" i="3"/>
  <c r="DQ289" i="3"/>
  <c r="DQ299" i="3" s="1"/>
  <c r="DR299" i="3" s="1"/>
  <c r="DQ288" i="3"/>
  <c r="DQ287" i="3"/>
  <c r="DQ286" i="3"/>
  <c r="DQ285" i="3"/>
  <c r="DQ284" i="3"/>
  <c r="DP334" i="3"/>
  <c r="DP333" i="3"/>
  <c r="DP332" i="3"/>
  <c r="DP331" i="3"/>
  <c r="DP330" i="3"/>
  <c r="DP329" i="3"/>
  <c r="DP328" i="3"/>
  <c r="DP327" i="3"/>
  <c r="DP325" i="3"/>
  <c r="DP335" i="3" s="1"/>
  <c r="DQ335" i="3" s="1"/>
  <c r="DP324" i="3"/>
  <c r="DP323" i="3"/>
  <c r="DP322" i="3"/>
  <c r="DP321" i="3"/>
  <c r="DP320" i="3"/>
  <c r="DO266" i="3"/>
  <c r="DO271" i="3"/>
  <c r="DO281" i="3" s="1"/>
  <c r="DP281" i="3" s="1"/>
  <c r="DO280" i="3"/>
  <c r="DO279" i="3"/>
  <c r="DO278" i="3"/>
  <c r="DO277" i="3"/>
  <c r="DO276" i="3"/>
  <c r="DO275" i="3"/>
  <c r="DO274" i="3"/>
  <c r="DO273" i="3"/>
  <c r="DO270" i="3"/>
  <c r="DO269" i="3"/>
  <c r="DO268" i="3"/>
  <c r="DO267" i="3"/>
  <c r="DN317" i="3"/>
  <c r="DO317" i="3" s="1"/>
  <c r="DN307" i="3"/>
  <c r="DN316" i="3"/>
  <c r="DN315" i="3"/>
  <c r="DN314" i="3"/>
  <c r="DN313" i="3"/>
  <c r="DN312" i="3"/>
  <c r="DN311" i="3"/>
  <c r="DN310" i="3"/>
  <c r="DN309" i="3"/>
  <c r="DN306" i="3"/>
  <c r="DN305" i="3"/>
  <c r="DN304" i="3"/>
  <c r="DN303" i="3"/>
  <c r="DN302" i="3"/>
  <c r="DL335" i="3"/>
  <c r="DM352" i="3"/>
  <c r="DM351" i="3"/>
  <c r="DM350" i="3"/>
  <c r="DM349" i="3"/>
  <c r="DM348" i="3"/>
  <c r="DM347" i="3"/>
  <c r="DM346" i="3"/>
  <c r="DM345" i="3"/>
  <c r="DM342" i="3"/>
  <c r="DM341" i="3"/>
  <c r="DM340" i="3"/>
  <c r="DM339" i="3"/>
  <c r="DM338" i="3"/>
  <c r="DL334" i="3"/>
  <c r="DL333" i="3"/>
  <c r="DL332" i="3"/>
  <c r="DL331" i="3"/>
  <c r="DL330" i="3"/>
  <c r="DL329" i="3"/>
  <c r="DL328" i="3"/>
  <c r="DL327" i="3"/>
  <c r="DL325" i="3"/>
  <c r="DL324" i="3"/>
  <c r="DL323" i="3"/>
  <c r="DL322" i="3"/>
  <c r="DL321" i="3"/>
  <c r="DL320" i="3"/>
  <c r="DQ321" i="3" l="1"/>
  <c r="DW303" i="3"/>
  <c r="DR285" i="3"/>
  <c r="DX267" i="3"/>
  <c r="DW306" i="3"/>
  <c r="DU249" i="3"/>
  <c r="ER271" i="3"/>
  <c r="ES269" i="3" s="1"/>
  <c r="EA302" i="3"/>
  <c r="ER281" i="3"/>
  <c r="ES278" i="3" s="1"/>
  <c r="ET281" i="3"/>
  <c r="ET271" i="3"/>
  <c r="DU251" i="3"/>
  <c r="DQ320" i="3"/>
  <c r="DU248" i="3"/>
  <c r="EA304" i="3"/>
  <c r="EA305" i="3"/>
  <c r="EA303" i="3"/>
  <c r="EA306" i="3"/>
  <c r="DY248" i="3"/>
  <c r="DY252" i="3"/>
  <c r="DX266" i="3"/>
  <c r="DX270" i="3"/>
  <c r="DX275" i="3"/>
  <c r="DX268" i="3"/>
  <c r="DX273" i="3"/>
  <c r="DY250" i="3"/>
  <c r="DZ287" i="3"/>
  <c r="DX269" i="3"/>
  <c r="DY251" i="3"/>
  <c r="DQ324" i="3"/>
  <c r="DU252" i="3"/>
  <c r="DY249" i="3"/>
  <c r="DY253" i="3"/>
  <c r="DU250" i="3"/>
  <c r="DW302" i="3"/>
  <c r="DW304" i="3"/>
  <c r="DW305" i="3"/>
  <c r="EA316" i="3"/>
  <c r="EA317" i="3"/>
  <c r="EA312" i="3"/>
  <c r="EA310" i="3"/>
  <c r="EA314" i="3"/>
  <c r="DX277" i="3"/>
  <c r="DZ284" i="3"/>
  <c r="DZ288" i="3"/>
  <c r="DX279" i="3"/>
  <c r="DZ286" i="3"/>
  <c r="DZ291" i="3"/>
  <c r="DZ295" i="3"/>
  <c r="EA307" i="3"/>
  <c r="DZ292" i="3"/>
  <c r="DZ296" i="3"/>
  <c r="EA309" i="3"/>
  <c r="EA311" i="3"/>
  <c r="EA313" i="3"/>
  <c r="EA315" i="3"/>
  <c r="DZ293" i="3"/>
  <c r="DZ297" i="3"/>
  <c r="DZ294" i="3"/>
  <c r="DZ298" i="3"/>
  <c r="DZ289" i="3"/>
  <c r="DY256" i="3"/>
  <c r="DY258" i="3"/>
  <c r="DY260" i="3"/>
  <c r="DY262" i="3"/>
  <c r="DY255" i="3"/>
  <c r="DY257" i="3"/>
  <c r="DY259" i="3"/>
  <c r="DY261" i="3"/>
  <c r="DX274" i="3"/>
  <c r="DX278" i="3"/>
  <c r="DX276" i="3"/>
  <c r="DX280" i="3"/>
  <c r="DX271" i="3"/>
  <c r="DQ323" i="3"/>
  <c r="DS305" i="3"/>
  <c r="DQ322" i="3"/>
  <c r="DQ327" i="3"/>
  <c r="DQ331" i="3"/>
  <c r="DT268" i="3"/>
  <c r="DT273" i="3"/>
  <c r="DT277" i="3"/>
  <c r="DV286" i="3"/>
  <c r="DV291" i="3"/>
  <c r="DT269" i="3"/>
  <c r="DV287" i="3"/>
  <c r="DT266" i="3"/>
  <c r="DT270" i="3"/>
  <c r="DT275" i="3"/>
  <c r="DV284" i="3"/>
  <c r="DV288" i="3"/>
  <c r="DV295" i="3"/>
  <c r="DU255" i="3"/>
  <c r="DU259" i="3"/>
  <c r="DV293" i="3"/>
  <c r="DV297" i="3"/>
  <c r="DW309" i="3"/>
  <c r="DS302" i="3"/>
  <c r="DS306" i="3"/>
  <c r="DS304" i="3"/>
  <c r="DS309" i="3"/>
  <c r="DS313" i="3"/>
  <c r="DR286" i="3"/>
  <c r="DR295" i="3"/>
  <c r="DR287" i="3"/>
  <c r="DR292" i="3"/>
  <c r="DR291" i="3"/>
  <c r="DR284" i="3"/>
  <c r="DR288" i="3"/>
  <c r="DQ328" i="3"/>
  <c r="DQ332" i="3"/>
  <c r="DU256" i="3"/>
  <c r="DU260" i="3"/>
  <c r="DW310" i="3"/>
  <c r="DW314" i="3"/>
  <c r="DR296" i="3"/>
  <c r="DW313" i="3"/>
  <c r="DW311" i="3"/>
  <c r="DW315" i="3"/>
  <c r="DW312" i="3"/>
  <c r="DW316" i="3"/>
  <c r="DW307" i="3"/>
  <c r="DV292" i="3"/>
  <c r="DV296" i="3"/>
  <c r="DV294" i="3"/>
  <c r="DV298" i="3"/>
  <c r="DV289" i="3"/>
  <c r="DU257" i="3"/>
  <c r="DU261" i="3"/>
  <c r="DU258" i="3"/>
  <c r="DU262" i="3"/>
  <c r="DU253" i="3"/>
  <c r="DT274" i="3"/>
  <c r="DT278" i="3"/>
  <c r="DT279" i="3"/>
  <c r="DT276" i="3"/>
  <c r="DT280" i="3"/>
  <c r="DT271" i="3"/>
  <c r="DS310" i="3"/>
  <c r="DS314" i="3"/>
  <c r="DS311" i="3"/>
  <c r="DS315" i="3"/>
  <c r="DS312" i="3"/>
  <c r="DS316" i="3"/>
  <c r="DS307" i="3"/>
  <c r="DR293" i="3"/>
  <c r="DR297" i="3"/>
  <c r="DR294" i="3"/>
  <c r="DR298" i="3"/>
  <c r="DR289" i="3"/>
  <c r="DQ329" i="3"/>
  <c r="DQ333" i="3"/>
  <c r="DQ330" i="3"/>
  <c r="DQ334" i="3"/>
  <c r="DQ325" i="3"/>
  <c r="DP277" i="3"/>
  <c r="DP269" i="3"/>
  <c r="DP274" i="3"/>
  <c r="DP278" i="3"/>
  <c r="DP268" i="3"/>
  <c r="DP266" i="3"/>
  <c r="DP270" i="3"/>
  <c r="DP273" i="3"/>
  <c r="DP267" i="3"/>
  <c r="DP275" i="3"/>
  <c r="DP279" i="3"/>
  <c r="DP276" i="3"/>
  <c r="DP280" i="3"/>
  <c r="DP271" i="3"/>
  <c r="DM324" i="3"/>
  <c r="DO302" i="3"/>
  <c r="DO315" i="3"/>
  <c r="DO316" i="3"/>
  <c r="DO309" i="3"/>
  <c r="DO313" i="3"/>
  <c r="DO311" i="3"/>
  <c r="DO312" i="3"/>
  <c r="DO310" i="3"/>
  <c r="DO314" i="3"/>
  <c r="DO307" i="3"/>
  <c r="DO305" i="3"/>
  <c r="DO306" i="3"/>
  <c r="DO303" i="3"/>
  <c r="DO304" i="3"/>
  <c r="DM331" i="3"/>
  <c r="DM328" i="3"/>
  <c r="DM334" i="3"/>
  <c r="DM335" i="3"/>
  <c r="DM332" i="3"/>
  <c r="DM329" i="3"/>
  <c r="DM333" i="3"/>
  <c r="DM330" i="3"/>
  <c r="DM327" i="3"/>
  <c r="DM320" i="3"/>
  <c r="C243" i="3"/>
  <c r="D243" i="3"/>
  <c r="E243" i="3"/>
  <c r="G243" i="3"/>
  <c r="H243" i="3"/>
  <c r="I243" i="3"/>
  <c r="J243" i="3"/>
  <c r="K243" i="3"/>
  <c r="L243" i="3"/>
  <c r="M243" i="3"/>
  <c r="N243" i="3"/>
  <c r="O243" i="3"/>
  <c r="P243" i="3"/>
  <c r="Q243" i="3"/>
  <c r="R243" i="3"/>
  <c r="S243" i="3"/>
  <c r="U243" i="3"/>
  <c r="V243" i="3"/>
  <c r="W243" i="3"/>
  <c r="X243" i="3"/>
  <c r="Y243" i="3"/>
  <c r="Z243" i="3"/>
  <c r="AA243" i="3"/>
  <c r="AB243" i="3"/>
  <c r="AD243" i="3"/>
  <c r="AE243" i="3"/>
  <c r="AF243" i="3"/>
  <c r="AI243" i="3"/>
  <c r="AJ243" i="3"/>
  <c r="AK243" i="3"/>
  <c r="AL243" i="3"/>
  <c r="AM243" i="3"/>
  <c r="AN243" i="3"/>
  <c r="AO243" i="3"/>
  <c r="AP243" i="3"/>
  <c r="AQ243" i="3"/>
  <c r="AR243" i="3"/>
  <c r="AS243" i="3"/>
  <c r="AT243" i="3"/>
  <c r="AU243" i="3"/>
  <c r="AV243" i="3"/>
  <c r="AW243" i="3"/>
  <c r="AX243" i="3"/>
  <c r="AY243" i="3"/>
  <c r="AZ243" i="3"/>
  <c r="BA243" i="3"/>
  <c r="BB243" i="3"/>
  <c r="BC243" i="3"/>
  <c r="BD243" i="3"/>
  <c r="BE243" i="3"/>
  <c r="BF243" i="3"/>
  <c r="BG243" i="3"/>
  <c r="BH243" i="3"/>
  <c r="BI243" i="3"/>
  <c r="BJ243" i="3"/>
  <c r="BK243" i="3"/>
  <c r="BL243" i="3"/>
  <c r="BM243" i="3"/>
  <c r="BN243" i="3"/>
  <c r="BO243" i="3"/>
  <c r="BP243" i="3"/>
  <c r="BQ243" i="3"/>
  <c r="BR243" i="3"/>
  <c r="BS243" i="3"/>
  <c r="BT243" i="3"/>
  <c r="BU243" i="3"/>
  <c r="BV243" i="3"/>
  <c r="BW243" i="3"/>
  <c r="BX243" i="3"/>
  <c r="BY243" i="3"/>
  <c r="BZ243" i="3"/>
  <c r="CA243" i="3"/>
  <c r="CB243" i="3"/>
  <c r="CC243" i="3"/>
  <c r="CD243" i="3"/>
  <c r="CE243" i="3"/>
  <c r="CF243" i="3"/>
  <c r="CG243" i="3"/>
  <c r="CH243" i="3"/>
  <c r="CI243" i="3"/>
  <c r="CJ243" i="3"/>
  <c r="CK243" i="3"/>
  <c r="CL243" i="3"/>
  <c r="CM243" i="3"/>
  <c r="CN243" i="3"/>
  <c r="CO243" i="3"/>
  <c r="CP243" i="3"/>
  <c r="CQ243" i="3"/>
  <c r="CR243" i="3"/>
  <c r="CS243" i="3"/>
  <c r="CT243" i="3"/>
  <c r="CU243" i="3"/>
  <c r="CV243" i="3"/>
  <c r="CW243" i="3"/>
  <c r="CX243" i="3"/>
  <c r="CY243" i="3"/>
  <c r="CZ243" i="3"/>
  <c r="DA243" i="3"/>
  <c r="DB243" i="3"/>
  <c r="DC243" i="3"/>
  <c r="DD243" i="3"/>
  <c r="DE243" i="3"/>
  <c r="DF243" i="3"/>
  <c r="DG243" i="3"/>
  <c r="DH243" i="3"/>
  <c r="DI243" i="3"/>
  <c r="DJ243" i="3"/>
  <c r="DK243" i="3"/>
  <c r="DL243" i="3"/>
  <c r="DM243" i="3"/>
  <c r="DN243" i="3"/>
  <c r="DO243" i="3"/>
  <c r="DP243" i="3"/>
  <c r="DQ243" i="3"/>
  <c r="DR243" i="3"/>
  <c r="DS243" i="3"/>
  <c r="DT243" i="3"/>
  <c r="DU243" i="3"/>
  <c r="DV243" i="3"/>
  <c r="DW243" i="3"/>
  <c r="DX243" i="3"/>
  <c r="DY243" i="3"/>
  <c r="DZ243" i="3"/>
  <c r="EA243" i="3"/>
  <c r="EB243" i="3"/>
  <c r="EC243" i="3"/>
  <c r="ED243" i="3"/>
  <c r="EE243" i="3"/>
  <c r="EF243" i="3"/>
  <c r="EG243" i="3"/>
  <c r="EH243" i="3"/>
  <c r="EI243" i="3"/>
  <c r="EJ243" i="3"/>
  <c r="EK243" i="3"/>
  <c r="EL243" i="3"/>
  <c r="EM243" i="3"/>
  <c r="EN243" i="3"/>
  <c r="EO243" i="3"/>
  <c r="EP243" i="3"/>
  <c r="EQ243" i="3"/>
  <c r="ER243" i="3"/>
  <c r="ES243" i="3"/>
  <c r="ET243" i="3"/>
  <c r="EU243" i="3"/>
  <c r="EV243" i="3"/>
  <c r="EW243" i="3"/>
  <c r="EX243" i="3"/>
  <c r="EY243" i="3"/>
  <c r="EZ243" i="3"/>
  <c r="FA243" i="3"/>
  <c r="FB243" i="3"/>
  <c r="FC243" i="3"/>
  <c r="FD243" i="3"/>
  <c r="FE243" i="3"/>
  <c r="FF243" i="3"/>
  <c r="FG243" i="3"/>
  <c r="FH243" i="3"/>
  <c r="FI243" i="3"/>
  <c r="FJ243" i="3"/>
  <c r="FK243" i="3"/>
  <c r="FL243" i="3"/>
  <c r="FM243" i="3"/>
  <c r="FN243" i="3"/>
  <c r="FO243" i="3"/>
  <c r="FP243" i="3"/>
  <c r="FQ243" i="3"/>
  <c r="FR243" i="3"/>
  <c r="FS243" i="3"/>
  <c r="FT243" i="3"/>
  <c r="FU243" i="3"/>
  <c r="FV243" i="3"/>
  <c r="FW243" i="3"/>
  <c r="FX243" i="3"/>
  <c r="FY243" i="3"/>
  <c r="FZ243" i="3"/>
  <c r="GA243" i="3"/>
  <c r="GB243" i="3"/>
  <c r="GC243" i="3"/>
  <c r="GD243" i="3"/>
  <c r="GE243" i="3"/>
  <c r="GF243" i="3"/>
  <c r="GG243" i="3"/>
  <c r="GH243" i="3"/>
  <c r="GI243" i="3"/>
  <c r="GJ243" i="3"/>
  <c r="GK243" i="3"/>
  <c r="GL243" i="3"/>
  <c r="GM243" i="3"/>
  <c r="GN243" i="3"/>
  <c r="GO243" i="3"/>
  <c r="GP243" i="3"/>
  <c r="GQ243" i="3"/>
  <c r="GR243" i="3"/>
  <c r="GS243" i="3"/>
  <c r="GT243" i="3"/>
  <c r="GU243" i="3"/>
  <c r="GV243" i="3"/>
  <c r="GW243" i="3"/>
  <c r="GX243" i="3"/>
  <c r="GY243" i="3"/>
  <c r="GZ243" i="3"/>
  <c r="HA243" i="3"/>
  <c r="HB243" i="3"/>
  <c r="HC243" i="3"/>
  <c r="HD243" i="3"/>
  <c r="C244" i="3"/>
  <c r="D244" i="3"/>
  <c r="E244" i="3"/>
  <c r="G244" i="3"/>
  <c r="H244" i="3"/>
  <c r="I244" i="3"/>
  <c r="J244" i="3"/>
  <c r="K244" i="3"/>
  <c r="L244" i="3"/>
  <c r="M244" i="3"/>
  <c r="N244" i="3"/>
  <c r="O244" i="3"/>
  <c r="P244" i="3"/>
  <c r="Q244" i="3"/>
  <c r="R244" i="3"/>
  <c r="S244" i="3"/>
  <c r="U244" i="3"/>
  <c r="V244" i="3"/>
  <c r="W244" i="3"/>
  <c r="X244" i="3"/>
  <c r="Y244" i="3"/>
  <c r="Z244" i="3"/>
  <c r="AA244" i="3"/>
  <c r="AB244" i="3"/>
  <c r="AD244" i="3"/>
  <c r="AE244" i="3"/>
  <c r="AF244" i="3"/>
  <c r="AI244" i="3"/>
  <c r="AJ244" i="3"/>
  <c r="AK244" i="3"/>
  <c r="AL244" i="3"/>
  <c r="AM244" i="3"/>
  <c r="AN244" i="3"/>
  <c r="AO244" i="3"/>
  <c r="AP244" i="3"/>
  <c r="AQ244" i="3"/>
  <c r="AR244" i="3"/>
  <c r="AS244" i="3"/>
  <c r="AT244" i="3"/>
  <c r="AU244" i="3"/>
  <c r="AV244" i="3"/>
  <c r="AW244" i="3"/>
  <c r="AX244" i="3"/>
  <c r="AY244" i="3"/>
  <c r="AZ244" i="3"/>
  <c r="BA244" i="3"/>
  <c r="BB244" i="3"/>
  <c r="BC244" i="3"/>
  <c r="BD244" i="3"/>
  <c r="BE244" i="3"/>
  <c r="BF244" i="3"/>
  <c r="BG244" i="3"/>
  <c r="BH244" i="3"/>
  <c r="BI244" i="3"/>
  <c r="BJ244" i="3"/>
  <c r="BK244" i="3"/>
  <c r="BL244" i="3"/>
  <c r="BM244" i="3"/>
  <c r="BN244" i="3"/>
  <c r="BO244" i="3"/>
  <c r="BP244" i="3"/>
  <c r="BQ244" i="3"/>
  <c r="BR244" i="3"/>
  <c r="BS244" i="3"/>
  <c r="BT244" i="3"/>
  <c r="BU244" i="3"/>
  <c r="BV244" i="3"/>
  <c r="BW244" i="3"/>
  <c r="BX244" i="3"/>
  <c r="BY244" i="3"/>
  <c r="BZ244" i="3"/>
  <c r="CA244" i="3"/>
  <c r="CB244" i="3"/>
  <c r="CC244" i="3"/>
  <c r="CD244" i="3"/>
  <c r="CE244" i="3"/>
  <c r="CF244" i="3"/>
  <c r="CG244" i="3"/>
  <c r="CH244" i="3"/>
  <c r="CI244" i="3"/>
  <c r="CJ244" i="3"/>
  <c r="CK244" i="3"/>
  <c r="CL244" i="3"/>
  <c r="CM244" i="3"/>
  <c r="CN244" i="3"/>
  <c r="CO244" i="3"/>
  <c r="CP244" i="3"/>
  <c r="CQ244" i="3"/>
  <c r="CR244" i="3"/>
  <c r="CS244" i="3"/>
  <c r="CT244" i="3"/>
  <c r="CU244" i="3"/>
  <c r="CV244" i="3"/>
  <c r="CW244" i="3"/>
  <c r="CX244" i="3"/>
  <c r="CY244" i="3"/>
  <c r="CZ244" i="3"/>
  <c r="DA244" i="3"/>
  <c r="DB244" i="3"/>
  <c r="DC244" i="3"/>
  <c r="DD244" i="3"/>
  <c r="DE244" i="3"/>
  <c r="DF244" i="3"/>
  <c r="DG244" i="3"/>
  <c r="DH244" i="3"/>
  <c r="DI244" i="3"/>
  <c r="DJ244" i="3"/>
  <c r="DK244" i="3"/>
  <c r="DL244" i="3"/>
  <c r="DM244" i="3"/>
  <c r="DN244" i="3"/>
  <c r="DO244" i="3"/>
  <c r="DP244" i="3"/>
  <c r="DQ244" i="3"/>
  <c r="DR244" i="3"/>
  <c r="DS244" i="3"/>
  <c r="DT244" i="3"/>
  <c r="DU244" i="3"/>
  <c r="DV244" i="3"/>
  <c r="DW244" i="3"/>
  <c r="DX244" i="3"/>
  <c r="DY244" i="3"/>
  <c r="DZ244" i="3"/>
  <c r="EA244" i="3"/>
  <c r="EB244" i="3"/>
  <c r="EC244" i="3"/>
  <c r="ED244" i="3"/>
  <c r="EE244" i="3"/>
  <c r="EF244" i="3"/>
  <c r="EG244" i="3"/>
  <c r="EH244" i="3"/>
  <c r="EI244" i="3"/>
  <c r="EJ244" i="3"/>
  <c r="EK244" i="3"/>
  <c r="EL244" i="3"/>
  <c r="EM244" i="3"/>
  <c r="EN244" i="3"/>
  <c r="EO244" i="3"/>
  <c r="EP244" i="3"/>
  <c r="EQ244" i="3"/>
  <c r="ER244" i="3"/>
  <c r="ES244" i="3"/>
  <c r="ET244" i="3"/>
  <c r="EU244" i="3"/>
  <c r="EV244" i="3"/>
  <c r="EW244" i="3"/>
  <c r="EX244" i="3"/>
  <c r="EY244" i="3"/>
  <c r="EZ244" i="3"/>
  <c r="FA244" i="3"/>
  <c r="FB244" i="3"/>
  <c r="FC244" i="3"/>
  <c r="FD244" i="3"/>
  <c r="FE244" i="3"/>
  <c r="FF244" i="3"/>
  <c r="FG244" i="3"/>
  <c r="FH244" i="3"/>
  <c r="FI244" i="3"/>
  <c r="FJ244" i="3"/>
  <c r="FK244" i="3"/>
  <c r="FL244" i="3"/>
  <c r="FM244" i="3"/>
  <c r="FN244" i="3"/>
  <c r="FO244" i="3"/>
  <c r="FP244" i="3"/>
  <c r="FQ244" i="3"/>
  <c r="FR244" i="3"/>
  <c r="FS244" i="3"/>
  <c r="FT244" i="3"/>
  <c r="FU244" i="3"/>
  <c r="FV244" i="3"/>
  <c r="FW244" i="3"/>
  <c r="FX244" i="3"/>
  <c r="FY244" i="3"/>
  <c r="FZ244" i="3"/>
  <c r="GA244" i="3"/>
  <c r="GB244" i="3"/>
  <c r="GC244" i="3"/>
  <c r="GD244" i="3"/>
  <c r="GE244" i="3"/>
  <c r="GF244" i="3"/>
  <c r="GG244" i="3"/>
  <c r="GH244" i="3"/>
  <c r="GI244" i="3"/>
  <c r="GJ244" i="3"/>
  <c r="GK244" i="3"/>
  <c r="GL244" i="3"/>
  <c r="GM244" i="3"/>
  <c r="GN244" i="3"/>
  <c r="GO244" i="3"/>
  <c r="GP244" i="3"/>
  <c r="GQ244" i="3"/>
  <c r="GR244" i="3"/>
  <c r="GS244" i="3"/>
  <c r="GT244" i="3"/>
  <c r="GU244" i="3"/>
  <c r="GV244" i="3"/>
  <c r="GW244" i="3"/>
  <c r="GX244" i="3"/>
  <c r="GY244" i="3"/>
  <c r="GZ244" i="3"/>
  <c r="HA244" i="3"/>
  <c r="HB244" i="3"/>
  <c r="HC244" i="3"/>
  <c r="HD244" i="3"/>
  <c r="C245" i="3"/>
  <c r="D245" i="3"/>
  <c r="E245" i="3"/>
  <c r="G245" i="3"/>
  <c r="H245" i="3"/>
  <c r="I245" i="3"/>
  <c r="J245" i="3"/>
  <c r="K245" i="3"/>
  <c r="L245" i="3"/>
  <c r="M245" i="3"/>
  <c r="N245" i="3"/>
  <c r="O245" i="3"/>
  <c r="P245" i="3"/>
  <c r="Q245" i="3"/>
  <c r="R245" i="3"/>
  <c r="S245" i="3"/>
  <c r="U245" i="3"/>
  <c r="V245" i="3"/>
  <c r="W245" i="3"/>
  <c r="X245" i="3"/>
  <c r="Y245" i="3"/>
  <c r="Z245" i="3"/>
  <c r="AA245" i="3"/>
  <c r="AB245" i="3"/>
  <c r="AD245" i="3"/>
  <c r="AE245" i="3"/>
  <c r="AF245" i="3"/>
  <c r="AI245" i="3"/>
  <c r="AJ245" i="3"/>
  <c r="AK245" i="3"/>
  <c r="AL245" i="3"/>
  <c r="AM245" i="3"/>
  <c r="AN245" i="3"/>
  <c r="AO245" i="3"/>
  <c r="AP245" i="3"/>
  <c r="AQ245" i="3"/>
  <c r="AR245" i="3"/>
  <c r="AS245" i="3"/>
  <c r="AT245" i="3"/>
  <c r="AU245" i="3"/>
  <c r="AV245" i="3"/>
  <c r="AW245" i="3"/>
  <c r="AX245" i="3"/>
  <c r="AY245" i="3"/>
  <c r="AZ245" i="3"/>
  <c r="BA245" i="3"/>
  <c r="BB245" i="3"/>
  <c r="BC245" i="3"/>
  <c r="BD245" i="3"/>
  <c r="BE245" i="3"/>
  <c r="BF245" i="3"/>
  <c r="BG245" i="3"/>
  <c r="BH245" i="3"/>
  <c r="BI245" i="3"/>
  <c r="BJ245" i="3"/>
  <c r="BK245" i="3"/>
  <c r="BL245" i="3"/>
  <c r="BM245" i="3"/>
  <c r="BN245" i="3"/>
  <c r="BO245" i="3"/>
  <c r="BP245" i="3"/>
  <c r="BQ245" i="3"/>
  <c r="BR245" i="3"/>
  <c r="BS245" i="3"/>
  <c r="BT245" i="3"/>
  <c r="BU245" i="3"/>
  <c r="BV245" i="3"/>
  <c r="BW245" i="3"/>
  <c r="BX245" i="3"/>
  <c r="BY245" i="3"/>
  <c r="BZ245" i="3"/>
  <c r="CA245" i="3"/>
  <c r="CB245" i="3"/>
  <c r="CC245" i="3"/>
  <c r="CD245" i="3"/>
  <c r="CE245" i="3"/>
  <c r="CF245" i="3"/>
  <c r="CG245" i="3"/>
  <c r="CH245" i="3"/>
  <c r="CI245" i="3"/>
  <c r="CJ245" i="3"/>
  <c r="CK245" i="3"/>
  <c r="CL245" i="3"/>
  <c r="CM245" i="3"/>
  <c r="CN245" i="3"/>
  <c r="CO245" i="3"/>
  <c r="CP245" i="3"/>
  <c r="CQ245" i="3"/>
  <c r="CR245" i="3"/>
  <c r="CS245" i="3"/>
  <c r="CT245" i="3"/>
  <c r="CU245" i="3"/>
  <c r="CV245" i="3"/>
  <c r="CW245" i="3"/>
  <c r="CX245" i="3"/>
  <c r="CY245" i="3"/>
  <c r="CZ245" i="3"/>
  <c r="DA245" i="3"/>
  <c r="DB245" i="3"/>
  <c r="DC245" i="3"/>
  <c r="DD245" i="3"/>
  <c r="DE245" i="3"/>
  <c r="DF245" i="3"/>
  <c r="DG245" i="3"/>
  <c r="DH245" i="3"/>
  <c r="DI245" i="3"/>
  <c r="DJ245" i="3"/>
  <c r="DK245" i="3"/>
  <c r="DL245" i="3"/>
  <c r="DM245" i="3"/>
  <c r="DN245" i="3"/>
  <c r="DO245" i="3"/>
  <c r="DP245" i="3"/>
  <c r="DQ245" i="3"/>
  <c r="DR245" i="3"/>
  <c r="DS245" i="3"/>
  <c r="DT245" i="3"/>
  <c r="DU245" i="3"/>
  <c r="DV245" i="3"/>
  <c r="DW245" i="3"/>
  <c r="DX245" i="3"/>
  <c r="DY245" i="3"/>
  <c r="DZ245" i="3"/>
  <c r="EA245" i="3"/>
  <c r="EB245" i="3"/>
  <c r="EC245" i="3"/>
  <c r="ED245" i="3"/>
  <c r="EE245" i="3"/>
  <c r="EF245" i="3"/>
  <c r="EG245" i="3"/>
  <c r="EH245" i="3"/>
  <c r="EI245" i="3"/>
  <c r="EJ245" i="3"/>
  <c r="EK245" i="3"/>
  <c r="EL245" i="3"/>
  <c r="EM245" i="3"/>
  <c r="EN245" i="3"/>
  <c r="EO245" i="3"/>
  <c r="EP245" i="3"/>
  <c r="EQ245" i="3"/>
  <c r="ER245" i="3"/>
  <c r="ES245" i="3"/>
  <c r="ET245" i="3"/>
  <c r="EU245" i="3"/>
  <c r="EV245" i="3"/>
  <c r="EW245" i="3"/>
  <c r="EX245" i="3"/>
  <c r="EY245" i="3"/>
  <c r="EZ245" i="3"/>
  <c r="FA245" i="3"/>
  <c r="FB245" i="3"/>
  <c r="FC245" i="3"/>
  <c r="FD245" i="3"/>
  <c r="FE245" i="3"/>
  <c r="FF245" i="3"/>
  <c r="FG245" i="3"/>
  <c r="FH245" i="3"/>
  <c r="FI245" i="3"/>
  <c r="FJ245" i="3"/>
  <c r="FK245" i="3"/>
  <c r="FL245" i="3"/>
  <c r="FM245" i="3"/>
  <c r="FN245" i="3"/>
  <c r="FO245" i="3"/>
  <c r="FP245" i="3"/>
  <c r="FQ245" i="3"/>
  <c r="FR245" i="3"/>
  <c r="FS245" i="3"/>
  <c r="FT245" i="3"/>
  <c r="FU245" i="3"/>
  <c r="FV245" i="3"/>
  <c r="FW245" i="3"/>
  <c r="FX245" i="3"/>
  <c r="FY245" i="3"/>
  <c r="FZ245" i="3"/>
  <c r="GA245" i="3"/>
  <c r="GB245" i="3"/>
  <c r="GC245" i="3"/>
  <c r="GD245" i="3"/>
  <c r="GE245" i="3"/>
  <c r="GF245" i="3"/>
  <c r="GG245" i="3"/>
  <c r="GH245" i="3"/>
  <c r="GI245" i="3"/>
  <c r="GJ245" i="3"/>
  <c r="GK245" i="3"/>
  <c r="GL245" i="3"/>
  <c r="GM245" i="3"/>
  <c r="GN245" i="3"/>
  <c r="GO245" i="3"/>
  <c r="GP245" i="3"/>
  <c r="GQ245" i="3"/>
  <c r="GR245" i="3"/>
  <c r="GS245" i="3"/>
  <c r="GT245" i="3"/>
  <c r="GU245" i="3"/>
  <c r="GV245" i="3"/>
  <c r="GW245" i="3"/>
  <c r="GX245" i="3"/>
  <c r="GY245" i="3"/>
  <c r="GZ245" i="3"/>
  <c r="HA245" i="3"/>
  <c r="HB245" i="3"/>
  <c r="HC245" i="3"/>
  <c r="HD245" i="3"/>
  <c r="B245" i="3"/>
  <c r="B244" i="3"/>
  <c r="B243" i="3"/>
  <c r="F250" i="3"/>
  <c r="DM298" i="3"/>
  <c r="DK298" i="3"/>
  <c r="DM297" i="3"/>
  <c r="DK297" i="3"/>
  <c r="DM296" i="3"/>
  <c r="DK296" i="3"/>
  <c r="DM295" i="3"/>
  <c r="DK295" i="3"/>
  <c r="DM294" i="3"/>
  <c r="DK294" i="3"/>
  <c r="DM293" i="3"/>
  <c r="DK293" i="3"/>
  <c r="DM292" i="3"/>
  <c r="DK292" i="3"/>
  <c r="DM291" i="3"/>
  <c r="DK291" i="3"/>
  <c r="DM288" i="3"/>
  <c r="DK288" i="3"/>
  <c r="DM287" i="3"/>
  <c r="DK287" i="3"/>
  <c r="DM286" i="3"/>
  <c r="DK286" i="3"/>
  <c r="DM285" i="3"/>
  <c r="DK285" i="3"/>
  <c r="DM284" i="3"/>
  <c r="DK284" i="3"/>
  <c r="DJ280" i="3"/>
  <c r="DH280" i="3"/>
  <c r="DJ279" i="3"/>
  <c r="DH279" i="3"/>
  <c r="DJ278" i="3"/>
  <c r="DH278" i="3"/>
  <c r="DJ277" i="3"/>
  <c r="DH277" i="3"/>
  <c r="DJ276" i="3"/>
  <c r="DH276" i="3"/>
  <c r="DJ275" i="3"/>
  <c r="DH275" i="3"/>
  <c r="DJ274" i="3"/>
  <c r="DH274" i="3"/>
  <c r="DJ273" i="3"/>
  <c r="DH273" i="3"/>
  <c r="DJ270" i="3"/>
  <c r="DH270" i="3"/>
  <c r="DJ269" i="3"/>
  <c r="DH269" i="3"/>
  <c r="DJ268" i="3"/>
  <c r="DH268" i="3"/>
  <c r="DJ267" i="3"/>
  <c r="DH267" i="3"/>
  <c r="DJ266" i="3"/>
  <c r="DH266" i="3"/>
  <c r="DF262" i="3"/>
  <c r="DF261" i="3"/>
  <c r="DF260" i="3"/>
  <c r="DF259" i="3"/>
  <c r="DF258" i="3"/>
  <c r="DF257" i="3"/>
  <c r="DF256" i="3"/>
  <c r="DL263" i="3"/>
  <c r="DJ263" i="3"/>
  <c r="DH263" i="3"/>
  <c r="DF252" i="3"/>
  <c r="DF251" i="3"/>
  <c r="DF250" i="3"/>
  <c r="DF249" i="3"/>
  <c r="EU281" i="3" l="1"/>
  <c r="ES267" i="3"/>
  <c r="ES266" i="3"/>
  <c r="ES270" i="3"/>
  <c r="ES268" i="3"/>
  <c r="EU271" i="3"/>
  <c r="DF263" i="3"/>
  <c r="DG258" i="3" s="1"/>
  <c r="ES276" i="3"/>
  <c r="ES279" i="3"/>
  <c r="ES275" i="3"/>
  <c r="EU276" i="3"/>
  <c r="ES274" i="3"/>
  <c r="ES273" i="3"/>
  <c r="EU266" i="3"/>
  <c r="EU275" i="3"/>
  <c r="ES281" i="3"/>
  <c r="EU273" i="3"/>
  <c r="ES277" i="3"/>
  <c r="EU274" i="3"/>
  <c r="ES280" i="3"/>
  <c r="EU279" i="3"/>
  <c r="EU269" i="3"/>
  <c r="EU280" i="3"/>
  <c r="EU270" i="3"/>
  <c r="EU277" i="3"/>
  <c r="EU267" i="3"/>
  <c r="EU278" i="3"/>
  <c r="EU268" i="3"/>
  <c r="ES271" i="3"/>
  <c r="DM322" i="3"/>
  <c r="DM325" i="3"/>
  <c r="DM323" i="3"/>
  <c r="DM321" i="3"/>
  <c r="DJ253" i="3"/>
  <c r="DK248" i="3" s="1"/>
  <c r="DJ281" i="3"/>
  <c r="DK277" i="3" s="1"/>
  <c r="DH253" i="3"/>
  <c r="DI249" i="3" s="1"/>
  <c r="DK256" i="3"/>
  <c r="DK257" i="3"/>
  <c r="DK261" i="3"/>
  <c r="DJ271" i="3"/>
  <c r="DK266" i="3" s="1"/>
  <c r="DF253" i="3"/>
  <c r="DG249" i="3" s="1"/>
  <c r="DI262" i="3"/>
  <c r="DK299" i="3"/>
  <c r="DK289" i="3"/>
  <c r="DM299" i="3"/>
  <c r="DN293" i="3" s="1"/>
  <c r="DM289" i="3"/>
  <c r="DN285" i="3" s="1"/>
  <c r="DK260" i="3"/>
  <c r="DK258" i="3"/>
  <c r="DK259" i="3"/>
  <c r="DL253" i="3"/>
  <c r="DM250" i="3" s="1"/>
  <c r="DK255" i="3"/>
  <c r="DH281" i="3"/>
  <c r="DH271" i="3"/>
  <c r="DM262" i="3"/>
  <c r="DI255" i="3"/>
  <c r="DI257" i="3"/>
  <c r="DI259" i="3"/>
  <c r="DM259" i="3"/>
  <c r="DI261" i="3"/>
  <c r="DM261" i="3"/>
  <c r="DK262" i="3"/>
  <c r="DM255" i="3"/>
  <c r="DM257" i="3"/>
  <c r="DI256" i="3"/>
  <c r="DM256" i="3"/>
  <c r="DI258" i="3"/>
  <c r="DM258" i="3"/>
  <c r="DI260" i="3"/>
  <c r="DM260" i="3"/>
  <c r="DG255" i="3" l="1"/>
  <c r="DG257" i="3"/>
  <c r="DG260" i="3"/>
  <c r="DG256" i="3"/>
  <c r="DG262" i="3"/>
  <c r="DG261" i="3"/>
  <c r="DG259" i="3"/>
  <c r="DK252" i="3"/>
  <c r="DK251" i="3"/>
  <c r="DI251" i="3"/>
  <c r="DI248" i="3"/>
  <c r="DI250" i="3"/>
  <c r="DG248" i="3"/>
  <c r="DK278" i="3"/>
  <c r="DK279" i="3"/>
  <c r="DK274" i="3"/>
  <c r="DK250" i="3"/>
  <c r="DK275" i="3"/>
  <c r="DI252" i="3"/>
  <c r="DM343" i="3"/>
  <c r="DM353" i="3"/>
  <c r="DG250" i="3"/>
  <c r="DG251" i="3"/>
  <c r="DG252" i="3"/>
  <c r="DN253" i="3"/>
  <c r="DO248" i="3" s="1"/>
  <c r="DK249" i="3"/>
  <c r="DI281" i="3"/>
  <c r="DK276" i="3"/>
  <c r="DK280" i="3"/>
  <c r="DK273" i="3"/>
  <c r="DL289" i="3"/>
  <c r="DK268" i="3"/>
  <c r="DI271" i="3"/>
  <c r="DK269" i="3"/>
  <c r="DK267" i="3"/>
  <c r="DK270" i="3"/>
  <c r="DL299" i="3"/>
  <c r="DN298" i="3"/>
  <c r="DN294" i="3"/>
  <c r="DN284" i="3"/>
  <c r="DL292" i="3"/>
  <c r="DN297" i="3"/>
  <c r="DN287" i="3"/>
  <c r="DL293" i="3"/>
  <c r="DN292" i="3"/>
  <c r="DL298" i="3"/>
  <c r="DL288" i="3"/>
  <c r="DN295" i="3"/>
  <c r="DL291" i="3"/>
  <c r="DN289" i="3"/>
  <c r="DN288" i="3"/>
  <c r="DL296" i="3"/>
  <c r="DL286" i="3"/>
  <c r="DL297" i="3"/>
  <c r="DL287" i="3"/>
  <c r="DN299" i="3"/>
  <c r="DN296" i="3"/>
  <c r="DN286" i="3"/>
  <c r="DL294" i="3"/>
  <c r="DL284" i="3"/>
  <c r="DN291" i="3"/>
  <c r="DL295" i="3"/>
  <c r="DL285" i="3"/>
  <c r="DN263" i="3"/>
  <c r="DO261" i="3" s="1"/>
  <c r="DM252" i="3"/>
  <c r="DM248" i="3"/>
  <c r="DM249" i="3"/>
  <c r="DI268" i="3"/>
  <c r="DM251" i="3"/>
  <c r="DI275" i="3"/>
  <c r="DK271" i="3"/>
  <c r="DI278" i="3"/>
  <c r="DK281" i="3"/>
  <c r="DI273" i="3"/>
  <c r="DI274" i="3"/>
  <c r="DI276" i="3"/>
  <c r="DI279" i="3"/>
  <c r="DI269" i="3"/>
  <c r="DI280" i="3"/>
  <c r="DI266" i="3"/>
  <c r="DI270" i="3"/>
  <c r="DI277" i="3"/>
  <c r="DI267" i="3"/>
  <c r="DO252" i="3" l="1"/>
  <c r="DO253" i="3"/>
  <c r="DM253" i="3"/>
  <c r="DO251" i="3"/>
  <c r="DI253" i="3"/>
  <c r="DO249" i="3"/>
  <c r="DK253" i="3"/>
  <c r="DG253" i="3"/>
  <c r="DO250" i="3"/>
  <c r="DN353" i="3"/>
  <c r="DN350" i="3"/>
  <c r="DN348" i="3"/>
  <c r="DN347" i="3"/>
  <c r="DN352" i="3"/>
  <c r="DN345" i="3"/>
  <c r="DN351" i="3"/>
  <c r="DN349" i="3"/>
  <c r="DN346" i="3"/>
  <c r="DN343" i="3"/>
  <c r="DN342" i="3"/>
  <c r="DN340" i="3"/>
  <c r="DN341" i="3"/>
  <c r="DN339" i="3"/>
  <c r="DN338" i="3"/>
  <c r="DO260" i="3"/>
  <c r="DO255" i="3"/>
  <c r="DK263" i="3"/>
  <c r="DO257" i="3"/>
  <c r="DM263" i="3"/>
  <c r="DO262" i="3"/>
  <c r="DO258" i="3"/>
  <c r="DO256" i="3"/>
  <c r="DG263" i="3"/>
  <c r="DO259" i="3"/>
  <c r="DI263" i="3"/>
  <c r="DO263" i="3"/>
  <c r="CX304" i="3" l="1"/>
  <c r="DJ316" i="3"/>
  <c r="DH316" i="3"/>
  <c r="DF316" i="3"/>
  <c r="DD316" i="3"/>
  <c r="DB316" i="3"/>
  <c r="CZ316" i="3"/>
  <c r="CX316" i="3"/>
  <c r="DJ315" i="3"/>
  <c r="DH315" i="3"/>
  <c r="DF315" i="3"/>
  <c r="DD315" i="3"/>
  <c r="DB315" i="3"/>
  <c r="CZ315" i="3"/>
  <c r="CX315" i="3"/>
  <c r="DJ314" i="3"/>
  <c r="DH314" i="3"/>
  <c r="DF314" i="3"/>
  <c r="DD314" i="3"/>
  <c r="DB314" i="3"/>
  <c r="CZ314" i="3"/>
  <c r="CX314" i="3"/>
  <c r="DJ313" i="3"/>
  <c r="DH313" i="3"/>
  <c r="DF313" i="3"/>
  <c r="DD313" i="3"/>
  <c r="DB313" i="3"/>
  <c r="CZ313" i="3"/>
  <c r="CX313" i="3"/>
  <c r="DJ312" i="3"/>
  <c r="DH312" i="3"/>
  <c r="DF312" i="3"/>
  <c r="DD312" i="3"/>
  <c r="DB312" i="3"/>
  <c r="CZ312" i="3"/>
  <c r="CX312" i="3"/>
  <c r="DJ311" i="3"/>
  <c r="DH311" i="3"/>
  <c r="DF311" i="3"/>
  <c r="DD311" i="3"/>
  <c r="DB311" i="3"/>
  <c r="CZ311" i="3"/>
  <c r="CX311" i="3"/>
  <c r="DJ310" i="3"/>
  <c r="DH310" i="3"/>
  <c r="DF310" i="3"/>
  <c r="DD310" i="3"/>
  <c r="DB310" i="3"/>
  <c r="CZ310" i="3"/>
  <c r="CX310" i="3"/>
  <c r="DJ309" i="3"/>
  <c r="DH309" i="3"/>
  <c r="DF309" i="3"/>
  <c r="DD309" i="3"/>
  <c r="DB309" i="3"/>
  <c r="CZ309" i="3"/>
  <c r="CX309" i="3"/>
  <c r="DJ306" i="3"/>
  <c r="DH306" i="3"/>
  <c r="DF306" i="3"/>
  <c r="DD306" i="3"/>
  <c r="DB306" i="3"/>
  <c r="CZ306" i="3"/>
  <c r="CX306" i="3"/>
  <c r="DJ305" i="3"/>
  <c r="DH305" i="3"/>
  <c r="DF305" i="3"/>
  <c r="DD305" i="3"/>
  <c r="DB305" i="3"/>
  <c r="CZ305" i="3"/>
  <c r="CX305" i="3"/>
  <c r="DJ304" i="3"/>
  <c r="DH304" i="3"/>
  <c r="DF304" i="3"/>
  <c r="DD304" i="3"/>
  <c r="DB304" i="3"/>
  <c r="CZ304" i="3"/>
  <c r="DJ303" i="3"/>
  <c r="DH303" i="3"/>
  <c r="DF303" i="3"/>
  <c r="DD303" i="3"/>
  <c r="DB303" i="3"/>
  <c r="CZ303" i="3"/>
  <c r="CX303" i="3"/>
  <c r="DJ302" i="3"/>
  <c r="DH302" i="3"/>
  <c r="DF302" i="3"/>
  <c r="DD302" i="3"/>
  <c r="DB302" i="3"/>
  <c r="CZ302" i="3"/>
  <c r="CX302" i="3"/>
  <c r="CY298" i="3"/>
  <c r="CW298" i="3"/>
  <c r="CY297" i="3"/>
  <c r="CW297" i="3"/>
  <c r="CY296" i="3"/>
  <c r="CW296" i="3"/>
  <c r="CY295" i="3"/>
  <c r="CW295" i="3"/>
  <c r="CY294" i="3"/>
  <c r="CW294" i="3"/>
  <c r="CY293" i="3"/>
  <c r="CW293" i="3"/>
  <c r="CY292" i="3"/>
  <c r="CW292" i="3"/>
  <c r="CY291" i="3"/>
  <c r="CW291" i="3"/>
  <c r="CY288" i="3"/>
  <c r="CW288" i="3"/>
  <c r="CY287" i="3"/>
  <c r="CW287" i="3"/>
  <c r="CY286" i="3"/>
  <c r="CW286" i="3"/>
  <c r="CY285" i="3"/>
  <c r="CW285" i="3"/>
  <c r="CY284" i="3"/>
  <c r="CW284" i="3"/>
  <c r="CW280" i="3"/>
  <c r="CU280" i="3"/>
  <c r="CW279" i="3"/>
  <c r="CU279" i="3"/>
  <c r="CW278" i="3"/>
  <c r="CU278" i="3"/>
  <c r="CW277" i="3"/>
  <c r="CU277" i="3"/>
  <c r="CW276" i="3"/>
  <c r="CU276" i="3"/>
  <c r="CW275" i="3"/>
  <c r="CU275" i="3"/>
  <c r="CW274" i="3"/>
  <c r="CU274" i="3"/>
  <c r="CW273" i="3"/>
  <c r="CU273" i="3"/>
  <c r="CW270" i="3"/>
  <c r="CU270" i="3"/>
  <c r="CW269" i="3"/>
  <c r="CU269" i="3"/>
  <c r="CW268" i="3"/>
  <c r="CU268" i="3"/>
  <c r="CW267" i="3"/>
  <c r="CU267" i="3"/>
  <c r="CW266" i="3"/>
  <c r="CU266" i="3"/>
  <c r="CR249" i="3"/>
  <c r="CX262" i="3"/>
  <c r="CV262" i="3"/>
  <c r="CT262" i="3"/>
  <c r="CR262" i="3"/>
  <c r="CX261" i="3"/>
  <c r="CV261" i="3"/>
  <c r="CT261" i="3"/>
  <c r="CR261" i="3"/>
  <c r="CX260" i="3"/>
  <c r="CV260" i="3"/>
  <c r="CT260" i="3"/>
  <c r="CR260" i="3"/>
  <c r="CX259" i="3"/>
  <c r="CV259" i="3"/>
  <c r="CT259" i="3"/>
  <c r="CR259" i="3"/>
  <c r="CX258" i="3"/>
  <c r="CV258" i="3"/>
  <c r="CT258" i="3"/>
  <c r="CR258" i="3"/>
  <c r="CX257" i="3"/>
  <c r="CV257" i="3"/>
  <c r="CT257" i="3"/>
  <c r="CR257" i="3"/>
  <c r="CX256" i="3"/>
  <c r="CV256" i="3"/>
  <c r="CT256" i="3"/>
  <c r="CR256" i="3"/>
  <c r="CX255" i="3"/>
  <c r="CV255" i="3"/>
  <c r="CT255" i="3"/>
  <c r="CR255" i="3"/>
  <c r="CX252" i="3"/>
  <c r="CV252" i="3"/>
  <c r="CT252" i="3"/>
  <c r="CR252" i="3"/>
  <c r="CX251" i="3"/>
  <c r="CV251" i="3"/>
  <c r="CT251" i="3"/>
  <c r="CR251" i="3"/>
  <c r="CX250" i="3"/>
  <c r="CV250" i="3"/>
  <c r="CT250" i="3"/>
  <c r="CR250" i="3"/>
  <c r="CX249" i="3"/>
  <c r="CV249" i="3"/>
  <c r="CT249" i="3"/>
  <c r="CX248" i="3"/>
  <c r="CV248" i="3"/>
  <c r="CT248" i="3"/>
  <c r="CR248" i="3"/>
  <c r="CV334" i="3"/>
  <c r="CT334" i="3"/>
  <c r="CR334" i="3"/>
  <c r="CP334" i="3"/>
  <c r="CN334" i="3"/>
  <c r="CL334" i="3"/>
  <c r="CJ334" i="3"/>
  <c r="CV333" i="3"/>
  <c r="CT333" i="3"/>
  <c r="CR333" i="3"/>
  <c r="CP333" i="3"/>
  <c r="CN333" i="3"/>
  <c r="CL333" i="3"/>
  <c r="CJ333" i="3"/>
  <c r="CV332" i="3"/>
  <c r="CT332" i="3"/>
  <c r="CR332" i="3"/>
  <c r="CP332" i="3"/>
  <c r="CN332" i="3"/>
  <c r="CL332" i="3"/>
  <c r="CJ332" i="3"/>
  <c r="CV331" i="3"/>
  <c r="CT331" i="3"/>
  <c r="CR331" i="3"/>
  <c r="CP331" i="3"/>
  <c r="CN331" i="3"/>
  <c r="CL331" i="3"/>
  <c r="CJ331" i="3"/>
  <c r="CV330" i="3"/>
  <c r="CT330" i="3"/>
  <c r="CR330" i="3"/>
  <c r="CP330" i="3"/>
  <c r="CN330" i="3"/>
  <c r="CL330" i="3"/>
  <c r="CJ330" i="3"/>
  <c r="CV329" i="3"/>
  <c r="CT329" i="3"/>
  <c r="CR329" i="3"/>
  <c r="CP329" i="3"/>
  <c r="CN329" i="3"/>
  <c r="CL329" i="3"/>
  <c r="CJ329" i="3"/>
  <c r="CV328" i="3"/>
  <c r="CT328" i="3"/>
  <c r="CR328" i="3"/>
  <c r="CP328" i="3"/>
  <c r="CN328" i="3"/>
  <c r="CL328" i="3"/>
  <c r="CJ328" i="3"/>
  <c r="CV327" i="3"/>
  <c r="CT327" i="3"/>
  <c r="CR327" i="3"/>
  <c r="CP327" i="3"/>
  <c r="CN327" i="3"/>
  <c r="CL327" i="3"/>
  <c r="CJ327" i="3"/>
  <c r="CV324" i="3"/>
  <c r="CT324" i="3"/>
  <c r="CR324" i="3"/>
  <c r="CP324" i="3"/>
  <c r="CN324" i="3"/>
  <c r="CL324" i="3"/>
  <c r="CJ324" i="3"/>
  <c r="CV323" i="3"/>
  <c r="CT323" i="3"/>
  <c r="CR323" i="3"/>
  <c r="CP323" i="3"/>
  <c r="CN323" i="3"/>
  <c r="CL323" i="3"/>
  <c r="CJ323" i="3"/>
  <c r="CV322" i="3"/>
  <c r="CT322" i="3"/>
  <c r="CR322" i="3"/>
  <c r="CP322" i="3"/>
  <c r="CN322" i="3"/>
  <c r="CL322" i="3"/>
  <c r="CJ322" i="3"/>
  <c r="CV321" i="3"/>
  <c r="CT321" i="3"/>
  <c r="CR321" i="3"/>
  <c r="CP321" i="3"/>
  <c r="CN321" i="3"/>
  <c r="CL321" i="3"/>
  <c r="CJ321" i="3"/>
  <c r="CV320" i="3"/>
  <c r="CT320" i="3"/>
  <c r="CR320" i="3"/>
  <c r="CP320" i="3"/>
  <c r="CN320" i="3"/>
  <c r="CL320" i="3"/>
  <c r="CJ320" i="3"/>
  <c r="CI302" i="3"/>
  <c r="CK316" i="3"/>
  <c r="CI316" i="3"/>
  <c r="CK315" i="3"/>
  <c r="CI315" i="3"/>
  <c r="CK314" i="3"/>
  <c r="CI314" i="3"/>
  <c r="CK313" i="3"/>
  <c r="CI313" i="3"/>
  <c r="CK312" i="3"/>
  <c r="CI312" i="3"/>
  <c r="CK311" i="3"/>
  <c r="CI311" i="3"/>
  <c r="CK310" i="3"/>
  <c r="CI310" i="3"/>
  <c r="CK309" i="3"/>
  <c r="CI309" i="3"/>
  <c r="CK306" i="3"/>
  <c r="CI306" i="3"/>
  <c r="CK305" i="3"/>
  <c r="CI305" i="3"/>
  <c r="CK304" i="3"/>
  <c r="CI304" i="3"/>
  <c r="CK303" i="3"/>
  <c r="CI303" i="3"/>
  <c r="CK302" i="3"/>
  <c r="CI298" i="3"/>
  <c r="CG298" i="3"/>
  <c r="CI297" i="3"/>
  <c r="CG297" i="3"/>
  <c r="CI296" i="3"/>
  <c r="CG296" i="3"/>
  <c r="CI295" i="3"/>
  <c r="CG295" i="3"/>
  <c r="CI294" i="3"/>
  <c r="CG294" i="3"/>
  <c r="CI293" i="3"/>
  <c r="CG293" i="3"/>
  <c r="CI292" i="3"/>
  <c r="CG292" i="3"/>
  <c r="CI291" i="3"/>
  <c r="CG291" i="3"/>
  <c r="CI288" i="3"/>
  <c r="CG288" i="3"/>
  <c r="CI287" i="3"/>
  <c r="CG287" i="3"/>
  <c r="CI286" i="3"/>
  <c r="CG286" i="3"/>
  <c r="CI285" i="3"/>
  <c r="CG285" i="3"/>
  <c r="CI284" i="3"/>
  <c r="CG284" i="3"/>
  <c r="CG280" i="3"/>
  <c r="CE280" i="3"/>
  <c r="CG279" i="3"/>
  <c r="CE279" i="3"/>
  <c r="CG278" i="3"/>
  <c r="CE278" i="3"/>
  <c r="CG277" i="3"/>
  <c r="CE277" i="3"/>
  <c r="CG276" i="3"/>
  <c r="CE276" i="3"/>
  <c r="CG275" i="3"/>
  <c r="CE275" i="3"/>
  <c r="CG274" i="3"/>
  <c r="CE274" i="3"/>
  <c r="CG273" i="3"/>
  <c r="CE273" i="3"/>
  <c r="CG270" i="3"/>
  <c r="CE270" i="3"/>
  <c r="CG269" i="3"/>
  <c r="CE269" i="3"/>
  <c r="CG268" i="3"/>
  <c r="CE268" i="3"/>
  <c r="CG267" i="3"/>
  <c r="CE267" i="3"/>
  <c r="CG266" i="3"/>
  <c r="CE266" i="3"/>
  <c r="CC256" i="3"/>
  <c r="CI262" i="3"/>
  <c r="CG262" i="3"/>
  <c r="CE262" i="3"/>
  <c r="CC262" i="3"/>
  <c r="CI261" i="3"/>
  <c r="CG261" i="3"/>
  <c r="CE261" i="3"/>
  <c r="CC261" i="3"/>
  <c r="CI260" i="3"/>
  <c r="CG260" i="3"/>
  <c r="CE260" i="3"/>
  <c r="CC260" i="3"/>
  <c r="CI259" i="3"/>
  <c r="CG259" i="3"/>
  <c r="CE259" i="3"/>
  <c r="CC259" i="3"/>
  <c r="CI258" i="3"/>
  <c r="CG258" i="3"/>
  <c r="CE258" i="3"/>
  <c r="CC258" i="3"/>
  <c r="CI257" i="3"/>
  <c r="CG257" i="3"/>
  <c r="CE257" i="3"/>
  <c r="CC257" i="3"/>
  <c r="CI256" i="3"/>
  <c r="CG256" i="3"/>
  <c r="CE256" i="3"/>
  <c r="CI255" i="3"/>
  <c r="CG255" i="3"/>
  <c r="CE255" i="3"/>
  <c r="CC255" i="3"/>
  <c r="CI252" i="3"/>
  <c r="CG252" i="3"/>
  <c r="CE252" i="3"/>
  <c r="CC252" i="3"/>
  <c r="CI251" i="3"/>
  <c r="CG251" i="3"/>
  <c r="CE251" i="3"/>
  <c r="CC251" i="3"/>
  <c r="CI250" i="3"/>
  <c r="CG250" i="3"/>
  <c r="CE250" i="3"/>
  <c r="CC250" i="3"/>
  <c r="CI249" i="3"/>
  <c r="CG249" i="3"/>
  <c r="CE249" i="3"/>
  <c r="CC249" i="3"/>
  <c r="CI248" i="3"/>
  <c r="CG248" i="3"/>
  <c r="CE248" i="3"/>
  <c r="CC248" i="3"/>
  <c r="CG370" i="3"/>
  <c r="CG369" i="3"/>
  <c r="CG368" i="3"/>
  <c r="CG367" i="3"/>
  <c r="CG366" i="3"/>
  <c r="CG365" i="3"/>
  <c r="CG364" i="3"/>
  <c r="CG363" i="3"/>
  <c r="CG360" i="3"/>
  <c r="CG359" i="3"/>
  <c r="CG358" i="3"/>
  <c r="CG357" i="3"/>
  <c r="CG356" i="3"/>
  <c r="CE370" i="3"/>
  <c r="CC370" i="3"/>
  <c r="CA370" i="3"/>
  <c r="BY370" i="3"/>
  <c r="BW370" i="3"/>
  <c r="BU370" i="3"/>
  <c r="CE369" i="3"/>
  <c r="CC369" i="3"/>
  <c r="CA369" i="3"/>
  <c r="BY369" i="3"/>
  <c r="BW369" i="3"/>
  <c r="BU369" i="3"/>
  <c r="CE368" i="3"/>
  <c r="CC368" i="3"/>
  <c r="CA368" i="3"/>
  <c r="BY368" i="3"/>
  <c r="BW368" i="3"/>
  <c r="BU368" i="3"/>
  <c r="CE367" i="3"/>
  <c r="CC367" i="3"/>
  <c r="CA367" i="3"/>
  <c r="BY367" i="3"/>
  <c r="BW367" i="3"/>
  <c r="BU367" i="3"/>
  <c r="CE366" i="3"/>
  <c r="CC366" i="3"/>
  <c r="CA366" i="3"/>
  <c r="BY366" i="3"/>
  <c r="BW366" i="3"/>
  <c r="BU366" i="3"/>
  <c r="CE365" i="3"/>
  <c r="CC365" i="3"/>
  <c r="CA365" i="3"/>
  <c r="BY365" i="3"/>
  <c r="BW365" i="3"/>
  <c r="BU365" i="3"/>
  <c r="CE364" i="3"/>
  <c r="CC364" i="3"/>
  <c r="CA364" i="3"/>
  <c r="BY364" i="3"/>
  <c r="BW364" i="3"/>
  <c r="BU364" i="3"/>
  <c r="CE363" i="3"/>
  <c r="CC363" i="3"/>
  <c r="CA363" i="3"/>
  <c r="BY363" i="3"/>
  <c r="BW363" i="3"/>
  <c r="BU363" i="3"/>
  <c r="CE360" i="3"/>
  <c r="CC360" i="3"/>
  <c r="CA360" i="3"/>
  <c r="BY360" i="3"/>
  <c r="BW360" i="3"/>
  <c r="BU360" i="3"/>
  <c r="CE359" i="3"/>
  <c r="CC359" i="3"/>
  <c r="CA359" i="3"/>
  <c r="BY359" i="3"/>
  <c r="BW359" i="3"/>
  <c r="BU359" i="3"/>
  <c r="CE358" i="3"/>
  <c r="CC358" i="3"/>
  <c r="CA358" i="3"/>
  <c r="BY358" i="3"/>
  <c r="BW358" i="3"/>
  <c r="BU358" i="3"/>
  <c r="CE357" i="3"/>
  <c r="CC357" i="3"/>
  <c r="CA357" i="3"/>
  <c r="BY357" i="3"/>
  <c r="BW357" i="3"/>
  <c r="BU357" i="3"/>
  <c r="CE356" i="3"/>
  <c r="CC356" i="3"/>
  <c r="CA356" i="3"/>
  <c r="BY356" i="3"/>
  <c r="BW356" i="3"/>
  <c r="BU356" i="3"/>
  <c r="BV352" i="3"/>
  <c r="BT352" i="3"/>
  <c r="BV351" i="3"/>
  <c r="BT351" i="3"/>
  <c r="BV350" i="3"/>
  <c r="BT350" i="3"/>
  <c r="BV349" i="3"/>
  <c r="BT349" i="3"/>
  <c r="BV348" i="3"/>
  <c r="BT348" i="3"/>
  <c r="BV347" i="3"/>
  <c r="BT347" i="3"/>
  <c r="BV346" i="3"/>
  <c r="BT346" i="3"/>
  <c r="BV345" i="3"/>
  <c r="BT345" i="3"/>
  <c r="BV342" i="3"/>
  <c r="BT342" i="3"/>
  <c r="BV341" i="3"/>
  <c r="BT341" i="3"/>
  <c r="BV340" i="3"/>
  <c r="BT340" i="3"/>
  <c r="BV339" i="3"/>
  <c r="BT339" i="3"/>
  <c r="BV338" i="3"/>
  <c r="BT338" i="3"/>
  <c r="BT334" i="3"/>
  <c r="BR334" i="3"/>
  <c r="BT333" i="3"/>
  <c r="BR333" i="3"/>
  <c r="BT332" i="3"/>
  <c r="BR332" i="3"/>
  <c r="BT331" i="3"/>
  <c r="BR331" i="3"/>
  <c r="BT330" i="3"/>
  <c r="BR330" i="3"/>
  <c r="BT329" i="3"/>
  <c r="BR329" i="3"/>
  <c r="BT328" i="3"/>
  <c r="BR328" i="3"/>
  <c r="BT327" i="3"/>
  <c r="BR327" i="3"/>
  <c r="BT324" i="3"/>
  <c r="BR324" i="3"/>
  <c r="BT323" i="3"/>
  <c r="BR323" i="3"/>
  <c r="BT322" i="3"/>
  <c r="BR322" i="3"/>
  <c r="BT321" i="3"/>
  <c r="BR321" i="3"/>
  <c r="BT320" i="3"/>
  <c r="BR320" i="3"/>
  <c r="BU316" i="3"/>
  <c r="BS316" i="3"/>
  <c r="BQ316" i="3"/>
  <c r="BU315" i="3"/>
  <c r="BS315" i="3"/>
  <c r="BQ315" i="3"/>
  <c r="BU314" i="3"/>
  <c r="BS314" i="3"/>
  <c r="BQ314" i="3"/>
  <c r="BU313" i="3"/>
  <c r="BS313" i="3"/>
  <c r="BQ313" i="3"/>
  <c r="BU312" i="3"/>
  <c r="BS312" i="3"/>
  <c r="BQ312" i="3"/>
  <c r="BU311" i="3"/>
  <c r="BS311" i="3"/>
  <c r="BQ311" i="3"/>
  <c r="BU310" i="3"/>
  <c r="BS310" i="3"/>
  <c r="BQ310" i="3"/>
  <c r="BU309" i="3"/>
  <c r="BS309" i="3"/>
  <c r="BQ309" i="3"/>
  <c r="BU306" i="3"/>
  <c r="BS306" i="3"/>
  <c r="BQ306" i="3"/>
  <c r="BU305" i="3"/>
  <c r="BS305" i="3"/>
  <c r="BQ305" i="3"/>
  <c r="BU304" i="3"/>
  <c r="BS304" i="3"/>
  <c r="BQ304" i="3"/>
  <c r="BU303" i="3"/>
  <c r="BS303" i="3"/>
  <c r="BQ303" i="3"/>
  <c r="BU302" i="3"/>
  <c r="BS302" i="3"/>
  <c r="BQ302" i="3"/>
  <c r="BT298" i="3"/>
  <c r="BR298" i="3"/>
  <c r="BP298" i="3"/>
  <c r="BT297" i="3"/>
  <c r="BR297" i="3"/>
  <c r="BP297" i="3"/>
  <c r="BT296" i="3"/>
  <c r="BR296" i="3"/>
  <c r="BP296" i="3"/>
  <c r="BT295" i="3"/>
  <c r="BR295" i="3"/>
  <c r="BP295" i="3"/>
  <c r="BT294" i="3"/>
  <c r="BR294" i="3"/>
  <c r="BP294" i="3"/>
  <c r="BT293" i="3"/>
  <c r="BR293" i="3"/>
  <c r="BP293" i="3"/>
  <c r="BT292" i="3"/>
  <c r="BR292" i="3"/>
  <c r="BP292" i="3"/>
  <c r="BT291" i="3"/>
  <c r="BR291" i="3"/>
  <c r="BP291" i="3"/>
  <c r="BT288" i="3"/>
  <c r="BR288" i="3"/>
  <c r="BP288" i="3"/>
  <c r="BT287" i="3"/>
  <c r="BR287" i="3"/>
  <c r="BP287" i="3"/>
  <c r="BT286" i="3"/>
  <c r="BR286" i="3"/>
  <c r="BP286" i="3"/>
  <c r="BT285" i="3"/>
  <c r="BR285" i="3"/>
  <c r="BP285" i="3"/>
  <c r="BT284" i="3"/>
  <c r="BR284" i="3"/>
  <c r="BP284" i="3"/>
  <c r="BS280" i="3"/>
  <c r="BQ280" i="3"/>
  <c r="BO280" i="3"/>
  <c r="BS279" i="3"/>
  <c r="BQ279" i="3"/>
  <c r="BO279" i="3"/>
  <c r="BS278" i="3"/>
  <c r="BQ278" i="3"/>
  <c r="BO278" i="3"/>
  <c r="BS277" i="3"/>
  <c r="BQ277" i="3"/>
  <c r="BO277" i="3"/>
  <c r="BS276" i="3"/>
  <c r="BQ276" i="3"/>
  <c r="BO276" i="3"/>
  <c r="BS275" i="3"/>
  <c r="BQ275" i="3"/>
  <c r="BO275" i="3"/>
  <c r="BS274" i="3"/>
  <c r="BQ274" i="3"/>
  <c r="BO274" i="3"/>
  <c r="BS273" i="3"/>
  <c r="BQ273" i="3"/>
  <c r="BO273" i="3"/>
  <c r="BS270" i="3"/>
  <c r="BQ270" i="3"/>
  <c r="BO270" i="3"/>
  <c r="BS269" i="3"/>
  <c r="BQ269" i="3"/>
  <c r="BO269" i="3"/>
  <c r="BS268" i="3"/>
  <c r="BQ268" i="3"/>
  <c r="BO268" i="3"/>
  <c r="BS267" i="3"/>
  <c r="BQ267" i="3"/>
  <c r="BO267" i="3"/>
  <c r="BS266" i="3"/>
  <c r="BQ266" i="3"/>
  <c r="BO266" i="3"/>
  <c r="BS262" i="3"/>
  <c r="BQ262" i="3"/>
  <c r="BO262" i="3"/>
  <c r="BM262" i="3"/>
  <c r="BK262" i="3"/>
  <c r="BI262" i="3"/>
  <c r="BS261" i="3"/>
  <c r="BQ261" i="3"/>
  <c r="BO261" i="3"/>
  <c r="BM261" i="3"/>
  <c r="BK261" i="3"/>
  <c r="BI261" i="3"/>
  <c r="BS260" i="3"/>
  <c r="BQ260" i="3"/>
  <c r="BO260" i="3"/>
  <c r="BM260" i="3"/>
  <c r="BK260" i="3"/>
  <c r="BI260" i="3"/>
  <c r="BS259" i="3"/>
  <c r="BQ259" i="3"/>
  <c r="BO259" i="3"/>
  <c r="BM259" i="3"/>
  <c r="BK259" i="3"/>
  <c r="BI259" i="3"/>
  <c r="BS258" i="3"/>
  <c r="BQ258" i="3"/>
  <c r="BO258" i="3"/>
  <c r="BM258" i="3"/>
  <c r="BK258" i="3"/>
  <c r="BI258" i="3"/>
  <c r="BS257" i="3"/>
  <c r="BQ257" i="3"/>
  <c r="BO257" i="3"/>
  <c r="BM257" i="3"/>
  <c r="BK257" i="3"/>
  <c r="BI257" i="3"/>
  <c r="BS256" i="3"/>
  <c r="BQ256" i="3"/>
  <c r="BO256" i="3"/>
  <c r="BM256" i="3"/>
  <c r="BK256" i="3"/>
  <c r="BI256" i="3"/>
  <c r="BS255" i="3"/>
  <c r="BQ255" i="3"/>
  <c r="BO255" i="3"/>
  <c r="BM255" i="3"/>
  <c r="BK255" i="3"/>
  <c r="BI255" i="3"/>
  <c r="BS252" i="3"/>
  <c r="BQ252" i="3"/>
  <c r="BO252" i="3"/>
  <c r="BM252" i="3"/>
  <c r="BK252" i="3"/>
  <c r="BI252" i="3"/>
  <c r="BS251" i="3"/>
  <c r="BQ251" i="3"/>
  <c r="BO251" i="3"/>
  <c r="BM251" i="3"/>
  <c r="BK251" i="3"/>
  <c r="BI251" i="3"/>
  <c r="BS250" i="3"/>
  <c r="BQ250" i="3"/>
  <c r="BO250" i="3"/>
  <c r="BM250" i="3"/>
  <c r="BK250" i="3"/>
  <c r="BI250" i="3"/>
  <c r="BS249" i="3"/>
  <c r="BQ249" i="3"/>
  <c r="BO249" i="3"/>
  <c r="BM249" i="3"/>
  <c r="BK249" i="3"/>
  <c r="BI249" i="3"/>
  <c r="BS248" i="3"/>
  <c r="BQ248" i="3"/>
  <c r="BO248" i="3"/>
  <c r="BM248" i="3"/>
  <c r="BK248" i="3"/>
  <c r="BI248" i="3"/>
  <c r="BL298" i="3"/>
  <c r="BJ298" i="3"/>
  <c r="BH298" i="3"/>
  <c r="BF298" i="3"/>
  <c r="BD298" i="3"/>
  <c r="BB298" i="3"/>
  <c r="BL297" i="3"/>
  <c r="BJ297" i="3"/>
  <c r="BH297" i="3"/>
  <c r="BF297" i="3"/>
  <c r="BD297" i="3"/>
  <c r="BB297" i="3"/>
  <c r="BL296" i="3"/>
  <c r="BJ296" i="3"/>
  <c r="BH296" i="3"/>
  <c r="BF296" i="3"/>
  <c r="BD296" i="3"/>
  <c r="BB296" i="3"/>
  <c r="BL295" i="3"/>
  <c r="BJ295" i="3"/>
  <c r="BH295" i="3"/>
  <c r="BF295" i="3"/>
  <c r="BD295" i="3"/>
  <c r="BB295" i="3"/>
  <c r="BL294" i="3"/>
  <c r="BJ294" i="3"/>
  <c r="BH294" i="3"/>
  <c r="BF294" i="3"/>
  <c r="BD294" i="3"/>
  <c r="BB294" i="3"/>
  <c r="BL293" i="3"/>
  <c r="BJ293" i="3"/>
  <c r="BH293" i="3"/>
  <c r="BF293" i="3"/>
  <c r="BD293" i="3"/>
  <c r="BB293" i="3"/>
  <c r="BL292" i="3"/>
  <c r="BJ292" i="3"/>
  <c r="BH292" i="3"/>
  <c r="BF292" i="3"/>
  <c r="BD292" i="3"/>
  <c r="BB292" i="3"/>
  <c r="BL291" i="3"/>
  <c r="BJ291" i="3"/>
  <c r="BH291" i="3"/>
  <c r="BF291" i="3"/>
  <c r="BD291" i="3"/>
  <c r="BB291" i="3"/>
  <c r="BL288" i="3"/>
  <c r="BJ288" i="3"/>
  <c r="BH288" i="3"/>
  <c r="BF288" i="3"/>
  <c r="BD288" i="3"/>
  <c r="BB288" i="3"/>
  <c r="BL287" i="3"/>
  <c r="BJ287" i="3"/>
  <c r="BH287" i="3"/>
  <c r="BF287" i="3"/>
  <c r="BD287" i="3"/>
  <c r="BB287" i="3"/>
  <c r="BL286" i="3"/>
  <c r="BJ286" i="3"/>
  <c r="BH286" i="3"/>
  <c r="BF286" i="3"/>
  <c r="BD286" i="3"/>
  <c r="BB286" i="3"/>
  <c r="BL285" i="3"/>
  <c r="BJ285" i="3"/>
  <c r="BH285" i="3"/>
  <c r="BF285" i="3"/>
  <c r="BD285" i="3"/>
  <c r="BB285" i="3"/>
  <c r="BL284" i="3"/>
  <c r="BJ284" i="3"/>
  <c r="BH284" i="3"/>
  <c r="BF284" i="3"/>
  <c r="BD284" i="3"/>
  <c r="BB284" i="3"/>
  <c r="BF280" i="3"/>
  <c r="BD280" i="3"/>
  <c r="BB280" i="3"/>
  <c r="AZ280" i="3"/>
  <c r="BF279" i="3"/>
  <c r="BD279" i="3"/>
  <c r="BB279" i="3"/>
  <c r="AZ279" i="3"/>
  <c r="BF278" i="3"/>
  <c r="BD278" i="3"/>
  <c r="BB278" i="3"/>
  <c r="AZ278" i="3"/>
  <c r="BF277" i="3"/>
  <c r="BD277" i="3"/>
  <c r="BB277" i="3"/>
  <c r="AZ277" i="3"/>
  <c r="BF276" i="3"/>
  <c r="BD276" i="3"/>
  <c r="BB276" i="3"/>
  <c r="AZ276" i="3"/>
  <c r="BF275" i="3"/>
  <c r="BD275" i="3"/>
  <c r="BB275" i="3"/>
  <c r="AZ275" i="3"/>
  <c r="BF274" i="3"/>
  <c r="BD274" i="3"/>
  <c r="BB274" i="3"/>
  <c r="AZ274" i="3"/>
  <c r="BF273" i="3"/>
  <c r="BD273" i="3"/>
  <c r="BB273" i="3"/>
  <c r="AZ273" i="3"/>
  <c r="BF270" i="3"/>
  <c r="BD270" i="3"/>
  <c r="BB270" i="3"/>
  <c r="AZ270" i="3"/>
  <c r="BF269" i="3"/>
  <c r="BD269" i="3"/>
  <c r="BB269" i="3"/>
  <c r="AZ269" i="3"/>
  <c r="BF268" i="3"/>
  <c r="BD268" i="3"/>
  <c r="BB268" i="3"/>
  <c r="BF267" i="3"/>
  <c r="AZ267" i="3"/>
  <c r="BF266" i="3"/>
  <c r="BD266" i="3"/>
  <c r="BB266" i="3"/>
  <c r="AZ266" i="3"/>
  <c r="BA262" i="3"/>
  <c r="AY262" i="3"/>
  <c r="BA261" i="3"/>
  <c r="AY261" i="3"/>
  <c r="BA260" i="3"/>
  <c r="AY260" i="3"/>
  <c r="BA259" i="3"/>
  <c r="AY259" i="3"/>
  <c r="BA258" i="3"/>
  <c r="AY258" i="3"/>
  <c r="BA257" i="3"/>
  <c r="AY257" i="3"/>
  <c r="BA256" i="3"/>
  <c r="AY256" i="3"/>
  <c r="BA255" i="3"/>
  <c r="AY255" i="3"/>
  <c r="BA252" i="3"/>
  <c r="AY252" i="3"/>
  <c r="BA251" i="3"/>
  <c r="AY251" i="3"/>
  <c r="BA250" i="3"/>
  <c r="AY250" i="3"/>
  <c r="BA249" i="3"/>
  <c r="AY249" i="3"/>
  <c r="BA248" i="3"/>
  <c r="AY248" i="3"/>
  <c r="AV298" i="3"/>
  <c r="AT298" i="3"/>
  <c r="AR298" i="3"/>
  <c r="AV297" i="3"/>
  <c r="AT297" i="3"/>
  <c r="AR297" i="3"/>
  <c r="AV296" i="3"/>
  <c r="AT296" i="3"/>
  <c r="AR296" i="3"/>
  <c r="AV295" i="3"/>
  <c r="AT295" i="3"/>
  <c r="AR295" i="3"/>
  <c r="AV294" i="3"/>
  <c r="AT294" i="3"/>
  <c r="AR294" i="3"/>
  <c r="AV293" i="3"/>
  <c r="AT293" i="3"/>
  <c r="AR293" i="3"/>
  <c r="AV292" i="3"/>
  <c r="AT292" i="3"/>
  <c r="AR292" i="3"/>
  <c r="AV291" i="3"/>
  <c r="AT291" i="3"/>
  <c r="AR291" i="3"/>
  <c r="AV288" i="3"/>
  <c r="AT288" i="3"/>
  <c r="AR288" i="3"/>
  <c r="AV287" i="3"/>
  <c r="AT287" i="3"/>
  <c r="AR287" i="3"/>
  <c r="AV286" i="3"/>
  <c r="AT286" i="3"/>
  <c r="AR286" i="3"/>
  <c r="AV285" i="3"/>
  <c r="AT285" i="3"/>
  <c r="AR285" i="3"/>
  <c r="AV284" i="3"/>
  <c r="AT284" i="3"/>
  <c r="AR284" i="3"/>
  <c r="AU280" i="3"/>
  <c r="AS280" i="3"/>
  <c r="AQ280" i="3"/>
  <c r="AU279" i="3"/>
  <c r="AS279" i="3"/>
  <c r="AQ279" i="3"/>
  <c r="AU278" i="3"/>
  <c r="AS278" i="3"/>
  <c r="AQ278" i="3"/>
  <c r="AU277" i="3"/>
  <c r="AS277" i="3"/>
  <c r="AQ277" i="3"/>
  <c r="AU276" i="3"/>
  <c r="AS276" i="3"/>
  <c r="AQ276" i="3"/>
  <c r="AU275" i="3"/>
  <c r="AS275" i="3"/>
  <c r="AQ275" i="3"/>
  <c r="AU274" i="3"/>
  <c r="AS274" i="3"/>
  <c r="AQ274" i="3"/>
  <c r="AU273" i="3"/>
  <c r="AS273" i="3"/>
  <c r="AQ273" i="3"/>
  <c r="AU270" i="3"/>
  <c r="AS270" i="3"/>
  <c r="AQ270" i="3"/>
  <c r="AU269" i="3"/>
  <c r="AS269" i="3"/>
  <c r="AQ269" i="3"/>
  <c r="AU268" i="3"/>
  <c r="AS268" i="3"/>
  <c r="AQ268" i="3"/>
  <c r="AU267" i="3"/>
  <c r="AS267" i="3"/>
  <c r="AQ267" i="3"/>
  <c r="AU266" i="3"/>
  <c r="AS266" i="3"/>
  <c r="AQ266" i="3"/>
  <c r="AP248" i="3"/>
  <c r="AT262" i="3"/>
  <c r="AR262" i="3"/>
  <c r="AP262" i="3"/>
  <c r="AT261" i="3"/>
  <c r="AR261" i="3"/>
  <c r="AP261" i="3"/>
  <c r="AT260" i="3"/>
  <c r="AR260" i="3"/>
  <c r="AP260" i="3"/>
  <c r="AT259" i="3"/>
  <c r="AR259" i="3"/>
  <c r="AP259" i="3"/>
  <c r="AT258" i="3"/>
  <c r="AR258" i="3"/>
  <c r="AP258" i="3"/>
  <c r="AT257" i="3"/>
  <c r="AR257" i="3"/>
  <c r="AP257" i="3"/>
  <c r="AT256" i="3"/>
  <c r="AR256" i="3"/>
  <c r="AP256" i="3"/>
  <c r="AT255" i="3"/>
  <c r="AR255" i="3"/>
  <c r="AP255" i="3"/>
  <c r="AT252" i="3"/>
  <c r="AR252" i="3"/>
  <c r="AP252" i="3"/>
  <c r="AT251" i="3"/>
  <c r="AR251" i="3"/>
  <c r="AP251" i="3"/>
  <c r="AT250" i="3"/>
  <c r="AR250" i="3"/>
  <c r="AP250" i="3"/>
  <c r="AT249" i="3"/>
  <c r="AR249" i="3"/>
  <c r="AP249" i="3"/>
  <c r="AT248" i="3"/>
  <c r="AR248" i="3"/>
  <c r="CE253" i="3" l="1"/>
  <c r="CV263" i="3"/>
  <c r="BD271" i="3"/>
  <c r="BE267" i="3" s="1"/>
  <c r="DB307" i="3"/>
  <c r="DC307" i="3" s="1"/>
  <c r="AZ271" i="3"/>
  <c r="BA268" i="3" s="1"/>
  <c r="CR263" i="3"/>
  <c r="CS258" i="3" s="1"/>
  <c r="CX253" i="3"/>
  <c r="CY249" i="3" s="1"/>
  <c r="DD317" i="3"/>
  <c r="DE317" i="3" s="1"/>
  <c r="BB289" i="3"/>
  <c r="BC289" i="3" s="1"/>
  <c r="BJ289" i="3"/>
  <c r="BK289" i="3" s="1"/>
  <c r="CT253" i="3"/>
  <c r="CU252" i="3" s="1"/>
  <c r="CN325" i="3"/>
  <c r="CO324" i="3" s="1"/>
  <c r="CV325" i="3"/>
  <c r="CW324" i="3" s="1"/>
  <c r="CP335" i="3"/>
  <c r="CQ334" i="3" s="1"/>
  <c r="CR253" i="3"/>
  <c r="CS248" i="3" s="1"/>
  <c r="BM253" i="3"/>
  <c r="BN253" i="3" s="1"/>
  <c r="CP325" i="3"/>
  <c r="CQ320" i="3" s="1"/>
  <c r="CR325" i="3"/>
  <c r="CS324" i="3" s="1"/>
  <c r="CJ335" i="3"/>
  <c r="CK332" i="3" s="1"/>
  <c r="CR335" i="3"/>
  <c r="CS328" i="3" s="1"/>
  <c r="CT263" i="3"/>
  <c r="CU255" i="3" s="1"/>
  <c r="DD307" i="3"/>
  <c r="DE305" i="3" s="1"/>
  <c r="CX317" i="3"/>
  <c r="CY314" i="3" s="1"/>
  <c r="DE312" i="3"/>
  <c r="BA263" i="3"/>
  <c r="BB259" i="3" s="1"/>
  <c r="CJ325" i="3"/>
  <c r="CK324" i="3" s="1"/>
  <c r="CL335" i="3"/>
  <c r="CM334" i="3" s="1"/>
  <c r="CT335" i="3"/>
  <c r="CU334" i="3" s="1"/>
  <c r="DH317" i="3"/>
  <c r="DI310" i="3" s="1"/>
  <c r="AR253" i="3"/>
  <c r="AS252" i="3" s="1"/>
  <c r="BF289" i="3"/>
  <c r="BG289" i="3" s="1"/>
  <c r="CL325" i="3"/>
  <c r="CM324" i="3" s="1"/>
  <c r="CN335" i="3"/>
  <c r="CO335" i="3" s="1"/>
  <c r="CV335" i="3"/>
  <c r="CW335" i="3" s="1"/>
  <c r="CV253" i="3"/>
  <c r="CW252" i="3" s="1"/>
  <c r="CX263" i="3"/>
  <c r="CY255" i="3" s="1"/>
  <c r="CZ307" i="3"/>
  <c r="DA306" i="3" s="1"/>
  <c r="DH307" i="3"/>
  <c r="DI305" i="3" s="1"/>
  <c r="CW256" i="3"/>
  <c r="BQ271" i="3"/>
  <c r="BR268" i="3" s="1"/>
  <c r="BV343" i="3"/>
  <c r="BW340" i="3" s="1"/>
  <c r="CT325" i="3"/>
  <c r="CU321" i="3" s="1"/>
  <c r="DF307" i="3"/>
  <c r="DG306" i="3" s="1"/>
  <c r="DJ307" i="3"/>
  <c r="DK306" i="3" s="1"/>
  <c r="CZ317" i="3"/>
  <c r="DA311" i="3" s="1"/>
  <c r="DJ317" i="3"/>
  <c r="DK317" i="3" s="1"/>
  <c r="AU271" i="3"/>
  <c r="AV268" i="3" s="1"/>
  <c r="AR289" i="3"/>
  <c r="AS288" i="3" s="1"/>
  <c r="AR299" i="3"/>
  <c r="AS294" i="3" s="1"/>
  <c r="BS271" i="3"/>
  <c r="BT270" i="3" s="1"/>
  <c r="BP299" i="3"/>
  <c r="BQ298" i="3" s="1"/>
  <c r="BT343" i="3"/>
  <c r="BT353" i="3"/>
  <c r="BU352" i="3" s="1"/>
  <c r="BU361" i="3"/>
  <c r="BV361" i="3" s="1"/>
  <c r="CC361" i="3"/>
  <c r="CD361" i="3" s="1"/>
  <c r="BY371" i="3"/>
  <c r="BZ371" i="3" s="1"/>
  <c r="DF317" i="3"/>
  <c r="DG317" i="3" s="1"/>
  <c r="CX307" i="3"/>
  <c r="CY306" i="3" s="1"/>
  <c r="DB317" i="3"/>
  <c r="DC317" i="3" s="1"/>
  <c r="BO271" i="3"/>
  <c r="BP268" i="3" s="1"/>
  <c r="BT299" i="3"/>
  <c r="BU298" i="3" s="1"/>
  <c r="CI263" i="3"/>
  <c r="CJ259" i="3" s="1"/>
  <c r="CW258" i="3"/>
  <c r="CW255" i="3"/>
  <c r="CW257" i="3"/>
  <c r="CW299" i="3"/>
  <c r="CW289" i="3"/>
  <c r="CY299" i="3"/>
  <c r="CY289" i="3"/>
  <c r="CW271" i="3"/>
  <c r="CX267" i="3" s="1"/>
  <c r="CW281" i="3"/>
  <c r="CX276" i="3" s="1"/>
  <c r="CU271" i="3"/>
  <c r="CU281" i="3"/>
  <c r="CW259" i="3"/>
  <c r="CW260" i="3"/>
  <c r="CW261" i="3"/>
  <c r="CW262" i="3"/>
  <c r="CI307" i="3"/>
  <c r="CI317" i="3"/>
  <c r="CK307" i="3"/>
  <c r="CL306" i="3" s="1"/>
  <c r="CK317" i="3"/>
  <c r="CL312" i="3" s="1"/>
  <c r="CG289" i="3"/>
  <c r="CH287" i="3" s="1"/>
  <c r="CG299" i="3"/>
  <c r="CH294" i="3" s="1"/>
  <c r="CI289" i="3"/>
  <c r="CI299" i="3"/>
  <c r="AR263" i="3"/>
  <c r="AS258" i="3" s="1"/>
  <c r="AQ271" i="3"/>
  <c r="AR267" i="3" s="1"/>
  <c r="AS271" i="3"/>
  <c r="AT270" i="3" s="1"/>
  <c r="AS281" i="3"/>
  <c r="AT275" i="3" s="1"/>
  <c r="AT289" i="3"/>
  <c r="AU288" i="3" s="1"/>
  <c r="AV289" i="3"/>
  <c r="AW288" i="3" s="1"/>
  <c r="AV299" i="3"/>
  <c r="AW293" i="3" s="1"/>
  <c r="BO281" i="3"/>
  <c r="BP277" i="3" s="1"/>
  <c r="BQ281" i="3"/>
  <c r="BR280" i="3" s="1"/>
  <c r="BP289" i="3"/>
  <c r="BQ288" i="3" s="1"/>
  <c r="BR289" i="3"/>
  <c r="BS288" i="3" s="1"/>
  <c r="BR299" i="3"/>
  <c r="BS292" i="3" s="1"/>
  <c r="BS307" i="3"/>
  <c r="BT305" i="3" s="1"/>
  <c r="BU307" i="3"/>
  <c r="BV353" i="3"/>
  <c r="BW348" i="3" s="1"/>
  <c r="AT263" i="3"/>
  <c r="AU256" i="3" s="1"/>
  <c r="AU281" i="3"/>
  <c r="AV280" i="3" s="1"/>
  <c r="BY361" i="3"/>
  <c r="BZ361" i="3" s="1"/>
  <c r="BU371" i="3"/>
  <c r="BV371" i="3" s="1"/>
  <c r="CC371" i="3"/>
  <c r="CD371" i="3" s="1"/>
  <c r="BS281" i="3"/>
  <c r="BT275" i="3" s="1"/>
  <c r="BT289" i="3"/>
  <c r="BU284" i="3" s="1"/>
  <c r="BQ307" i="3"/>
  <c r="BR302" i="3" s="1"/>
  <c r="AT253" i="3"/>
  <c r="AU250" i="3" s="1"/>
  <c r="AP263" i="3"/>
  <c r="AQ262" i="3" s="1"/>
  <c r="AQ281" i="3"/>
  <c r="AR280" i="3" s="1"/>
  <c r="AT299" i="3"/>
  <c r="AU298" i="3" s="1"/>
  <c r="CE271" i="3"/>
  <c r="CF268" i="3" s="1"/>
  <c r="CE281" i="3"/>
  <c r="CG271" i="3"/>
  <c r="CH270" i="3" s="1"/>
  <c r="CG281" i="3"/>
  <c r="CH276" i="3" s="1"/>
  <c r="BW361" i="3"/>
  <c r="BX361" i="3" s="1"/>
  <c r="CA361" i="3"/>
  <c r="CB361" i="3" s="1"/>
  <c r="CE361" i="3"/>
  <c r="CF361" i="3" s="1"/>
  <c r="BW371" i="3"/>
  <c r="BX371" i="3" s="1"/>
  <c r="CA371" i="3"/>
  <c r="CB371" i="3" s="1"/>
  <c r="CE371" i="3"/>
  <c r="CF371" i="3" s="1"/>
  <c r="BI253" i="3"/>
  <c r="BJ253" i="3" s="1"/>
  <c r="BQ253" i="3"/>
  <c r="BR253" i="3" s="1"/>
  <c r="CF249" i="3"/>
  <c r="CF250" i="3"/>
  <c r="CF251" i="3"/>
  <c r="CF252" i="3"/>
  <c r="CE263" i="3"/>
  <c r="CF257" i="3" s="1"/>
  <c r="CF248" i="3"/>
  <c r="CC263" i="3"/>
  <c r="CD258" i="3" s="1"/>
  <c r="CG263" i="3"/>
  <c r="CH258" i="3" s="1"/>
  <c r="CI253" i="3"/>
  <c r="CC253" i="3"/>
  <c r="CD249" i="3" s="1"/>
  <c r="CG253" i="3"/>
  <c r="CH248" i="3" s="1"/>
  <c r="CG361" i="3"/>
  <c r="CH361" i="3" s="1"/>
  <c r="CG371" i="3"/>
  <c r="CH371" i="3" s="1"/>
  <c r="BT325" i="3"/>
  <c r="BT335" i="3"/>
  <c r="BU332" i="3" s="1"/>
  <c r="BR335" i="3"/>
  <c r="BS332" i="3" s="1"/>
  <c r="BR325" i="3"/>
  <c r="BS323" i="3" s="1"/>
  <c r="BS317" i="3"/>
  <c r="BT310" i="3" s="1"/>
  <c r="BQ317" i="3"/>
  <c r="BU317" i="3"/>
  <c r="BV311" i="3" s="1"/>
  <c r="BI263" i="3"/>
  <c r="BJ263" i="3" s="1"/>
  <c r="BM263" i="3"/>
  <c r="BN263" i="3" s="1"/>
  <c r="BQ263" i="3"/>
  <c r="BR263" i="3" s="1"/>
  <c r="BK263" i="3"/>
  <c r="BL263" i="3" s="1"/>
  <c r="BO263" i="3"/>
  <c r="BP263" i="3" s="1"/>
  <c r="BS263" i="3"/>
  <c r="BT263" i="3" s="1"/>
  <c r="BK253" i="3"/>
  <c r="BL253" i="3" s="1"/>
  <c r="BO253" i="3"/>
  <c r="BP253" i="3" s="1"/>
  <c r="BS253" i="3"/>
  <c r="BT253" i="3" s="1"/>
  <c r="BB299" i="3"/>
  <c r="BC299" i="3" s="1"/>
  <c r="BF299" i="3"/>
  <c r="BG299" i="3" s="1"/>
  <c r="BJ299" i="3"/>
  <c r="BK299" i="3" s="1"/>
  <c r="BD299" i="3"/>
  <c r="BE299" i="3" s="1"/>
  <c r="BH299" i="3"/>
  <c r="BI299" i="3" s="1"/>
  <c r="BL299" i="3"/>
  <c r="BM299" i="3" s="1"/>
  <c r="BD289" i="3"/>
  <c r="BE289" i="3" s="1"/>
  <c r="BH289" i="3"/>
  <c r="BI289" i="3" s="1"/>
  <c r="BL289" i="3"/>
  <c r="BM289" i="3" s="1"/>
  <c r="AZ281" i="3"/>
  <c r="BA277" i="3" s="1"/>
  <c r="BD281" i="3"/>
  <c r="BE274" i="3" s="1"/>
  <c r="BB281" i="3"/>
  <c r="BC277" i="3" s="1"/>
  <c r="BF281" i="3"/>
  <c r="BG279" i="3" s="1"/>
  <c r="BB271" i="3"/>
  <c r="BC268" i="3" s="1"/>
  <c r="BF271" i="3"/>
  <c r="AY253" i="3"/>
  <c r="AZ252" i="3" s="1"/>
  <c r="AY263" i="3"/>
  <c r="BA253" i="3"/>
  <c r="BB248" i="3" s="1"/>
  <c r="AP253" i="3"/>
  <c r="AQ248" i="3" s="1"/>
  <c r="BW343" i="3" l="1"/>
  <c r="DC303" i="3"/>
  <c r="BE270" i="3"/>
  <c r="BE268" i="3"/>
  <c r="BE266" i="3"/>
  <c r="BE269" i="3"/>
  <c r="CS261" i="3"/>
  <c r="CS259" i="3"/>
  <c r="CS257" i="3"/>
  <c r="CS262" i="3"/>
  <c r="CS260" i="3"/>
  <c r="CS255" i="3"/>
  <c r="CS256" i="3"/>
  <c r="CU327" i="3"/>
  <c r="BA270" i="3"/>
  <c r="CM320" i="3"/>
  <c r="DE314" i="3"/>
  <c r="BN249" i="3"/>
  <c r="CO320" i="3"/>
  <c r="BA269" i="3"/>
  <c r="BA267" i="3"/>
  <c r="BA266" i="3"/>
  <c r="BN252" i="3"/>
  <c r="CU332" i="3"/>
  <c r="DE310" i="3"/>
  <c r="BN248" i="3"/>
  <c r="BN250" i="3"/>
  <c r="CU328" i="3"/>
  <c r="CU333" i="3"/>
  <c r="CO323" i="3"/>
  <c r="CM323" i="3"/>
  <c r="DE315" i="3"/>
  <c r="DE313" i="3"/>
  <c r="CU335" i="3"/>
  <c r="CO325" i="3"/>
  <c r="CM325" i="3"/>
  <c r="CS332" i="3"/>
  <c r="BN251" i="3"/>
  <c r="CO322" i="3"/>
  <c r="CU329" i="3"/>
  <c r="CO321" i="3"/>
  <c r="DE309" i="3"/>
  <c r="DE311" i="3"/>
  <c r="DE316" i="3"/>
  <c r="BT267" i="3"/>
  <c r="AQ261" i="3"/>
  <c r="CW329" i="3"/>
  <c r="AW287" i="3"/>
  <c r="BC285" i="3"/>
  <c r="BR267" i="3"/>
  <c r="DA305" i="3"/>
  <c r="BP280" i="3"/>
  <c r="CQ335" i="3"/>
  <c r="CS325" i="3"/>
  <c r="AV266" i="3"/>
  <c r="BS298" i="3"/>
  <c r="CW327" i="3"/>
  <c r="DE302" i="3"/>
  <c r="BS295" i="3"/>
  <c r="BQ293" i="3"/>
  <c r="AV267" i="3"/>
  <c r="CD358" i="3"/>
  <c r="BR270" i="3"/>
  <c r="CW320" i="3"/>
  <c r="DA303" i="3"/>
  <c r="DA302" i="3"/>
  <c r="BB260" i="3"/>
  <c r="AV270" i="3"/>
  <c r="BQ294" i="3"/>
  <c r="BQ295" i="3"/>
  <c r="BT274" i="3"/>
  <c r="CD357" i="3"/>
  <c r="BU292" i="3"/>
  <c r="BU297" i="3"/>
  <c r="BS287" i="3"/>
  <c r="CY248" i="3"/>
  <c r="AS261" i="3"/>
  <c r="DA304" i="3"/>
  <c r="CY250" i="3"/>
  <c r="BU296" i="3"/>
  <c r="BC287" i="3"/>
  <c r="BZ365" i="3"/>
  <c r="BW339" i="3"/>
  <c r="BQ299" i="3"/>
  <c r="CW323" i="3"/>
  <c r="CY259" i="3"/>
  <c r="CY317" i="3"/>
  <c r="CY252" i="3"/>
  <c r="BC284" i="3"/>
  <c r="BG285" i="3"/>
  <c r="CY251" i="3"/>
  <c r="BK284" i="3"/>
  <c r="AU285" i="3"/>
  <c r="BT303" i="3"/>
  <c r="CJ262" i="3"/>
  <c r="BK287" i="3"/>
  <c r="CS320" i="3"/>
  <c r="CS321" i="3"/>
  <c r="BK288" i="3"/>
  <c r="AS284" i="3"/>
  <c r="AT278" i="3"/>
  <c r="BS296" i="3"/>
  <c r="BU291" i="3"/>
  <c r="BU348" i="3"/>
  <c r="BT304" i="3"/>
  <c r="BP278" i="3"/>
  <c r="BP273" i="3"/>
  <c r="CQ332" i="3"/>
  <c r="CS322" i="3"/>
  <c r="CQ333" i="3"/>
  <c r="CQ328" i="3"/>
  <c r="CQ329" i="3"/>
  <c r="CO327" i="3"/>
  <c r="DE307" i="3"/>
  <c r="BK286" i="3"/>
  <c r="AR278" i="3"/>
  <c r="AT274" i="3"/>
  <c r="BS297" i="3"/>
  <c r="BS293" i="3"/>
  <c r="BU339" i="3"/>
  <c r="BK285" i="3"/>
  <c r="BW338" i="3"/>
  <c r="BP276" i="3"/>
  <c r="BP275" i="3"/>
  <c r="BZ370" i="3"/>
  <c r="CJ317" i="3"/>
  <c r="CQ330" i="3"/>
  <c r="CQ331" i="3"/>
  <c r="CQ327" i="3"/>
  <c r="CS323" i="3"/>
  <c r="CY305" i="3"/>
  <c r="DE304" i="3"/>
  <c r="BB256" i="3"/>
  <c r="BC286" i="3"/>
  <c r="AS296" i="3"/>
  <c r="BT271" i="3"/>
  <c r="BQ296" i="3"/>
  <c r="BQ297" i="3"/>
  <c r="BU293" i="3"/>
  <c r="BQ291" i="3"/>
  <c r="AS257" i="3"/>
  <c r="BR269" i="3"/>
  <c r="CY256" i="3"/>
  <c r="BC288" i="3"/>
  <c r="AS295" i="3"/>
  <c r="AV269" i="3"/>
  <c r="AU284" i="3"/>
  <c r="BU294" i="3"/>
  <c r="BQ292" i="3"/>
  <c r="BU295" i="3"/>
  <c r="CD356" i="3"/>
  <c r="AS262" i="3"/>
  <c r="BR266" i="3"/>
  <c r="CD359" i="3"/>
  <c r="BS299" i="3"/>
  <c r="CU262" i="3"/>
  <c r="BR271" i="3"/>
  <c r="DI309" i="3"/>
  <c r="CQ323" i="3"/>
  <c r="AU286" i="3"/>
  <c r="AV273" i="3"/>
  <c r="BU285" i="3"/>
  <c r="BU343" i="3"/>
  <c r="CJ258" i="3"/>
  <c r="BW347" i="3"/>
  <c r="AS259" i="3"/>
  <c r="BW350" i="3"/>
  <c r="CM333" i="3"/>
  <c r="CW321" i="3"/>
  <c r="CU258" i="3"/>
  <c r="DI317" i="3"/>
  <c r="CQ321" i="3"/>
  <c r="CY253" i="3"/>
  <c r="AU287" i="3"/>
  <c r="AR274" i="3"/>
  <c r="BR278" i="3"/>
  <c r="BV360" i="3"/>
  <c r="AS256" i="3"/>
  <c r="AS260" i="3"/>
  <c r="CM332" i="3"/>
  <c r="CW322" i="3"/>
  <c r="CW325" i="3"/>
  <c r="CU260" i="3"/>
  <c r="CU256" i="3"/>
  <c r="CO328" i="3"/>
  <c r="CU250" i="3"/>
  <c r="CQ324" i="3"/>
  <c r="CQ325" i="3"/>
  <c r="AW284" i="3"/>
  <c r="AS285" i="3"/>
  <c r="AR266" i="3"/>
  <c r="BU340" i="3"/>
  <c r="BZ367" i="3"/>
  <c r="BW341" i="3"/>
  <c r="BZ364" i="3"/>
  <c r="CS251" i="3"/>
  <c r="CS250" i="3"/>
  <c r="CY262" i="3"/>
  <c r="CY257" i="3"/>
  <c r="CW250" i="3"/>
  <c r="CV271" i="3"/>
  <c r="CU263" i="3"/>
  <c r="CS263" i="3"/>
  <c r="CW248" i="3"/>
  <c r="CY312" i="3"/>
  <c r="CW263" i="3"/>
  <c r="CU251" i="3"/>
  <c r="CK330" i="3"/>
  <c r="BG287" i="3"/>
  <c r="BG288" i="3"/>
  <c r="AS286" i="3"/>
  <c r="AS287" i="3"/>
  <c r="BU342" i="3"/>
  <c r="BU338" i="3"/>
  <c r="AU249" i="3"/>
  <c r="BW342" i="3"/>
  <c r="BZ368" i="3"/>
  <c r="CM328" i="3"/>
  <c r="CM329" i="3"/>
  <c r="CU253" i="3"/>
  <c r="CW253" i="3"/>
  <c r="CS249" i="3"/>
  <c r="CY261" i="3"/>
  <c r="CY258" i="3"/>
  <c r="CY263" i="3"/>
  <c r="CU249" i="3"/>
  <c r="BG284" i="3"/>
  <c r="BG286" i="3"/>
  <c r="BU341" i="3"/>
  <c r="BZ363" i="3"/>
  <c r="BZ369" i="3"/>
  <c r="BZ366" i="3"/>
  <c r="CM330" i="3"/>
  <c r="CM331" i="3"/>
  <c r="CS253" i="3"/>
  <c r="CS252" i="3"/>
  <c r="CY260" i="3"/>
  <c r="CK331" i="3"/>
  <c r="CU248" i="3"/>
  <c r="CY315" i="3"/>
  <c r="CK328" i="3"/>
  <c r="DG316" i="3"/>
  <c r="CX270" i="3"/>
  <c r="AZ263" i="3"/>
  <c r="BB257" i="3"/>
  <c r="BB261" i="3"/>
  <c r="AU294" i="3"/>
  <c r="AW294" i="3"/>
  <c r="BR252" i="3"/>
  <c r="BT266" i="3"/>
  <c r="BP271" i="3"/>
  <c r="BP267" i="3"/>
  <c r="BR305" i="3"/>
  <c r="BV370" i="3"/>
  <c r="BV366" i="3"/>
  <c r="AU255" i="3"/>
  <c r="CH284" i="3"/>
  <c r="CO334" i="3"/>
  <c r="CO330" i="3"/>
  <c r="CK333" i="3"/>
  <c r="CY309" i="3"/>
  <c r="BU353" i="3"/>
  <c r="DK313" i="3"/>
  <c r="DI306" i="3"/>
  <c r="CO333" i="3"/>
  <c r="DI316" i="3"/>
  <c r="CY313" i="3"/>
  <c r="DI304" i="3"/>
  <c r="CK335" i="3"/>
  <c r="DI311" i="3"/>
  <c r="DI314" i="3"/>
  <c r="BB258" i="3"/>
  <c r="AT266" i="3"/>
  <c r="AU293" i="3"/>
  <c r="AT269" i="3"/>
  <c r="BP270" i="3"/>
  <c r="BP266" i="3"/>
  <c r="BT269" i="3"/>
  <c r="BR303" i="3"/>
  <c r="BR306" i="3"/>
  <c r="BV356" i="3"/>
  <c r="BV365" i="3"/>
  <c r="CK334" i="3"/>
  <c r="CK327" i="3"/>
  <c r="CO331" i="3"/>
  <c r="CO332" i="3"/>
  <c r="DI303" i="3"/>
  <c r="DG311" i="3"/>
  <c r="CO329" i="3"/>
  <c r="DK314" i="3"/>
  <c r="DC310" i="3"/>
  <c r="DK304" i="3"/>
  <c r="DK311" i="3"/>
  <c r="CY310" i="3"/>
  <c r="DI302" i="3"/>
  <c r="DI312" i="3"/>
  <c r="DK309" i="3"/>
  <c r="DI307" i="3"/>
  <c r="BB262" i="3"/>
  <c r="BB255" i="3"/>
  <c r="AU296" i="3"/>
  <c r="AU292" i="3"/>
  <c r="AU297" i="3"/>
  <c r="AU291" i="3"/>
  <c r="BT268" i="3"/>
  <c r="BP269" i="3"/>
  <c r="BV368" i="3"/>
  <c r="BV364" i="3"/>
  <c r="AQ256" i="3"/>
  <c r="BV367" i="3"/>
  <c r="BV357" i="3"/>
  <c r="CJ299" i="3"/>
  <c r="CH288" i="3"/>
  <c r="CK329" i="3"/>
  <c r="CY311" i="3"/>
  <c r="DI313" i="3"/>
  <c r="DI315" i="3"/>
  <c r="CY316" i="3"/>
  <c r="AS291" i="3"/>
  <c r="AT277" i="3"/>
  <c r="AT273" i="3"/>
  <c r="AU295" i="3"/>
  <c r="AS292" i="3"/>
  <c r="AV281" i="3"/>
  <c r="AR277" i="3"/>
  <c r="BP279" i="3"/>
  <c r="BR277" i="3"/>
  <c r="BS291" i="3"/>
  <c r="BS284" i="3"/>
  <c r="BU299" i="3"/>
  <c r="BS294" i="3"/>
  <c r="BU286" i="3"/>
  <c r="BR304" i="3"/>
  <c r="BU351" i="3"/>
  <c r="BU347" i="3"/>
  <c r="CJ255" i="3"/>
  <c r="CJ261" i="3"/>
  <c r="CJ257" i="3"/>
  <c r="BV363" i="3"/>
  <c r="BW353" i="3"/>
  <c r="CD360" i="3"/>
  <c r="BV358" i="3"/>
  <c r="BP274" i="3"/>
  <c r="BV369" i="3"/>
  <c r="AS255" i="3"/>
  <c r="BW346" i="3"/>
  <c r="CD365" i="3"/>
  <c r="AS248" i="3"/>
  <c r="CF281" i="3"/>
  <c r="BV359" i="3"/>
  <c r="CU330" i="3"/>
  <c r="CM335" i="3"/>
  <c r="CU331" i="3"/>
  <c r="CM327" i="3"/>
  <c r="CK325" i="3"/>
  <c r="CK323" i="3"/>
  <c r="CK321" i="3"/>
  <c r="CM322" i="3"/>
  <c r="CW249" i="3"/>
  <c r="CU261" i="3"/>
  <c r="CU259" i="3"/>
  <c r="CU257" i="3"/>
  <c r="CM321" i="3"/>
  <c r="CX269" i="3"/>
  <c r="CZ299" i="3"/>
  <c r="CY303" i="3"/>
  <c r="CU323" i="3"/>
  <c r="CW251" i="3"/>
  <c r="CS331" i="3"/>
  <c r="CS327" i="3"/>
  <c r="DE303" i="3"/>
  <c r="DC313" i="3"/>
  <c r="DA307" i="3"/>
  <c r="CQ322" i="3"/>
  <c r="DE306" i="3"/>
  <c r="CS335" i="3"/>
  <c r="CW331" i="3"/>
  <c r="AS297" i="3"/>
  <c r="AR276" i="3"/>
  <c r="AS298" i="3"/>
  <c r="AT280" i="3"/>
  <c r="AT276" i="3"/>
  <c r="AR273" i="3"/>
  <c r="BR248" i="3"/>
  <c r="BR250" i="3"/>
  <c r="BU287" i="3"/>
  <c r="BS285" i="3"/>
  <c r="BW352" i="3"/>
  <c r="BU350" i="3"/>
  <c r="BU346" i="3"/>
  <c r="CJ260" i="3"/>
  <c r="CJ256" i="3"/>
  <c r="BW345" i="3"/>
  <c r="BZ357" i="3"/>
  <c r="AS249" i="3"/>
  <c r="CK322" i="3"/>
  <c r="CK320" i="3"/>
  <c r="CW334" i="3"/>
  <c r="CY302" i="3"/>
  <c r="CS333" i="3"/>
  <c r="CS329" i="3"/>
  <c r="CW333" i="3"/>
  <c r="CU322" i="3"/>
  <c r="CW330" i="3"/>
  <c r="DK312" i="3"/>
  <c r="AS293" i="3"/>
  <c r="AT279" i="3"/>
  <c r="AR279" i="3"/>
  <c r="AR275" i="3"/>
  <c r="BS286" i="3"/>
  <c r="BU288" i="3"/>
  <c r="BW351" i="3"/>
  <c r="BU349" i="3"/>
  <c r="BU345" i="3"/>
  <c r="BZ356" i="3"/>
  <c r="BW349" i="3"/>
  <c r="BZ359" i="3"/>
  <c r="BZ360" i="3"/>
  <c r="AS251" i="3"/>
  <c r="AS250" i="3"/>
  <c r="CS334" i="3"/>
  <c r="CW332" i="3"/>
  <c r="CW328" i="3"/>
  <c r="CS330" i="3"/>
  <c r="DK316" i="3"/>
  <c r="CD366" i="3"/>
  <c r="CV281" i="3"/>
  <c r="CX279" i="3"/>
  <c r="CX268" i="3"/>
  <c r="CY307" i="3"/>
  <c r="DC302" i="3"/>
  <c r="DC305" i="3"/>
  <c r="DG315" i="3"/>
  <c r="DA312" i="3"/>
  <c r="DC309" i="3"/>
  <c r="DA313" i="3"/>
  <c r="DK310" i="3"/>
  <c r="DC304" i="3"/>
  <c r="DK315" i="3"/>
  <c r="DG309" i="3"/>
  <c r="DC316" i="3"/>
  <c r="DK303" i="3"/>
  <c r="DA316" i="3"/>
  <c r="DA317" i="3"/>
  <c r="CU325" i="3"/>
  <c r="CU324" i="3"/>
  <c r="DG312" i="3"/>
  <c r="DA309" i="3"/>
  <c r="DG303" i="3"/>
  <c r="DC315" i="3"/>
  <c r="DA315" i="3"/>
  <c r="DG310" i="3"/>
  <c r="BV307" i="3"/>
  <c r="AS299" i="3"/>
  <c r="CJ289" i="3"/>
  <c r="CH285" i="3"/>
  <c r="CX266" i="3"/>
  <c r="CY304" i="3"/>
  <c r="DK302" i="3"/>
  <c r="DK307" i="3"/>
  <c r="DK305" i="3"/>
  <c r="CU320" i="3"/>
  <c r="DC314" i="3"/>
  <c r="DA314" i="3"/>
  <c r="DC311" i="3"/>
  <c r="DG314" i="3"/>
  <c r="DC312" i="3"/>
  <c r="DC306" i="3"/>
  <c r="DG302" i="3"/>
  <c r="DG307" i="3"/>
  <c r="DG305" i="3"/>
  <c r="DG313" i="3"/>
  <c r="DA310" i="3"/>
  <c r="DG304" i="3"/>
  <c r="AW295" i="3"/>
  <c r="AV274" i="3"/>
  <c r="AT268" i="3"/>
  <c r="AU299" i="3"/>
  <c r="AW296" i="3"/>
  <c r="AR281" i="3"/>
  <c r="AV275" i="3"/>
  <c r="BJ248" i="3"/>
  <c r="BT279" i="3"/>
  <c r="BR281" i="3"/>
  <c r="BQ285" i="3"/>
  <c r="BV303" i="3"/>
  <c r="BS289" i="3"/>
  <c r="BQ284" i="3"/>
  <c r="BV302" i="3"/>
  <c r="BV304" i="3"/>
  <c r="BV305" i="3"/>
  <c r="BT273" i="3"/>
  <c r="AQ258" i="3"/>
  <c r="AQ255" i="3"/>
  <c r="BT278" i="3"/>
  <c r="AU263" i="3"/>
  <c r="AR271" i="3"/>
  <c r="CJ307" i="3"/>
  <c r="CX299" i="3"/>
  <c r="AW297" i="3"/>
  <c r="AV276" i="3"/>
  <c r="AW298" i="3"/>
  <c r="AV277" i="3"/>
  <c r="AT271" i="3"/>
  <c r="AT267" i="3"/>
  <c r="BJ250" i="3"/>
  <c r="BT280" i="3"/>
  <c r="BQ287" i="3"/>
  <c r="BQ286" i="3"/>
  <c r="AQ260" i="3"/>
  <c r="AQ257" i="3"/>
  <c r="BU289" i="3"/>
  <c r="BT276" i="3"/>
  <c r="CL310" i="3"/>
  <c r="CV277" i="3"/>
  <c r="CZ289" i="3"/>
  <c r="AW291" i="3"/>
  <c r="AV278" i="3"/>
  <c r="AW292" i="3"/>
  <c r="AV279" i="3"/>
  <c r="BJ252" i="3"/>
  <c r="BV306" i="3"/>
  <c r="AQ259" i="3"/>
  <c r="BT277" i="3"/>
  <c r="CX289" i="3"/>
  <c r="CZ294" i="3"/>
  <c r="CZ284" i="3"/>
  <c r="CX292" i="3"/>
  <c r="CZ297" i="3"/>
  <c r="CZ287" i="3"/>
  <c r="CX293" i="3"/>
  <c r="CZ292" i="3"/>
  <c r="CX298" i="3"/>
  <c r="CX288" i="3"/>
  <c r="CZ295" i="3"/>
  <c r="CZ285" i="3"/>
  <c r="CX291" i="3"/>
  <c r="CZ298" i="3"/>
  <c r="CZ288" i="3"/>
  <c r="CX296" i="3"/>
  <c r="CX286" i="3"/>
  <c r="CZ293" i="3"/>
  <c r="CX297" i="3"/>
  <c r="CX287" i="3"/>
  <c r="CZ296" i="3"/>
  <c r="CZ286" i="3"/>
  <c r="CX294" i="3"/>
  <c r="CX284" i="3"/>
  <c r="CZ291" i="3"/>
  <c r="CX295" i="3"/>
  <c r="CX285" i="3"/>
  <c r="CV267" i="3"/>
  <c r="CV278" i="3"/>
  <c r="CX280" i="3"/>
  <c r="CX271" i="3"/>
  <c r="CX275" i="3"/>
  <c r="CV268" i="3"/>
  <c r="CX281" i="3"/>
  <c r="CX273" i="3"/>
  <c r="CV270" i="3"/>
  <c r="CV275" i="3"/>
  <c r="CV276" i="3"/>
  <c r="CX274" i="3"/>
  <c r="CV280" i="3"/>
  <c r="CV273" i="3"/>
  <c r="CV274" i="3"/>
  <c r="CX277" i="3"/>
  <c r="CV279" i="3"/>
  <c r="CV269" i="3"/>
  <c r="CX278" i="3"/>
  <c r="CV266" i="3"/>
  <c r="AW286" i="3"/>
  <c r="AR269" i="3"/>
  <c r="AW289" i="3"/>
  <c r="AR268" i="3"/>
  <c r="AU251" i="3"/>
  <c r="BR276" i="3"/>
  <c r="BR275" i="3"/>
  <c r="BT302" i="3"/>
  <c r="BT307" i="3"/>
  <c r="BU325" i="3"/>
  <c r="CD363" i="3"/>
  <c r="BX366" i="3"/>
  <c r="CD368" i="3"/>
  <c r="CD369" i="3"/>
  <c r="AV271" i="3"/>
  <c r="AU258" i="3"/>
  <c r="AU257" i="3"/>
  <c r="BR307" i="3"/>
  <c r="AU289" i="3"/>
  <c r="CL302" i="3"/>
  <c r="AU252" i="3"/>
  <c r="AS289" i="3"/>
  <c r="AR270" i="3"/>
  <c r="BR274" i="3"/>
  <c r="BR273" i="3"/>
  <c r="BT306" i="3"/>
  <c r="CD370" i="3"/>
  <c r="AQ263" i="3"/>
  <c r="AU260" i="3"/>
  <c r="AU259" i="3"/>
  <c r="BP281" i="3"/>
  <c r="CL314" i="3"/>
  <c r="CL313" i="3"/>
  <c r="AU248" i="3"/>
  <c r="AW285" i="3"/>
  <c r="BR279" i="3"/>
  <c r="CD364" i="3"/>
  <c r="CD367" i="3"/>
  <c r="AS263" i="3"/>
  <c r="BT281" i="3"/>
  <c r="AU261" i="3"/>
  <c r="AU262" i="3"/>
  <c r="CH266" i="3"/>
  <c r="CH286" i="3"/>
  <c r="CL303" i="3"/>
  <c r="CJ304" i="3"/>
  <c r="CJ314" i="3"/>
  <c r="CJ309" i="3"/>
  <c r="CJ315" i="3"/>
  <c r="CL317" i="3"/>
  <c r="CL316" i="3"/>
  <c r="CL309" i="3"/>
  <c r="CJ303" i="3"/>
  <c r="CJ310" i="3"/>
  <c r="CL315" i="3"/>
  <c r="CJ311" i="3"/>
  <c r="CJ313" i="3"/>
  <c r="CJ312" i="3"/>
  <c r="CJ302" i="3"/>
  <c r="CL307" i="3"/>
  <c r="CL304" i="3"/>
  <c r="CL305" i="3"/>
  <c r="CJ316" i="3"/>
  <c r="CJ306" i="3"/>
  <c r="CL311" i="3"/>
  <c r="CJ305" i="3"/>
  <c r="CH291" i="3"/>
  <c r="CJ288" i="3"/>
  <c r="CH298" i="3"/>
  <c r="CJ298" i="3"/>
  <c r="CJ291" i="3"/>
  <c r="CJ296" i="3"/>
  <c r="CJ286" i="3"/>
  <c r="CH296" i="3"/>
  <c r="CJ297" i="3"/>
  <c r="CJ287" i="3"/>
  <c r="CJ294" i="3"/>
  <c r="CJ284" i="3"/>
  <c r="CH289" i="3"/>
  <c r="CJ295" i="3"/>
  <c r="CJ285" i="3"/>
  <c r="CH299" i="3"/>
  <c r="CJ292" i="3"/>
  <c r="CH293" i="3"/>
  <c r="CH292" i="3"/>
  <c r="CH295" i="3"/>
  <c r="CJ293" i="3"/>
  <c r="CH297" i="3"/>
  <c r="BK296" i="3"/>
  <c r="BT249" i="3"/>
  <c r="CD252" i="3"/>
  <c r="CB369" i="3"/>
  <c r="BX358" i="3"/>
  <c r="BX363" i="3"/>
  <c r="CH274" i="3"/>
  <c r="CH269" i="3"/>
  <c r="BZ358" i="3"/>
  <c r="BQ289" i="3"/>
  <c r="AT281" i="3"/>
  <c r="CH252" i="3"/>
  <c r="BX359" i="3"/>
  <c r="AW299" i="3"/>
  <c r="BS331" i="3"/>
  <c r="CH251" i="3"/>
  <c r="BR249" i="3"/>
  <c r="BX364" i="3"/>
  <c r="BX369" i="3"/>
  <c r="CF356" i="3"/>
  <c r="CF271" i="3"/>
  <c r="CH277" i="3"/>
  <c r="AZ251" i="3"/>
  <c r="BE295" i="3"/>
  <c r="BP255" i="3"/>
  <c r="BP252" i="3"/>
  <c r="CJ253" i="3"/>
  <c r="CF261" i="3"/>
  <c r="BJ249" i="3"/>
  <c r="CF358" i="3"/>
  <c r="CB366" i="3"/>
  <c r="CF276" i="3"/>
  <c r="CF266" i="3"/>
  <c r="CF267" i="3"/>
  <c r="CH267" i="3"/>
  <c r="CF278" i="3"/>
  <c r="CF273" i="3"/>
  <c r="CH281" i="3"/>
  <c r="CH280" i="3"/>
  <c r="CF275" i="3"/>
  <c r="CF274" i="3"/>
  <c r="CH279" i="3"/>
  <c r="CH275" i="3"/>
  <c r="CF277" i="3"/>
  <c r="CH271" i="3"/>
  <c r="CH278" i="3"/>
  <c r="CH268" i="3"/>
  <c r="CF280" i="3"/>
  <c r="CF270" i="3"/>
  <c r="CF279" i="3"/>
  <c r="CH273" i="3"/>
  <c r="CF269" i="3"/>
  <c r="BU328" i="3"/>
  <c r="BL252" i="3"/>
  <c r="BR317" i="3"/>
  <c r="BV316" i="3"/>
  <c r="CB368" i="3"/>
  <c r="BG291" i="3"/>
  <c r="BK291" i="3"/>
  <c r="BP259" i="3"/>
  <c r="BT250" i="3"/>
  <c r="BR258" i="3"/>
  <c r="BP262" i="3"/>
  <c r="BR261" i="3"/>
  <c r="BT311" i="3"/>
  <c r="BU334" i="3"/>
  <c r="BU329" i="3"/>
  <c r="CH262" i="3"/>
  <c r="CD251" i="3"/>
  <c r="BR251" i="3"/>
  <c r="CF370" i="3"/>
  <c r="BX368" i="3"/>
  <c r="CB365" i="3"/>
  <c r="CF360" i="3"/>
  <c r="CB357" i="3"/>
  <c r="CB370" i="3"/>
  <c r="CF367" i="3"/>
  <c r="BX365" i="3"/>
  <c r="CB360" i="3"/>
  <c r="CF357" i="3"/>
  <c r="BU333" i="3"/>
  <c r="CB359" i="3"/>
  <c r="CB356" i="3"/>
  <c r="BN261" i="3"/>
  <c r="BT309" i="3"/>
  <c r="BU331" i="3"/>
  <c r="CF368" i="3"/>
  <c r="CB363" i="3"/>
  <c r="CF365" i="3"/>
  <c r="CB358" i="3"/>
  <c r="AZ250" i="3"/>
  <c r="BL258" i="3"/>
  <c r="BL248" i="3"/>
  <c r="BN257" i="3"/>
  <c r="BL257" i="3"/>
  <c r="BN256" i="3"/>
  <c r="BV309" i="3"/>
  <c r="BS324" i="3"/>
  <c r="CD248" i="3"/>
  <c r="BJ251" i="3"/>
  <c r="BX370" i="3"/>
  <c r="CB367" i="3"/>
  <c r="CF364" i="3"/>
  <c r="BX360" i="3"/>
  <c r="BX356" i="3"/>
  <c r="CF369" i="3"/>
  <c r="BX367" i="3"/>
  <c r="CB364" i="3"/>
  <c r="CF359" i="3"/>
  <c r="BX357" i="3"/>
  <c r="BV314" i="3"/>
  <c r="CF366" i="3"/>
  <c r="CF363" i="3"/>
  <c r="CH263" i="3"/>
  <c r="CD259" i="3"/>
  <c r="CD260" i="3"/>
  <c r="CD262" i="3"/>
  <c r="CD256" i="3"/>
  <c r="CJ250" i="3"/>
  <c r="CF263" i="3"/>
  <c r="CJ263" i="3"/>
  <c r="CJ249" i="3"/>
  <c r="CH261" i="3"/>
  <c r="CH257" i="3"/>
  <c r="CF260" i="3"/>
  <c r="CF256" i="3"/>
  <c r="CH253" i="3"/>
  <c r="CD263" i="3"/>
  <c r="CJ252" i="3"/>
  <c r="CJ248" i="3"/>
  <c r="CH260" i="3"/>
  <c r="CH256" i="3"/>
  <c r="CH250" i="3"/>
  <c r="CF259" i="3"/>
  <c r="CF255" i="3"/>
  <c r="CD257" i="3"/>
  <c r="CD253" i="3"/>
  <c r="CJ251" i="3"/>
  <c r="CD261" i="3"/>
  <c r="CD250" i="3"/>
  <c r="CH259" i="3"/>
  <c r="CH255" i="3"/>
  <c r="CH249" i="3"/>
  <c r="CF262" i="3"/>
  <c r="CF258" i="3"/>
  <c r="CF253" i="3"/>
  <c r="CD255" i="3"/>
  <c r="CH366" i="3"/>
  <c r="CH365" i="3"/>
  <c r="CH360" i="3"/>
  <c r="CH359" i="3"/>
  <c r="CH358" i="3"/>
  <c r="CH367" i="3"/>
  <c r="CH356" i="3"/>
  <c r="CH368" i="3"/>
  <c r="CH363" i="3"/>
  <c r="CH370" i="3"/>
  <c r="CH369" i="3"/>
  <c r="CH364" i="3"/>
  <c r="CH357" i="3"/>
  <c r="BU323" i="3"/>
  <c r="BS325" i="3"/>
  <c r="BU324" i="3"/>
  <c r="BS322" i="3"/>
  <c r="BU321" i="3"/>
  <c r="BS321" i="3"/>
  <c r="BS335" i="3"/>
  <c r="BS334" i="3"/>
  <c r="BU322" i="3"/>
  <c r="BS330" i="3"/>
  <c r="BS320" i="3"/>
  <c r="BS333" i="3"/>
  <c r="BU335" i="3"/>
  <c r="BU330" i="3"/>
  <c r="BU320" i="3"/>
  <c r="BS328" i="3"/>
  <c r="BS329" i="3"/>
  <c r="BU327" i="3"/>
  <c r="BS327" i="3"/>
  <c r="BR315" i="3"/>
  <c r="BT315" i="3"/>
  <c r="BR310" i="3"/>
  <c r="BV313" i="3"/>
  <c r="BT314" i="3"/>
  <c r="BT313" i="3"/>
  <c r="BV315" i="3"/>
  <c r="BR314" i="3"/>
  <c r="BR313" i="3"/>
  <c r="BT312" i="3"/>
  <c r="BR312" i="3"/>
  <c r="BV317" i="3"/>
  <c r="BT317" i="3"/>
  <c r="BV312" i="3"/>
  <c r="BT316" i="3"/>
  <c r="BR311" i="3"/>
  <c r="BR316" i="3"/>
  <c r="BV310" i="3"/>
  <c r="BR309" i="3"/>
  <c r="BT259" i="3"/>
  <c r="BJ259" i="3"/>
  <c r="BT262" i="3"/>
  <c r="BL260" i="3"/>
  <c r="BP257" i="3"/>
  <c r="BT252" i="3"/>
  <c r="BL250" i="3"/>
  <c r="BR260" i="3"/>
  <c r="BJ258" i="3"/>
  <c r="BN255" i="3"/>
  <c r="BT261" i="3"/>
  <c r="BL259" i="3"/>
  <c r="BP256" i="3"/>
  <c r="BT251" i="3"/>
  <c r="BL249" i="3"/>
  <c r="BJ261" i="3"/>
  <c r="BN258" i="3"/>
  <c r="BR255" i="3"/>
  <c r="BL262" i="3"/>
  <c r="BT256" i="3"/>
  <c r="BP249" i="3"/>
  <c r="BR262" i="3"/>
  <c r="BJ260" i="3"/>
  <c r="BL261" i="3"/>
  <c r="BP258" i="3"/>
  <c r="BT255" i="3"/>
  <c r="BL251" i="3"/>
  <c r="BP248" i="3"/>
  <c r="BN260" i="3"/>
  <c r="BR257" i="3"/>
  <c r="BJ255" i="3"/>
  <c r="BT260" i="3"/>
  <c r="BJ256" i="3"/>
  <c r="BP261" i="3"/>
  <c r="BT258" i="3"/>
  <c r="BL256" i="3"/>
  <c r="BP251" i="3"/>
  <c r="BT248" i="3"/>
  <c r="BJ262" i="3"/>
  <c r="BN259" i="3"/>
  <c r="BR256" i="3"/>
  <c r="BP260" i="3"/>
  <c r="BT257" i="3"/>
  <c r="BL255" i="3"/>
  <c r="BP250" i="3"/>
  <c r="BN262" i="3"/>
  <c r="BR259" i="3"/>
  <c r="BJ257" i="3"/>
  <c r="BI295" i="3"/>
  <c r="AZ255" i="3"/>
  <c r="BA279" i="3"/>
  <c r="BE294" i="3"/>
  <c r="BE284" i="3"/>
  <c r="BM287" i="3"/>
  <c r="AZ257" i="3"/>
  <c r="BI291" i="3"/>
  <c r="BE285" i="3"/>
  <c r="AZ256" i="3"/>
  <c r="BM286" i="3"/>
  <c r="BI292" i="3"/>
  <c r="AZ262" i="3"/>
  <c r="BB263" i="3"/>
  <c r="BE288" i="3"/>
  <c r="BG295" i="3"/>
  <c r="BG294" i="3"/>
  <c r="BM297" i="3"/>
  <c r="BM298" i="3"/>
  <c r="BE296" i="3"/>
  <c r="BI293" i="3"/>
  <c r="BM288" i="3"/>
  <c r="BE286" i="3"/>
  <c r="BK298" i="3"/>
  <c r="BC296" i="3"/>
  <c r="BG293" i="3"/>
  <c r="BE297" i="3"/>
  <c r="BI294" i="3"/>
  <c r="BM291" i="3"/>
  <c r="BE287" i="3"/>
  <c r="BI284" i="3"/>
  <c r="BG296" i="3"/>
  <c r="BK293" i="3"/>
  <c r="BC291" i="3"/>
  <c r="BM296" i="3"/>
  <c r="BC294" i="3"/>
  <c r="BC297" i="3"/>
  <c r="BE298" i="3"/>
  <c r="BM292" i="3"/>
  <c r="BI285" i="3"/>
  <c r="BC298" i="3"/>
  <c r="BK292" i="3"/>
  <c r="BI296" i="3"/>
  <c r="BM293" i="3"/>
  <c r="BE291" i="3"/>
  <c r="BI286" i="3"/>
  <c r="BG298" i="3"/>
  <c r="BK295" i="3"/>
  <c r="BC293" i="3"/>
  <c r="BI297" i="3"/>
  <c r="BM294" i="3"/>
  <c r="BE292" i="3"/>
  <c r="BI287" i="3"/>
  <c r="BM284" i="3"/>
  <c r="BG297" i="3"/>
  <c r="BK294" i="3"/>
  <c r="BC292" i="3"/>
  <c r="BI298" i="3"/>
  <c r="BM295" i="3"/>
  <c r="BE293" i="3"/>
  <c r="BI288" i="3"/>
  <c r="BM285" i="3"/>
  <c r="BK297" i="3"/>
  <c r="BC295" i="3"/>
  <c r="BG292" i="3"/>
  <c r="BA273" i="3"/>
  <c r="BC274" i="3"/>
  <c r="BE273" i="3"/>
  <c r="BG281" i="3"/>
  <c r="BA280" i="3"/>
  <c r="BG276" i="3"/>
  <c r="BE278" i="3"/>
  <c r="BC281" i="3"/>
  <c r="BG275" i="3"/>
  <c r="BA278" i="3"/>
  <c r="BE277" i="3"/>
  <c r="BC275" i="3"/>
  <c r="BG271" i="3"/>
  <c r="BG280" i="3"/>
  <c r="BC280" i="3"/>
  <c r="BC267" i="3"/>
  <c r="BG266" i="3"/>
  <c r="BE281" i="3"/>
  <c r="BG278" i="3"/>
  <c r="BG274" i="3"/>
  <c r="BG268" i="3"/>
  <c r="BC278" i="3"/>
  <c r="BA276" i="3"/>
  <c r="BE280" i="3"/>
  <c r="BE276" i="3"/>
  <c r="BE271" i="3"/>
  <c r="BC273" i="3"/>
  <c r="BG270" i="3"/>
  <c r="BC271" i="3"/>
  <c r="BG269" i="3"/>
  <c r="BC270" i="3"/>
  <c r="BA281" i="3"/>
  <c r="BG277" i="3"/>
  <c r="BG273" i="3"/>
  <c r="BG267" i="3"/>
  <c r="BC276" i="3"/>
  <c r="BC266" i="3"/>
  <c r="BA274" i="3"/>
  <c r="BE279" i="3"/>
  <c r="BE275" i="3"/>
  <c r="BC279" i="3"/>
  <c r="BC269" i="3"/>
  <c r="BA275" i="3"/>
  <c r="BA271" i="3"/>
  <c r="BB253" i="3"/>
  <c r="BB252" i="3"/>
  <c r="BB251" i="3"/>
  <c r="BB250" i="3"/>
  <c r="BB249" i="3"/>
  <c r="AZ260" i="3"/>
  <c r="AZ261" i="3"/>
  <c r="AZ253" i="3"/>
  <c r="AZ258" i="3"/>
  <c r="AZ248" i="3"/>
  <c r="AZ259" i="3"/>
  <c r="AZ249" i="3"/>
  <c r="AS253" i="3"/>
  <c r="AQ252" i="3"/>
  <c r="AQ250" i="3"/>
  <c r="AU253" i="3"/>
  <c r="AQ253" i="3"/>
  <c r="AQ251" i="3"/>
  <c r="AQ249" i="3"/>
  <c r="AF288" i="3" l="1"/>
  <c r="AH298" i="3"/>
  <c r="AF298" i="3"/>
  <c r="AH297" i="3"/>
  <c r="AF297" i="3"/>
  <c r="AH296" i="3"/>
  <c r="AF296" i="3"/>
  <c r="AH295" i="3"/>
  <c r="AF295" i="3"/>
  <c r="AH294" i="3"/>
  <c r="AF294" i="3"/>
  <c r="AH293" i="3"/>
  <c r="AF293" i="3"/>
  <c r="AH292" i="3"/>
  <c r="AF292" i="3"/>
  <c r="AH291" i="3"/>
  <c r="AF291" i="3"/>
  <c r="AH288" i="3"/>
  <c r="AH287" i="3"/>
  <c r="AF287" i="3"/>
  <c r="AH286" i="3"/>
  <c r="AF286" i="3"/>
  <c r="AH285" i="3"/>
  <c r="AF285" i="3"/>
  <c r="AH284" i="3"/>
  <c r="AF284" i="3"/>
  <c r="AK280" i="3"/>
  <c r="AI280" i="3"/>
  <c r="AG280" i="3"/>
  <c r="AE280" i="3"/>
  <c r="AK279" i="3"/>
  <c r="AI279" i="3"/>
  <c r="AG279" i="3"/>
  <c r="AE279" i="3"/>
  <c r="AK278" i="3"/>
  <c r="AI278" i="3"/>
  <c r="AG278" i="3"/>
  <c r="AE278" i="3"/>
  <c r="AK277" i="3"/>
  <c r="AI277" i="3"/>
  <c r="AG277" i="3"/>
  <c r="AE277" i="3"/>
  <c r="AK276" i="3"/>
  <c r="AI276" i="3"/>
  <c r="AG276" i="3"/>
  <c r="AE276" i="3"/>
  <c r="AK275" i="3"/>
  <c r="AI275" i="3"/>
  <c r="AG275" i="3"/>
  <c r="AE275" i="3"/>
  <c r="AK274" i="3"/>
  <c r="AI274" i="3"/>
  <c r="AG274" i="3"/>
  <c r="AE274" i="3"/>
  <c r="AK273" i="3"/>
  <c r="AI273" i="3"/>
  <c r="AG273" i="3"/>
  <c r="AE273" i="3"/>
  <c r="AK270" i="3"/>
  <c r="AI270" i="3"/>
  <c r="AG270" i="3"/>
  <c r="AE270" i="3"/>
  <c r="AK269" i="3"/>
  <c r="AI269" i="3"/>
  <c r="AG269" i="3"/>
  <c r="AE269" i="3"/>
  <c r="AK268" i="3"/>
  <c r="AI268" i="3"/>
  <c r="AG268" i="3"/>
  <c r="AE268" i="3"/>
  <c r="AK267" i="3"/>
  <c r="AI267" i="3"/>
  <c r="AG267" i="3"/>
  <c r="AE267" i="3"/>
  <c r="AK266" i="3"/>
  <c r="AI266" i="3"/>
  <c r="AG266" i="3"/>
  <c r="AE262" i="3"/>
  <c r="AC262" i="3"/>
  <c r="AE261" i="3"/>
  <c r="AC261" i="3"/>
  <c r="AE260" i="3"/>
  <c r="AC260" i="3"/>
  <c r="AE259" i="3"/>
  <c r="AC259" i="3"/>
  <c r="AE258" i="3"/>
  <c r="AC258" i="3"/>
  <c r="AE257" i="3"/>
  <c r="AC257" i="3"/>
  <c r="AE256" i="3"/>
  <c r="AC256" i="3"/>
  <c r="AE255" i="3"/>
  <c r="AC255" i="3"/>
  <c r="AE252" i="3"/>
  <c r="AC252" i="3"/>
  <c r="AE251" i="3"/>
  <c r="AC251" i="3"/>
  <c r="AE250" i="3"/>
  <c r="AC250" i="3"/>
  <c r="AE249" i="3"/>
  <c r="AC249" i="3"/>
  <c r="AE248" i="3"/>
  <c r="AC248" i="3"/>
  <c r="S302" i="3"/>
  <c r="Y316" i="3"/>
  <c r="W316" i="3"/>
  <c r="U316" i="3"/>
  <c r="S316" i="3"/>
  <c r="Q316" i="3"/>
  <c r="O316" i="3"/>
  <c r="Y315" i="3"/>
  <c r="W315" i="3"/>
  <c r="U315" i="3"/>
  <c r="S315" i="3"/>
  <c r="Q315" i="3"/>
  <c r="O315" i="3"/>
  <c r="Y314" i="3"/>
  <c r="W314" i="3"/>
  <c r="U314" i="3"/>
  <c r="S314" i="3"/>
  <c r="Q314" i="3"/>
  <c r="O314" i="3"/>
  <c r="Y313" i="3"/>
  <c r="W313" i="3"/>
  <c r="U313" i="3"/>
  <c r="S313" i="3"/>
  <c r="Q313" i="3"/>
  <c r="O313" i="3"/>
  <c r="Y312" i="3"/>
  <c r="W312" i="3"/>
  <c r="U312" i="3"/>
  <c r="S312" i="3"/>
  <c r="Q312" i="3"/>
  <c r="O312" i="3"/>
  <c r="Y311" i="3"/>
  <c r="W311" i="3"/>
  <c r="U311" i="3"/>
  <c r="S311" i="3"/>
  <c r="Q311" i="3"/>
  <c r="O311" i="3"/>
  <c r="Y310" i="3"/>
  <c r="W310" i="3"/>
  <c r="U310" i="3"/>
  <c r="S310" i="3"/>
  <c r="Q310" i="3"/>
  <c r="O310" i="3"/>
  <c r="Y309" i="3"/>
  <c r="W309" i="3"/>
  <c r="U309" i="3"/>
  <c r="S309" i="3"/>
  <c r="Q309" i="3"/>
  <c r="O309" i="3"/>
  <c r="Y306" i="3"/>
  <c r="W306" i="3"/>
  <c r="U306" i="3"/>
  <c r="S306" i="3"/>
  <c r="Q306" i="3"/>
  <c r="O306" i="3"/>
  <c r="Y305" i="3"/>
  <c r="W305" i="3"/>
  <c r="U305" i="3"/>
  <c r="S305" i="3"/>
  <c r="Q305" i="3"/>
  <c r="O305" i="3"/>
  <c r="Y304" i="3"/>
  <c r="W304" i="3"/>
  <c r="U304" i="3"/>
  <c r="S304" i="3"/>
  <c r="Q304" i="3"/>
  <c r="O304" i="3"/>
  <c r="Y303" i="3"/>
  <c r="W303" i="3"/>
  <c r="U303" i="3"/>
  <c r="S303" i="3"/>
  <c r="Q303" i="3"/>
  <c r="O303" i="3"/>
  <c r="Y302" i="3"/>
  <c r="W302" i="3"/>
  <c r="U302" i="3"/>
  <c r="Q302" i="3"/>
  <c r="O302" i="3"/>
  <c r="P298" i="3"/>
  <c r="N298" i="3"/>
  <c r="P297" i="3"/>
  <c r="N297" i="3"/>
  <c r="P296" i="3"/>
  <c r="N296" i="3"/>
  <c r="P295" i="3"/>
  <c r="N295" i="3"/>
  <c r="P294" i="3"/>
  <c r="N294" i="3"/>
  <c r="P293" i="3"/>
  <c r="N293" i="3"/>
  <c r="P292" i="3"/>
  <c r="N292" i="3"/>
  <c r="P291" i="3"/>
  <c r="N291" i="3"/>
  <c r="P288" i="3"/>
  <c r="N288" i="3"/>
  <c r="P287" i="3"/>
  <c r="N287" i="3"/>
  <c r="P286" i="3"/>
  <c r="N286" i="3"/>
  <c r="P285" i="3"/>
  <c r="N285" i="3"/>
  <c r="P284" i="3"/>
  <c r="N284" i="3"/>
  <c r="R266" i="3"/>
  <c r="R267" i="3"/>
  <c r="R280" i="3"/>
  <c r="P280" i="3"/>
  <c r="N280" i="3"/>
  <c r="L280" i="3"/>
  <c r="J280" i="3"/>
  <c r="H280" i="3"/>
  <c r="R279" i="3"/>
  <c r="P279" i="3"/>
  <c r="N279" i="3"/>
  <c r="L279" i="3"/>
  <c r="J279" i="3"/>
  <c r="H279" i="3"/>
  <c r="R278" i="3"/>
  <c r="P278" i="3"/>
  <c r="N278" i="3"/>
  <c r="L278" i="3"/>
  <c r="J278" i="3"/>
  <c r="H278" i="3"/>
  <c r="R277" i="3"/>
  <c r="P277" i="3"/>
  <c r="N277" i="3"/>
  <c r="L277" i="3"/>
  <c r="J277" i="3"/>
  <c r="H277" i="3"/>
  <c r="R276" i="3"/>
  <c r="P276" i="3"/>
  <c r="N276" i="3"/>
  <c r="L276" i="3"/>
  <c r="J276" i="3"/>
  <c r="H276" i="3"/>
  <c r="R275" i="3"/>
  <c r="P275" i="3"/>
  <c r="N275" i="3"/>
  <c r="L275" i="3"/>
  <c r="J275" i="3"/>
  <c r="H275" i="3"/>
  <c r="R274" i="3"/>
  <c r="P274" i="3"/>
  <c r="N274" i="3"/>
  <c r="L274" i="3"/>
  <c r="J274" i="3"/>
  <c r="H274" i="3"/>
  <c r="R273" i="3"/>
  <c r="P273" i="3"/>
  <c r="N273" i="3"/>
  <c r="L273" i="3"/>
  <c r="J273" i="3"/>
  <c r="H273" i="3"/>
  <c r="R270" i="3"/>
  <c r="P270" i="3"/>
  <c r="N270" i="3"/>
  <c r="L270" i="3"/>
  <c r="J270" i="3"/>
  <c r="H270" i="3"/>
  <c r="R269" i="3"/>
  <c r="P269" i="3"/>
  <c r="N269" i="3"/>
  <c r="L269" i="3"/>
  <c r="J269" i="3"/>
  <c r="H269" i="3"/>
  <c r="R268" i="3"/>
  <c r="P268" i="3"/>
  <c r="N268" i="3"/>
  <c r="L268" i="3"/>
  <c r="J268" i="3"/>
  <c r="P267" i="3"/>
  <c r="N267" i="3"/>
  <c r="L267" i="3"/>
  <c r="J267" i="3"/>
  <c r="H267" i="3"/>
  <c r="P266" i="3"/>
  <c r="N266" i="3"/>
  <c r="L266" i="3"/>
  <c r="J266" i="3"/>
  <c r="H266" i="3"/>
  <c r="L262" i="3"/>
  <c r="J262" i="3"/>
  <c r="H262" i="3"/>
  <c r="F262" i="3"/>
  <c r="L261" i="3"/>
  <c r="J261" i="3"/>
  <c r="H261" i="3"/>
  <c r="F261" i="3"/>
  <c r="L260" i="3"/>
  <c r="J260" i="3"/>
  <c r="H260" i="3"/>
  <c r="F260" i="3"/>
  <c r="L259" i="3"/>
  <c r="J259" i="3"/>
  <c r="H259" i="3"/>
  <c r="F259" i="3"/>
  <c r="L258" i="3"/>
  <c r="J258" i="3"/>
  <c r="H258" i="3"/>
  <c r="F258" i="3"/>
  <c r="L257" i="3"/>
  <c r="J257" i="3"/>
  <c r="H257" i="3"/>
  <c r="F257" i="3"/>
  <c r="L256" i="3"/>
  <c r="J256" i="3"/>
  <c r="H256" i="3"/>
  <c r="F256" i="3"/>
  <c r="L255" i="3"/>
  <c r="J255" i="3"/>
  <c r="H255" i="3"/>
  <c r="F255" i="3"/>
  <c r="L252" i="3"/>
  <c r="J252" i="3"/>
  <c r="H252" i="3"/>
  <c r="F252" i="3"/>
  <c r="L251" i="3"/>
  <c r="J251" i="3"/>
  <c r="H251" i="3"/>
  <c r="F251" i="3"/>
  <c r="L250" i="3"/>
  <c r="J250" i="3"/>
  <c r="H250" i="3"/>
  <c r="L249" i="3"/>
  <c r="J249" i="3"/>
  <c r="H249" i="3"/>
  <c r="F249" i="3"/>
  <c r="L248" i="3"/>
  <c r="J248" i="3"/>
  <c r="H248" i="3"/>
  <c r="F248" i="3"/>
  <c r="N281" i="3" l="1"/>
  <c r="O281" i="3" s="1"/>
  <c r="W307" i="3"/>
  <c r="X307" i="3" s="1"/>
  <c r="J281" i="3"/>
  <c r="K281" i="3" s="1"/>
  <c r="R281" i="3"/>
  <c r="S281" i="3" s="1"/>
  <c r="AH289" i="3"/>
  <c r="AI284" i="3" s="1"/>
  <c r="AH299" i="3"/>
  <c r="AF289" i="3"/>
  <c r="AG284" i="3" s="1"/>
  <c r="AF299" i="3"/>
  <c r="AG296" i="3" s="1"/>
  <c r="AE271" i="3"/>
  <c r="AF267" i="3" s="1"/>
  <c r="AG271" i="3"/>
  <c r="AH269" i="3" s="1"/>
  <c r="AK271" i="3"/>
  <c r="AL268" i="3" s="1"/>
  <c r="AI271" i="3"/>
  <c r="AE281" i="3"/>
  <c r="AF278" i="3" s="1"/>
  <c r="AI281" i="3"/>
  <c r="AJ280" i="3" s="1"/>
  <c r="AG281" i="3"/>
  <c r="AH278" i="3" s="1"/>
  <c r="AK281" i="3"/>
  <c r="AC253" i="3"/>
  <c r="AE253" i="3"/>
  <c r="AE263" i="3"/>
  <c r="AF258" i="3" s="1"/>
  <c r="AC263" i="3"/>
  <c r="L271" i="3"/>
  <c r="M269" i="3" s="1"/>
  <c r="P271" i="3"/>
  <c r="Q268" i="3" s="1"/>
  <c r="N271" i="3"/>
  <c r="L281" i="3"/>
  <c r="M281" i="3" s="1"/>
  <c r="O307" i="3"/>
  <c r="P307" i="3" s="1"/>
  <c r="J271" i="3"/>
  <c r="H281" i="3"/>
  <c r="I281" i="3" s="1"/>
  <c r="P281" i="3"/>
  <c r="Q281" i="3" s="1"/>
  <c r="S307" i="3"/>
  <c r="T307" i="3" s="1"/>
  <c r="O317" i="3"/>
  <c r="P317" i="3" s="1"/>
  <c r="S317" i="3"/>
  <c r="T317" i="3" s="1"/>
  <c r="W317" i="3"/>
  <c r="X317" i="3" s="1"/>
  <c r="Q307" i="3"/>
  <c r="R307" i="3" s="1"/>
  <c r="U307" i="3"/>
  <c r="V307" i="3" s="1"/>
  <c r="Y307" i="3"/>
  <c r="Z307" i="3" s="1"/>
  <c r="Q317" i="3"/>
  <c r="R317" i="3" s="1"/>
  <c r="U317" i="3"/>
  <c r="V317" i="3" s="1"/>
  <c r="Y317" i="3"/>
  <c r="Z317" i="3" s="1"/>
  <c r="N289" i="3"/>
  <c r="N299" i="3"/>
  <c r="P299" i="3"/>
  <c r="P289" i="3"/>
  <c r="R271" i="3"/>
  <c r="S271" i="3" s="1"/>
  <c r="F253" i="3"/>
  <c r="G249" i="3" s="1"/>
  <c r="J253" i="3"/>
  <c r="K248" i="3" s="1"/>
  <c r="F263" i="3"/>
  <c r="G257" i="3" s="1"/>
  <c r="J263" i="3"/>
  <c r="H253" i="3"/>
  <c r="L253" i="3"/>
  <c r="H263" i="3"/>
  <c r="L263" i="3"/>
  <c r="I270" i="3" l="1"/>
  <c r="I268" i="3"/>
  <c r="S277" i="3"/>
  <c r="S278" i="3"/>
  <c r="S274" i="3"/>
  <c r="X305" i="3"/>
  <c r="X306" i="3"/>
  <c r="X303" i="3"/>
  <c r="X304" i="3"/>
  <c r="X302" i="3"/>
  <c r="O277" i="3"/>
  <c r="O276" i="3"/>
  <c r="O279" i="3"/>
  <c r="O278" i="3"/>
  <c r="O273" i="3"/>
  <c r="O280" i="3"/>
  <c r="O274" i="3"/>
  <c r="O275" i="3"/>
  <c r="S273" i="3"/>
  <c r="S280" i="3"/>
  <c r="S276" i="3"/>
  <c r="S279" i="3"/>
  <c r="S275" i="3"/>
  <c r="K275" i="3"/>
  <c r="K276" i="3"/>
  <c r="K279" i="3"/>
  <c r="K273" i="3"/>
  <c r="K280" i="3"/>
  <c r="K274" i="3"/>
  <c r="K278" i="3"/>
  <c r="K277" i="3"/>
  <c r="I271" i="3"/>
  <c r="Q271" i="3"/>
  <c r="M268" i="3"/>
  <c r="M267" i="3"/>
  <c r="AF253" i="3"/>
  <c r="AF251" i="3"/>
  <c r="AL270" i="3"/>
  <c r="AJ276" i="3"/>
  <c r="AJ275" i="3"/>
  <c r="AH267" i="3"/>
  <c r="AH266" i="3"/>
  <c r="T302" i="3"/>
  <c r="Q266" i="3"/>
  <c r="Q267" i="3"/>
  <c r="AD263" i="3"/>
  <c r="AJ279" i="3"/>
  <c r="AF263" i="3"/>
  <c r="AL281" i="3"/>
  <c r="AJ271" i="3"/>
  <c r="AF275" i="3"/>
  <c r="AF280" i="3"/>
  <c r="AD259" i="3"/>
  <c r="AL266" i="3"/>
  <c r="AF274" i="3"/>
  <c r="AF273" i="3"/>
  <c r="AI299" i="3"/>
  <c r="AG288" i="3"/>
  <c r="AD256" i="3"/>
  <c r="AG298" i="3"/>
  <c r="AF261" i="3"/>
  <c r="AH275" i="3"/>
  <c r="AF269" i="3"/>
  <c r="AI289" i="3"/>
  <c r="AI287" i="3"/>
  <c r="AI292" i="3"/>
  <c r="AG295" i="3"/>
  <c r="AG286" i="3"/>
  <c r="AI295" i="3"/>
  <c r="AI285" i="3"/>
  <c r="AG299" i="3"/>
  <c r="AI298" i="3"/>
  <c r="AI288" i="3"/>
  <c r="AG291" i="3"/>
  <c r="AG294" i="3"/>
  <c r="AI293" i="3"/>
  <c r="AG297" i="3"/>
  <c r="AI294" i="3"/>
  <c r="AI297" i="3"/>
  <c r="AG289" i="3"/>
  <c r="AI296" i="3"/>
  <c r="AI286" i="3"/>
  <c r="AG285" i="3"/>
  <c r="AG292" i="3"/>
  <c r="AG293" i="3"/>
  <c r="AI291" i="3"/>
  <c r="AG287" i="3"/>
  <c r="AL280" i="3"/>
  <c r="AJ281" i="3"/>
  <c r="AH271" i="3"/>
  <c r="AL278" i="3"/>
  <c r="AL274" i="3"/>
  <c r="AH276" i="3"/>
  <c r="AF279" i="3"/>
  <c r="AF270" i="3"/>
  <c r="AJ278" i="3"/>
  <c r="AJ274" i="3"/>
  <c r="AJ268" i="3"/>
  <c r="AH270" i="3"/>
  <c r="AL276" i="3"/>
  <c r="AJ270" i="3"/>
  <c r="AJ266" i="3"/>
  <c r="AH281" i="3"/>
  <c r="AL271" i="3"/>
  <c r="AL279" i="3"/>
  <c r="AL275" i="3"/>
  <c r="AL269" i="3"/>
  <c r="AH279" i="3"/>
  <c r="AJ269" i="3"/>
  <c r="AH280" i="3"/>
  <c r="AH274" i="3"/>
  <c r="AF281" i="3"/>
  <c r="AF271" i="3"/>
  <c r="AL277" i="3"/>
  <c r="AL273" i="3"/>
  <c r="AL267" i="3"/>
  <c r="AH273" i="3"/>
  <c r="AF277" i="3"/>
  <c r="AF268" i="3"/>
  <c r="AJ277" i="3"/>
  <c r="AJ273" i="3"/>
  <c r="AJ267" i="3"/>
  <c r="AH277" i="3"/>
  <c r="AH268" i="3"/>
  <c r="AF276" i="3"/>
  <c r="AF266" i="3"/>
  <c r="AD253" i="3"/>
  <c r="AF256" i="3"/>
  <c r="AD262" i="3"/>
  <c r="AD252" i="3"/>
  <c r="AD255" i="3"/>
  <c r="AF259" i="3"/>
  <c r="AF249" i="3"/>
  <c r="AF248" i="3"/>
  <c r="AF262" i="3"/>
  <c r="AF252" i="3"/>
  <c r="AD260" i="3"/>
  <c r="AD250" i="3"/>
  <c r="AD249" i="3"/>
  <c r="AF257" i="3"/>
  <c r="AD261" i="3"/>
  <c r="AF260" i="3"/>
  <c r="AF250" i="3"/>
  <c r="AD258" i="3"/>
  <c r="AD248" i="3"/>
  <c r="AD257" i="3"/>
  <c r="AF255" i="3"/>
  <c r="AD251" i="3"/>
  <c r="P303" i="3"/>
  <c r="T304" i="3"/>
  <c r="I267" i="3"/>
  <c r="P306" i="3"/>
  <c r="P305" i="3"/>
  <c r="I266" i="3"/>
  <c r="M270" i="3"/>
  <c r="P302" i="3"/>
  <c r="T306" i="3"/>
  <c r="T305" i="3"/>
  <c r="M266" i="3"/>
  <c r="Q270" i="3"/>
  <c r="M271" i="3"/>
  <c r="P304" i="3"/>
  <c r="Q269" i="3"/>
  <c r="T303" i="3"/>
  <c r="M263" i="3"/>
  <c r="R302" i="3"/>
  <c r="I277" i="3"/>
  <c r="M275" i="3"/>
  <c r="M253" i="3"/>
  <c r="O299" i="3"/>
  <c r="M274" i="3"/>
  <c r="I274" i="3"/>
  <c r="X313" i="3"/>
  <c r="I273" i="3"/>
  <c r="M279" i="3"/>
  <c r="Q289" i="3"/>
  <c r="V309" i="3"/>
  <c r="X310" i="3"/>
  <c r="M278" i="3"/>
  <c r="I278" i="3"/>
  <c r="I263" i="3"/>
  <c r="Q299" i="3"/>
  <c r="Z314" i="3"/>
  <c r="V303" i="3"/>
  <c r="T313" i="3"/>
  <c r="V314" i="3"/>
  <c r="T316" i="3"/>
  <c r="I279" i="3"/>
  <c r="M276" i="3"/>
  <c r="Q273" i="3"/>
  <c r="I280" i="3"/>
  <c r="M277" i="3"/>
  <c r="Q274" i="3"/>
  <c r="R312" i="3"/>
  <c r="Z311" i="3"/>
  <c r="K270" i="3"/>
  <c r="K269" i="3"/>
  <c r="K271" i="3"/>
  <c r="K267" i="3"/>
  <c r="O271" i="3"/>
  <c r="O270" i="3"/>
  <c r="O269" i="3"/>
  <c r="O267" i="3"/>
  <c r="Q275" i="3"/>
  <c r="K268" i="3"/>
  <c r="Q276" i="3"/>
  <c r="I253" i="3"/>
  <c r="Z310" i="3"/>
  <c r="R309" i="3"/>
  <c r="M280" i="3"/>
  <c r="Q277" i="3"/>
  <c r="I275" i="3"/>
  <c r="O266" i="3"/>
  <c r="Q278" i="3"/>
  <c r="I276" i="3"/>
  <c r="M273" i="3"/>
  <c r="O268" i="3"/>
  <c r="R316" i="3"/>
  <c r="V304" i="3"/>
  <c r="Q279" i="3"/>
  <c r="Q280" i="3"/>
  <c r="K266" i="3"/>
  <c r="Z304" i="3"/>
  <c r="P316" i="3"/>
  <c r="P311" i="3"/>
  <c r="Z316" i="3"/>
  <c r="R314" i="3"/>
  <c r="V311" i="3"/>
  <c r="Z306" i="3"/>
  <c r="R304" i="3"/>
  <c r="T315" i="3"/>
  <c r="X312" i="3"/>
  <c r="P310" i="3"/>
  <c r="V316" i="3"/>
  <c r="Z313" i="3"/>
  <c r="R311" i="3"/>
  <c r="V306" i="3"/>
  <c r="Z303" i="3"/>
  <c r="X315" i="3"/>
  <c r="P313" i="3"/>
  <c r="T310" i="3"/>
  <c r="V313" i="3"/>
  <c r="R306" i="3"/>
  <c r="X314" i="3"/>
  <c r="P312" i="3"/>
  <c r="T309" i="3"/>
  <c r="Z315" i="3"/>
  <c r="R313" i="3"/>
  <c r="V310" i="3"/>
  <c r="Z305" i="3"/>
  <c r="R303" i="3"/>
  <c r="P315" i="3"/>
  <c r="T312" i="3"/>
  <c r="X309" i="3"/>
  <c r="V315" i="3"/>
  <c r="Z312" i="3"/>
  <c r="R310" i="3"/>
  <c r="V305" i="3"/>
  <c r="Z302" i="3"/>
  <c r="X316" i="3"/>
  <c r="P314" i="3"/>
  <c r="T311" i="3"/>
  <c r="R315" i="3"/>
  <c r="V312" i="3"/>
  <c r="Z309" i="3"/>
  <c r="R305" i="3"/>
  <c r="V302" i="3"/>
  <c r="T314" i="3"/>
  <c r="X311" i="3"/>
  <c r="P309" i="3"/>
  <c r="Q294" i="3"/>
  <c r="Q284" i="3"/>
  <c r="O292" i="3"/>
  <c r="Q297" i="3"/>
  <c r="Q287" i="3"/>
  <c r="O293" i="3"/>
  <c r="O289" i="3"/>
  <c r="Q292" i="3"/>
  <c r="O298" i="3"/>
  <c r="O288" i="3"/>
  <c r="Q295" i="3"/>
  <c r="Q285" i="3"/>
  <c r="O291" i="3"/>
  <c r="Q298" i="3"/>
  <c r="Q288" i="3"/>
  <c r="O296" i="3"/>
  <c r="O286" i="3"/>
  <c r="Q293" i="3"/>
  <c r="O297" i="3"/>
  <c r="O287" i="3"/>
  <c r="Q296" i="3"/>
  <c r="Q286" i="3"/>
  <c r="O294" i="3"/>
  <c r="O284" i="3"/>
  <c r="Q291" i="3"/>
  <c r="O295" i="3"/>
  <c r="O285" i="3"/>
  <c r="S270" i="3"/>
  <c r="S269" i="3"/>
  <c r="S268" i="3"/>
  <c r="S266" i="3"/>
  <c r="S267" i="3"/>
  <c r="K263" i="3"/>
  <c r="M262" i="3"/>
  <c r="M258" i="3"/>
  <c r="M252" i="3"/>
  <c r="M248" i="3"/>
  <c r="K260" i="3"/>
  <c r="K256" i="3"/>
  <c r="K250" i="3"/>
  <c r="I260" i="3"/>
  <c r="I256" i="3"/>
  <c r="I250" i="3"/>
  <c r="G261" i="3"/>
  <c r="G251" i="3"/>
  <c r="G263" i="3"/>
  <c r="M261" i="3"/>
  <c r="M257" i="3"/>
  <c r="M251" i="3"/>
  <c r="K249" i="3"/>
  <c r="K259" i="3"/>
  <c r="K255" i="3"/>
  <c r="I259" i="3"/>
  <c r="I255" i="3"/>
  <c r="I249" i="3"/>
  <c r="G260" i="3"/>
  <c r="G256" i="3"/>
  <c r="G250" i="3"/>
  <c r="K253" i="3"/>
  <c r="M260" i="3"/>
  <c r="M256" i="3"/>
  <c r="M250" i="3"/>
  <c r="K262" i="3"/>
  <c r="K258" i="3"/>
  <c r="K252" i="3"/>
  <c r="I262" i="3"/>
  <c r="I258" i="3"/>
  <c r="I252" i="3"/>
  <c r="I248" i="3"/>
  <c r="G259" i="3"/>
  <c r="G255" i="3"/>
  <c r="G253" i="3"/>
  <c r="M259" i="3"/>
  <c r="M255" i="3"/>
  <c r="M249" i="3"/>
  <c r="K261" i="3"/>
  <c r="K257" i="3"/>
  <c r="K251" i="3"/>
  <c r="I261" i="3"/>
  <c r="I257" i="3"/>
  <c r="I251" i="3"/>
  <c r="G262" i="3"/>
  <c r="G258" i="3"/>
  <c r="G252" i="3"/>
  <c r="G248" i="3"/>
</calcChain>
</file>

<file path=xl/sharedStrings.xml><?xml version="1.0" encoding="utf-8"?>
<sst xmlns="http://schemas.openxmlformats.org/spreadsheetml/2006/main" count="9330" uniqueCount="2733">
  <si>
    <t>V1</t>
  </si>
  <si>
    <t>V2</t>
  </si>
  <si>
    <t>V3</t>
  </si>
  <si>
    <t>V4</t>
  </si>
  <si>
    <t>V5</t>
  </si>
  <si>
    <t>V6</t>
  </si>
  <si>
    <t>V7</t>
  </si>
  <si>
    <t>V8</t>
  </si>
  <si>
    <t>V9</t>
  </si>
  <si>
    <t>V10</t>
  </si>
  <si>
    <t>Q1_1_TEXT</t>
  </si>
  <si>
    <t>Q1_2_TEXT</t>
  </si>
  <si>
    <t>Q1_3_TEXT</t>
  </si>
  <si>
    <t>Q1_4_TEXT</t>
  </si>
  <si>
    <t>Q1_5_TEXT</t>
  </si>
  <si>
    <t>Q2</t>
  </si>
  <si>
    <t>Q3</t>
  </si>
  <si>
    <t>Q3_TEXT</t>
  </si>
  <si>
    <t>Q4_1</t>
  </si>
  <si>
    <t>Q4_2</t>
  </si>
  <si>
    <t>Q4_3</t>
  </si>
  <si>
    <t>Q4_4</t>
  </si>
  <si>
    <t>Q4_5</t>
  </si>
  <si>
    <t>Q4_6</t>
  </si>
  <si>
    <t>Q5</t>
  </si>
  <si>
    <t>Q6_1</t>
  </si>
  <si>
    <t>Q6_2</t>
  </si>
  <si>
    <t>Q6_3</t>
  </si>
  <si>
    <t>Q6_4</t>
  </si>
  <si>
    <t>Q6_5</t>
  </si>
  <si>
    <t>Q6_6</t>
  </si>
  <si>
    <t>Q6_6_TEXT</t>
  </si>
  <si>
    <t>Q7</t>
  </si>
  <si>
    <t>Q8</t>
  </si>
  <si>
    <t>Q9_1_TEXT</t>
  </si>
  <si>
    <t>Q9_2_TEXT</t>
  </si>
  <si>
    <t>Q10</t>
  </si>
  <si>
    <t>Q11_1_TEXT</t>
  </si>
  <si>
    <t>Q11_2_TEXT</t>
  </si>
  <si>
    <t>Q12</t>
  </si>
  <si>
    <t>Q13</t>
  </si>
  <si>
    <t>Q14</t>
  </si>
  <si>
    <t>Q15</t>
  </si>
  <si>
    <t>Q16_1_TEXT</t>
  </si>
  <si>
    <t>Q16_2_TEXT</t>
  </si>
  <si>
    <t>Q17</t>
  </si>
  <si>
    <t>Q18</t>
  </si>
  <si>
    <t>Q19</t>
  </si>
  <si>
    <t>Q20#1_1_1_TEXT</t>
  </si>
  <si>
    <t>Q20#1_2_1_TEXT</t>
  </si>
  <si>
    <t>Q20#1_3_1_TEXT</t>
  </si>
  <si>
    <t>Q20#2_1_1</t>
  </si>
  <si>
    <t>Q20#2_2_1</t>
  </si>
  <si>
    <t>Q20#2_3_1</t>
  </si>
  <si>
    <t>Q21_1</t>
  </si>
  <si>
    <t>Q21_2</t>
  </si>
  <si>
    <t>Q21_3</t>
  </si>
  <si>
    <t>Q22_1_TEXT</t>
  </si>
  <si>
    <t>Q22_2_TEXT</t>
  </si>
  <si>
    <t>Q22_3_TEXT</t>
  </si>
  <si>
    <t>Q23_1_TEXT</t>
  </si>
  <si>
    <t>Q23_2_TEXT</t>
  </si>
  <si>
    <t>Q23_3_TEXT</t>
  </si>
  <si>
    <t>Q24</t>
  </si>
  <si>
    <t>Q25</t>
  </si>
  <si>
    <t>Q25_TEXT</t>
  </si>
  <si>
    <t>Q26_1</t>
  </si>
  <si>
    <t>Q26_2</t>
  </si>
  <si>
    <t>Q26_3</t>
  </si>
  <si>
    <t>Q26_4</t>
  </si>
  <si>
    <t>Q26_5</t>
  </si>
  <si>
    <t>Q26_6</t>
  </si>
  <si>
    <t>Q26_6_TEXT</t>
  </si>
  <si>
    <t>Q27_1</t>
  </si>
  <si>
    <t>Q27_2</t>
  </si>
  <si>
    <t>Q27_3</t>
  </si>
  <si>
    <t>Q27_4</t>
  </si>
  <si>
    <t>Q27_5</t>
  </si>
  <si>
    <t>Q27_6</t>
  </si>
  <si>
    <t>Q28_4</t>
  </si>
  <si>
    <t>Q28_5</t>
  </si>
  <si>
    <t>Q28_6</t>
  </si>
  <si>
    <t>Q29</t>
  </si>
  <si>
    <t>Q30</t>
  </si>
  <si>
    <t>Q31</t>
  </si>
  <si>
    <t>Q32_1</t>
  </si>
  <si>
    <t>Q32_2</t>
  </si>
  <si>
    <t>Q32_3</t>
  </si>
  <si>
    <t>Q32_4</t>
  </si>
  <si>
    <t>Q32_5</t>
  </si>
  <si>
    <t>Q32_6</t>
  </si>
  <si>
    <t>Q32_7</t>
  </si>
  <si>
    <t>Q32_7_TEXT</t>
  </si>
  <si>
    <t>Q33</t>
  </si>
  <si>
    <t>Q33_TEXT</t>
  </si>
  <si>
    <t>Q34</t>
  </si>
  <si>
    <t>Q35</t>
  </si>
  <si>
    <t>Q36</t>
  </si>
  <si>
    <t>Q37</t>
  </si>
  <si>
    <t>Q38</t>
  </si>
  <si>
    <t>Q39_1</t>
  </si>
  <si>
    <t>Q39_2</t>
  </si>
  <si>
    <t>Q39_3</t>
  </si>
  <si>
    <t>Q39_4</t>
  </si>
  <si>
    <t>Q39_5</t>
  </si>
  <si>
    <t>Q39_6</t>
  </si>
  <si>
    <t>Q39_7</t>
  </si>
  <si>
    <t>Q39_7_TEXT</t>
  </si>
  <si>
    <t>Q40</t>
  </si>
  <si>
    <t>Q40_TEXT</t>
  </si>
  <si>
    <t>Q41</t>
  </si>
  <si>
    <t>Q42</t>
  </si>
  <si>
    <t>Q43</t>
  </si>
  <si>
    <t>Q44</t>
  </si>
  <si>
    <t>Q45_1</t>
  </si>
  <si>
    <t>Q45_2</t>
  </si>
  <si>
    <t>Q45_3</t>
  </si>
  <si>
    <t>Q45_4</t>
  </si>
  <si>
    <t>Q45_5</t>
  </si>
  <si>
    <t>Q45_6</t>
  </si>
  <si>
    <t>Q45_7</t>
  </si>
  <si>
    <t>Q45_7_TEXT</t>
  </si>
  <si>
    <t>Q46</t>
  </si>
  <si>
    <t>Q46_TEXT</t>
  </si>
  <si>
    <t>Q47</t>
  </si>
  <si>
    <t>Q48</t>
  </si>
  <si>
    <t>Q49</t>
  </si>
  <si>
    <t>Q50</t>
  </si>
  <si>
    <t>Q102</t>
  </si>
  <si>
    <t>Q51_1_1_TEXT</t>
  </si>
  <si>
    <t>Q51_1_2_TEXT</t>
  </si>
  <si>
    <t>Q51_2_1_TEXT</t>
  </si>
  <si>
    <t>Q51_2_2_TEXT</t>
  </si>
  <si>
    <t>Q52_1_1_TEXT</t>
  </si>
  <si>
    <t>Q52_1_2_TEXT</t>
  </si>
  <si>
    <t>Q52_2_1_TEXT</t>
  </si>
  <si>
    <t>Q52_2_2_TEXT</t>
  </si>
  <si>
    <t>Q52_3_1_TEXT</t>
  </si>
  <si>
    <t>Q52_3_2_TEXT</t>
  </si>
  <si>
    <t>Q53</t>
  </si>
  <si>
    <t>Q54_1_TEXT</t>
  </si>
  <si>
    <t>Q54_2_TEXT</t>
  </si>
  <si>
    <t>Q54_3_TEXT</t>
  </si>
  <si>
    <t>Q54_4_TEXT</t>
  </si>
  <si>
    <t>Q55_1_TEXT</t>
  </si>
  <si>
    <t>Q55_2_TEXT</t>
  </si>
  <si>
    <t>Q55_3_TEXT</t>
  </si>
  <si>
    <t>Q55_4_TEXT</t>
  </si>
  <si>
    <t>Q55_5_TEXT</t>
  </si>
  <si>
    <t>Q55_6_TEXT</t>
  </si>
  <si>
    <t>Q55_7_TEXT</t>
  </si>
  <si>
    <t>Q56_1_1_TEXT</t>
  </si>
  <si>
    <t>Q56_1_2_TEXT</t>
  </si>
  <si>
    <t>Q56_2_1_TEXT</t>
  </si>
  <si>
    <t>Q56_2_2_TEXT</t>
  </si>
  <si>
    <t>Q56_3_1_TEXT</t>
  </si>
  <si>
    <t>Q56_3_2_TEXT</t>
  </si>
  <si>
    <t>Q56_4_1_TEXT</t>
  </si>
  <si>
    <t>Q56_4_2_TEXT</t>
  </si>
  <si>
    <t>Q56_4_TEXT</t>
  </si>
  <si>
    <t>Q57</t>
  </si>
  <si>
    <t>Q58</t>
  </si>
  <si>
    <t>Q59</t>
  </si>
  <si>
    <t>Q60</t>
  </si>
  <si>
    <t>Q60_TEXT</t>
  </si>
  <si>
    <t>Q61_1_TEXT</t>
  </si>
  <si>
    <t>Q61_2_TEXT</t>
  </si>
  <si>
    <t>Q61_3_TEXT</t>
  </si>
  <si>
    <t>Q62</t>
  </si>
  <si>
    <t>Q63</t>
  </si>
  <si>
    <t>Q103</t>
  </si>
  <si>
    <t>Q64_1_1_TEXT</t>
  </si>
  <si>
    <t>Q64_1_2_TEXT</t>
  </si>
  <si>
    <t>Q64_2_1_TEXT</t>
  </si>
  <si>
    <t>Q64_2_2_TEXT</t>
  </si>
  <si>
    <t>Q65_1_1_TEXT</t>
  </si>
  <si>
    <t>Q65_1_2_TEXT</t>
  </si>
  <si>
    <t>Q65_2_1_TEXT</t>
  </si>
  <si>
    <t>Q65_2_2_TEXT</t>
  </si>
  <si>
    <t>Q65_3_1_TEXT</t>
  </si>
  <si>
    <t>Q65_3_2_TEXT</t>
  </si>
  <si>
    <t>Q66</t>
  </si>
  <si>
    <t>Q67_1_TEXT</t>
  </si>
  <si>
    <t>Q67_2_TEXT</t>
  </si>
  <si>
    <t>Q67_3_TEXT</t>
  </si>
  <si>
    <t>Q67_4_TEXT</t>
  </si>
  <si>
    <t>Q68_1</t>
  </si>
  <si>
    <t>Q68_2</t>
  </si>
  <si>
    <t>Q68_3</t>
  </si>
  <si>
    <t>Q68_4</t>
  </si>
  <si>
    <t>Q68_5</t>
  </si>
  <si>
    <t>Q68_6</t>
  </si>
  <si>
    <t>Q68_6_TEXT</t>
  </si>
  <si>
    <t>Q69</t>
  </si>
  <si>
    <t>Q70</t>
  </si>
  <si>
    <t>Q71_1_TEXT</t>
  </si>
  <si>
    <t>Q71_2_TEXT</t>
  </si>
  <si>
    <t>Q71_3_TEXT</t>
  </si>
  <si>
    <t>Q71_4_TEXT</t>
  </si>
  <si>
    <t>Q71_5_TEXT</t>
  </si>
  <si>
    <t>Q71_6_TEXT</t>
  </si>
  <si>
    <t>Q71_7_TEXT</t>
  </si>
  <si>
    <t>Q72</t>
  </si>
  <si>
    <t>Q73</t>
  </si>
  <si>
    <t>Q74</t>
  </si>
  <si>
    <t>Q75</t>
  </si>
  <si>
    <t>Q76</t>
  </si>
  <si>
    <t>Q77</t>
  </si>
  <si>
    <t>Q78</t>
  </si>
  <si>
    <t>Q79</t>
  </si>
  <si>
    <t>Q80</t>
  </si>
  <si>
    <t>Q81</t>
  </si>
  <si>
    <t>Q82</t>
  </si>
  <si>
    <t>Q83</t>
  </si>
  <si>
    <t>Q104</t>
  </si>
  <si>
    <t>Q84_1_1_TEXT</t>
  </si>
  <si>
    <t>Q84_1_2_TEXT</t>
  </si>
  <si>
    <t>Q84_2_1_TEXT</t>
  </si>
  <si>
    <t>Q84_2_2_TEXT</t>
  </si>
  <si>
    <t>Q84_3_1_TEXT</t>
  </si>
  <si>
    <t>Q84_3_2_TEXT</t>
  </si>
  <si>
    <t>Q85_1_TEXT</t>
  </si>
  <si>
    <t>Q85_2_TEXT</t>
  </si>
  <si>
    <t>Q86</t>
  </si>
  <si>
    <t>Q87</t>
  </si>
  <si>
    <t>Q88</t>
  </si>
  <si>
    <t>LocationLatitude</t>
  </si>
  <si>
    <t>LocationLongitude</t>
  </si>
  <si>
    <t>LocationAccuracy</t>
  </si>
  <si>
    <t>ResponseID</t>
  </si>
  <si>
    <t>ResponseSet</t>
  </si>
  <si>
    <t>Name</t>
  </si>
  <si>
    <t>ExternalDataReference</t>
  </si>
  <si>
    <t>EmailAddress</t>
  </si>
  <si>
    <t>IPAddress</t>
  </si>
  <si>
    <t>Status</t>
  </si>
  <si>
    <t>StartDate</t>
  </si>
  <si>
    <t>EndDate</t>
  </si>
  <si>
    <t>Finished</t>
  </si>
  <si>
    <t>Respondent Information:-City Name:</t>
  </si>
  <si>
    <t>Respondent Information:-Your Name:</t>
  </si>
  <si>
    <t>Respondent Information:-Your Job Title:</t>
  </si>
  <si>
    <t>Respondent Information:-Your Email Address:</t>
  </si>
  <si>
    <t>Respondent Information:-Your Phone Number:</t>
  </si>
  <si>
    <t>UTILITY BILLING   This section asks questions about city billing including rates and methods. All...</t>
  </si>
  <si>
    <t>How often are bills issued?</t>
  </si>
  <si>
    <t>How often are bills issued?-TEXT</t>
  </si>
  <si>
    <t>What methods of payment are accepted? (Check all that apply)-Cash</t>
  </si>
  <si>
    <t>What methods of payment are accepted? (Check all that apply)-Check</t>
  </si>
  <si>
    <t>What methods of payment are accepted? (Check all that apply)-Credit/Debit</t>
  </si>
  <si>
    <t>What methods of payment are accepted? (Check all that apply)-Money Order</t>
  </si>
  <si>
    <t>What methods of payment are accepted? (Check all that apply)-Direct Deposit</t>
  </si>
  <si>
    <t>What methods of payment are accepted? (Check all that apply)-e-check</t>
  </si>
  <si>
    <t>Do you provide paperless billing?</t>
  </si>
  <si>
    <t>What methods of enforcement are used for late or nonpayments? (Check all that Apply)-Late Fee</t>
  </si>
  <si>
    <t>What methods of enforcement are used for late or nonpayments? (Check all that Apply)-Penalties and Interest</t>
  </si>
  <si>
    <t>What methods of enforcement are used for late or nonpayments? (Check all that Apply)-Disconnect Water Service</t>
  </si>
  <si>
    <t>What methods of enforcement are used for late or nonpayments? (Check all that Apply)-Collections</t>
  </si>
  <si>
    <t>What methods of enforcement are used for late or nonpayments? (Check all that Apply)-Lien on Property</t>
  </si>
  <si>
    <t>What methods of enforcement are used for late or nonpayments? (Check all that Apply)-Other (Please Specify)</t>
  </si>
  <si>
    <t>What methods of enforcement are used for late or nonpayments? (Check all that Apply)-Other (Please Specify)-TEXT</t>
  </si>
  <si>
    <t>What is the late fee rate?</t>
  </si>
  <si>
    <t>How many days past due date are allowed before the late fee is assessed?</t>
  </si>
  <si>
    <t>What is the penalties amount and interest rate?-Penalties Amount</t>
  </si>
  <si>
    <t>What is the penalties amount and interest rate?-Interest Rate</t>
  </si>
  <si>
    <t>How many days after due date before you disconnect water service?</t>
  </si>
  <si>
    <t>What dollar amount or number of days late triggers collections?-Dollar Amount</t>
  </si>
  <si>
    <t>What dollar amount or number of days late triggers collections?-Days</t>
  </si>
  <si>
    <t>Does the city provide waivers or reductions to certain utility customers?</t>
  </si>
  <si>
    <t>Please describe these waivers and reductions:</t>
  </si>
  <si>
    <t>Does your city provide credit or make any billing adjustments for leaks or billing errors?</t>
  </si>
  <si>
    <t>For what services are adjustments made for water leaks</t>
  </si>
  <si>
    <t>How many days do you go back for water leaks?-Days</t>
  </si>
  <si>
    <t>How many days do you go back for water leaks?-Other Comments</t>
  </si>
  <si>
    <t>Please describe what you do for wastewater adjustments.</t>
  </si>
  <si>
    <t>Please email copies of your city Water/Wastewater Shutoff Policy and the city Water Rate Schedule...</t>
  </si>
  <si>
    <t>RATES &amp; CHARGES   This section asks questions about debt services, asset management, and types of...</t>
  </si>
  <si>
    <t>What percentage of rate revenue is obligated to debt services for the following systems? : Rate Revenue-Water-%</t>
  </si>
  <si>
    <t>What percentage of rate revenue is obligated to debt services for the following systems? : Rate Revenue-Wastewater-%</t>
  </si>
  <si>
    <t>What percentage of rate revenue is obligated to debt services for the following systems? : Rate Revenue-Stormwater-%</t>
  </si>
  <si>
    <t>What percentage of rate revenue is obligated to debt services for the following systems? : Not Applicable-Water-N/A</t>
  </si>
  <si>
    <t>What percentage of rate revenue is obligated to debt services for the following systems? : Not Applicable-Wastewater-N/A</t>
  </si>
  <si>
    <t>What percentage of rate revenue is obligated to debt services for the following systems? : Not Applicable-Stormwater-N/A</t>
  </si>
  <si>
    <t>Does your city maintain an asset management system for the following services?-Water</t>
  </si>
  <si>
    <t>Does your city maintain an asset management system for the following services?-Wastewater</t>
  </si>
  <si>
    <t>Does your city maintain an asset management system for the following services?-Stormwater</t>
  </si>
  <si>
    <t>What was the last year you did a Rate Study for the following services?-Water</t>
  </si>
  <si>
    <t>What was the last year you did a Rate Study for the following services?-Wastewater</t>
  </si>
  <si>
    <t>What was the last year you did a Rate Study for the following services?-Stormwater</t>
  </si>
  <si>
    <t>What was the last year you did a Methodology Update for the following services?-Water</t>
  </si>
  <si>
    <t>What was the last year you did a Methodology Update for the following services?-Wastewater</t>
  </si>
  <si>
    <t>What was the last year you did a Methodology Update for the following services?-Stormwater</t>
  </si>
  <si>
    <t>Does your city require accounts to be in the name of the property owner?</t>
  </si>
  <si>
    <t>How does your city handle billing for vacant properties?</t>
  </si>
  <si>
    <t>How does your city handle billing for vacant properties?-TEXT</t>
  </si>
  <si>
    <t>What other account fees or charges are included on the utility bill? (Check all that apply)-Backflow</t>
  </si>
  <si>
    <t>What other account fees or charges are included on the utility bill? (Check all that apply)-New Account</t>
  </si>
  <si>
    <t>What other account fees or charges are included on the utility bill? (Check all that apply)-Shutoff</t>
  </si>
  <si>
    <t>What other account fees or charges are included on the utility bill? (Check all that apply)-Tampering</t>
  </si>
  <si>
    <t>What other account fees or charges are included on the utility bill? (Check all that apply)-None</t>
  </si>
  <si>
    <t>What other account fees or charges are included on the utility bill? (Check all that apply)-Other (Please Specify)</t>
  </si>
  <si>
    <t>What other account fees or charges are included on the utility bill? (Check all that apply)-Other (Please Specify)-TEXT</t>
  </si>
  <si>
    <t>What general government fees are included on the utility bill? (Check all that apply)-Streets &amp; Streetlights</t>
  </si>
  <si>
    <t>What general government fees are included on the utility bill? (Check all that apply)-Parks &amp; Recreation</t>
  </si>
  <si>
    <t>What general government fees are included on the utility bill? (Check all that apply)-Police</t>
  </si>
  <si>
    <t>What general government fees are included on the utility bill? (Check all that apply)-Library</t>
  </si>
  <si>
    <t>What general government fees are included on the utility bill? (Check all that apply)-None</t>
  </si>
  <si>
    <t>What general government fees are included on the utility bill? (Check all that apply)-Other (Please Specify)</t>
  </si>
  <si>
    <t>Does city ordinance have an automatic CPI/Income adjustment for the following services?-Water</t>
  </si>
  <si>
    <t>Does city ordinance have an automatic CPI/Income adjustment for the following services?-Wastewater</t>
  </si>
  <si>
    <t>Does city ordinance have an automatic CPI/Income adjustment for the following services?-Stormwater</t>
  </si>
  <si>
    <t>Does your city charge for water service?</t>
  </si>
  <si>
    <t>What was the last effective date of your city's most recent rate change for water services? (Plea...</t>
  </si>
  <si>
    <t>Overall, did the rate increase or decrease at the most recent rate change?</t>
  </si>
  <si>
    <t>Why did the city change water rates? (Check all that apply)-State/ Federal Mandate</t>
  </si>
  <si>
    <t>Why did the city change water rates? (Check all that apply)-Inflation/ CPI</t>
  </si>
  <si>
    <t>Why did the city change water rates? (Check all that apply)-Treatment Costs</t>
  </si>
  <si>
    <t>Why did the city change water rates? (Check all that apply)-Labor Costs</t>
  </si>
  <si>
    <t>Why did the city change water rates? (Check all that apply)-Capital Improvement</t>
  </si>
  <si>
    <t>Why did the city change water rates? (Check all that apply)-Unknown</t>
  </si>
  <si>
    <t>Why did the city change water rates? (Check all that apply)-Other (Please Specify)</t>
  </si>
  <si>
    <t>Why did the city change water rates? (Check all that apply)-Other (Please Specify)-TEXT</t>
  </si>
  <si>
    <t>What is the rate structure for your city's water service?</t>
  </si>
  <si>
    <t>What is the rate structure for your city's water service?-TEXT</t>
  </si>
  <si>
    <t>Does your city rate structure charge for elevation for pumping or a discount for lower elevation?</t>
  </si>
  <si>
    <t>For water services, if you were to bill a residential customer for 5,000 gallons (6.684 CCFs) wit...</t>
  </si>
  <si>
    <t>Does your city charge for wastewater service?</t>
  </si>
  <si>
    <t>What was the last effective date of your city's most recent rate change for wastewater services?...</t>
  </si>
  <si>
    <t>Why did the city change wastewater rates? (Check all that apply)-State/ Federal Mandate</t>
  </si>
  <si>
    <t>Why did the city change wastewater rates? (Check all that apply)-Inflation/ CPI</t>
  </si>
  <si>
    <t>Why did the city change wastewater rates? (Check all that apply)-Treatment Costs</t>
  </si>
  <si>
    <t>Why did the city change wastewater rates? (Check all that apply)-Labor Costs</t>
  </si>
  <si>
    <t>Why did the city change wastewater rates? (Check all that apply)-Capital Improvement</t>
  </si>
  <si>
    <t>Why did the city change wastewater rates? (Check all that apply)-Unknown</t>
  </si>
  <si>
    <t>Why did the city change wastewater rates? (Check all that apply)-Other (Please Specify)</t>
  </si>
  <si>
    <t>Why did the city change wastewater rates? (Check all that apply)-Other (Please Specify)-TEXT</t>
  </si>
  <si>
    <t>What is the rate structure for your city's wastewater service?</t>
  </si>
  <si>
    <t>What is the rate structure for your city's wastewater service?-TEXT</t>
  </si>
  <si>
    <t>For wastewater services, if you were to bill a residential customer for 5,000 gallons (6.684 CCFs...</t>
  </si>
  <si>
    <t>Does your city charge for stormwater service?</t>
  </si>
  <si>
    <t>What was the last effective date of your city's most recent rate change for stormwater services?...</t>
  </si>
  <si>
    <t>Why did the city change stormwater rates? (Check all that apply)-State/ Federal Mandate</t>
  </si>
  <si>
    <t>Why did the city change stormwater rates? (Check all that apply)-Inflation/ CPI</t>
  </si>
  <si>
    <t>Why did the city change stormwater rates? (Check all that apply)-Treatment Costs</t>
  </si>
  <si>
    <t>Why did the city change stormwater rates? (Check all that apply)-Labor Costs</t>
  </si>
  <si>
    <t>Why did the city change stormwater rates? (Check all that apply)-Capital Improvement</t>
  </si>
  <si>
    <t>Why did the city change stormwater rates? (Check all that apply)-Unknown</t>
  </si>
  <si>
    <t>Why did the city change stormwater rates? (Check all that apply)-Other (Please Specify)</t>
  </si>
  <si>
    <t>Why did the city change stormwater rates? (Check all that apply)-Other (Please Specify)-TEXT</t>
  </si>
  <si>
    <t>What is the rate structure for your city's stormwater service?</t>
  </si>
  <si>
    <t>What is the rate structure for your city's stormwater service?-TEXT</t>
  </si>
  <si>
    <t>Does your city offer stormwater fee reductions or credits for onsite stormwater management?</t>
  </si>
  <si>
    <t>Please describe the reduction or credit (including the amount for onsite stormwater management)</t>
  </si>
  <si>
    <t>What does the average house pay for stormwater services (dollars per month)?</t>
  </si>
  <si>
    <t>WATER SERVICES   This section asks questions about water services characteristics such as connect...</t>
  </si>
  <si>
    <t>Does your city provide water services?</t>
  </si>
  <si>
    <t>What is the service population?-Service Population (Permanent Residents)-Inside City Limits</t>
  </si>
  <si>
    <t>What is the service population?-Service Population (Permanent Residents)-Outside City Limits</t>
  </si>
  <si>
    <t>What is the service population?-Service Population (Including Peak Seasonal)-Inside City Limits</t>
  </si>
  <si>
    <t>What is the service population?-Service Population (Including Peak Seasonal)-Outside City Limits</t>
  </si>
  <si>
    <t>Please list the number of connections for the following:-Single-Family Residential-Inside City Limits</t>
  </si>
  <si>
    <t>Please list the number of connections for the following:-Single-Family Residential-Outside City Limits</t>
  </si>
  <si>
    <t>Please list the number of connections for the following:-Commercial-Inside City Limits</t>
  </si>
  <si>
    <t>Please list the number of connections for the following:-Commercial-Outside City Limits</t>
  </si>
  <si>
    <t>Please list the number of connections for the following:-Other-Inside City Limits</t>
  </si>
  <si>
    <t>Please list the number of connections for the following:-Other-Outside City Limits</t>
  </si>
  <si>
    <t>What is the annual average water consumption for residential customers (in gallons)?</t>
  </si>
  <si>
    <t>Please provide the following facility and water source information:-Total miles of water lines (all sizes), not including service laterals</t>
  </si>
  <si>
    <t>Please provide the following facility and water source information:-Total number of pumps and lift stations in your city</t>
  </si>
  <si>
    <t>Please provide the following facility and water source information:-How many levels or zones based on elevation do you have?</t>
  </si>
  <si>
    <t>Please provide the following facility and water source information:-How far away is the water source from the city (miles)?</t>
  </si>
  <si>
    <t>Please provide the following system age and capacity information:-Year of original system construction completion</t>
  </si>
  <si>
    <t>Please provide the following system age and capacity information:-Year of last major update</t>
  </si>
  <si>
    <t>Please provide the following system age and capacity information:-What is the capacity of your water source?</t>
  </si>
  <si>
    <t>Please provide the following system age and capacity information:-What is the design capacity of your water plant(s) (MGD)?</t>
  </si>
  <si>
    <t>Please provide the following system age and capacity information:-What was the average daily production in 2016 (MG)?</t>
  </si>
  <si>
    <t>Please provide the following system age and capacity information:-How much of your daily average production is sold (not including city use)?</t>
  </si>
  <si>
    <t>Please provide the following system age and capacity information:-What was the peak flow of water treated in a 24-hour period in 2016?</t>
  </si>
  <si>
    <t>Please list the amount of raw and treated water storage you have for the different types of appli...-Closed Tanks-Raw Water Storage (MG)</t>
  </si>
  <si>
    <t>Please list the amount of raw and treated water storage you have for the different types of appli...-Closed Tanks-Treated Water Storage (MG)</t>
  </si>
  <si>
    <t>Please list the amount of raw and treated water storage you have for the different types of appli...-Covered Urban Reservoirs-Raw Water Storage (MG)</t>
  </si>
  <si>
    <t>Please list the amount of raw and treated water storage you have for the different types of appli...-Covered Urban Reservoirs-Treated Water Storage (MG)</t>
  </si>
  <si>
    <t>Please list the amount of raw and treated water storage you have for the different types of appli...-ASR Reservoir-Raw Water Storage (MG)</t>
  </si>
  <si>
    <t>Please list the amount of raw and treated water storage you have for the different types of appli...-ASR Reservoir-Treated Water Storage (MG)</t>
  </si>
  <si>
    <t>Please list the amount of raw and treated water storage you have for the different types of appli...-Other (Please Specify)-Raw Water Storage (MG)</t>
  </si>
  <si>
    <t>Please list the amount of raw and treated water storage you have for the different types of appli...-Other (Please Specify)-Treated Water Storage (MG)</t>
  </si>
  <si>
    <t>Please list the amount of raw and treated water storage you have for the different types of appli...-Other (Please Specify)-TEXT</t>
  </si>
  <si>
    <t>In what year will your daily production exceed design capacity?</t>
  </si>
  <si>
    <t>Does your city have an approved water conservation and management plan?</t>
  </si>
  <si>
    <t>Do you measure water loss?</t>
  </si>
  <si>
    <t>What method is used to determine water loss in the system?</t>
  </si>
  <si>
    <t>What method is used to determine water loss in the system?-TEXT</t>
  </si>
  <si>
    <t>What percentage of the system does each type of meter represent?-Radio (%)</t>
  </si>
  <si>
    <t>What percentage of the system does each type of meter represent?-Touch (%)</t>
  </si>
  <si>
    <t>What percentage of the system does each type of meter represent?-Manual Read (%)</t>
  </si>
  <si>
    <t>Do you have any additional comments on water services?</t>
  </si>
  <si>
    <t>WASTEWATER SERVICES   This section asks questions about water services characteristics such as co...</t>
  </si>
  <si>
    <t>Does your city provide wastewater services?</t>
  </si>
  <si>
    <t>What is the annual average wastewater base (volume) for a residential customer (x1000 gal. or 1.3...</t>
  </si>
  <si>
    <t>Please provide the following facility, lines, and treatment information:-Total miles of sewer lines (all sizes), not including service laterals</t>
  </si>
  <si>
    <t>Please provide the following facility, lines, and treatment information:-Total number of pumps and lift stations in your city</t>
  </si>
  <si>
    <t>Please provide the following facility, lines, and treatment information:-Total number of treatment plants</t>
  </si>
  <si>
    <t>Please provide the following facility, lines, and treatment information:-What percent of city wastewater lines also serve stormwater (i.e. combined sewer)?</t>
  </si>
  <si>
    <t>What level of wastewater treatment is provided to city wastewater (Check all that apply)?-Primary</t>
  </si>
  <si>
    <t>What level of wastewater treatment is provided to city wastewater (Check all that apply)?-Secondary</t>
  </si>
  <si>
    <t>What level of wastewater treatment is provided to city wastewater (Check all that apply)?-Advanced Treatment/ Tertiary</t>
  </si>
  <si>
    <t>What level of wastewater treatment is provided to city wastewater (Check all that apply)?-Nitrogen Removal</t>
  </si>
  <si>
    <t>What level of wastewater treatment is provided to city wastewater (Check all that apply)?-Phosphorous Removal</t>
  </si>
  <si>
    <t>What level of wastewater treatment is provided to city wastewater (Check all that apply)?-Other (Please Specify)</t>
  </si>
  <si>
    <t>What level of wastewater treatment is provided to city wastewater (Check all that apply)?-Other (Please Specify)-TEXT</t>
  </si>
  <si>
    <t>Are the city wastewater plants releasing stream water that is quality limited (TMDL) or under spe...</t>
  </si>
  <si>
    <t>Please explain the TMDL or special regulation:</t>
  </si>
  <si>
    <t>Please provide the following system age and capacity information:-Year of original plant construction completion</t>
  </si>
  <si>
    <t>Please provide the following system age and capacity information:-Year of last major plant update</t>
  </si>
  <si>
    <t>Please provide the following system age and capacity information:-What is the design capacity of your treatment plant(s) in dry weather (MGD)?</t>
  </si>
  <si>
    <t>Please provide the following system age and capacity information:-What is the design capacity of your treatment plant(s) in peak wet weather (MGD)?</t>
  </si>
  <si>
    <t>Please provide the following system age and capacity information:-What is the total amount of wastewater treated in 2016 (MG)?</t>
  </si>
  <si>
    <t>Please provide the following system age and capacity information:-What was the peak wet weather flow in 2016 (MGD)?</t>
  </si>
  <si>
    <t>Please provide the following system age and capacity information:-What was the peak dry weather flow in 2016 (MGD)?</t>
  </si>
  <si>
    <t>At what percent (%) capacity is the entire wastewater system operating?</t>
  </si>
  <si>
    <t>In what year will the wastewater system be at maximum capacity?</t>
  </si>
  <si>
    <t>Does your city administer an industrial wastewater pre-treatment program?</t>
  </si>
  <si>
    <t>Does your city apply or provide reclaimed water to public/private property?</t>
  </si>
  <si>
    <t>What percentage (%) of total reclaimed water is reused/applied?</t>
  </si>
  <si>
    <t>Where does this reuse and application occur (i.e. city park, private golf course, industrial cool...</t>
  </si>
  <si>
    <t>Does your city apply biosolids to public/ private property?</t>
  </si>
  <si>
    <t xml:space="preserve">What percentage (%) of biosolids is applied? </t>
  </si>
  <si>
    <t>Where does this biosolid application occur (i.e. city park, private golf course, etc.)?</t>
  </si>
  <si>
    <t>Do you have any additional comments on wastewater services?</t>
  </si>
  <si>
    <t>STORMWATER SERVICES   This section asks questions about water services characteristics such as nu...</t>
  </si>
  <si>
    <t>Does your city provide stormwater services?</t>
  </si>
  <si>
    <t>Please provide the following facility and water source information:-Total miles of piped system</t>
  </si>
  <si>
    <t>Please provide the following facility and water source information:-Total miles of open channels, ditches, and swales</t>
  </si>
  <si>
    <t>What is the average EDU for residential in square feet?</t>
  </si>
  <si>
    <t>Do you have any additional comments on stormwater services?</t>
  </si>
  <si>
    <t>Thank You for participating in this survey. Do you have any additional comments on any topic in t...</t>
  </si>
  <si>
    <t>R_1hXPj4zyJEsflRp</t>
  </si>
  <si>
    <t>Default Response Set</t>
  </si>
  <si>
    <t>Anonymous</t>
  </si>
  <si>
    <t>208.98.175.253</t>
  </si>
  <si>
    <t>Vale</t>
  </si>
  <si>
    <t>Lynn Findley</t>
  </si>
  <si>
    <t>City Manager</t>
  </si>
  <si>
    <t>lfindley@cityofvale.com</t>
  </si>
  <si>
    <t>None</t>
  </si>
  <si>
    <t>n/a</t>
  </si>
  <si>
    <t>1100gpm</t>
  </si>
  <si>
    <t>1500gpm</t>
  </si>
  <si>
    <t>City Farm Ground</t>
  </si>
  <si>
    <t>R_2bWvI0BvubVVb2T</t>
  </si>
  <si>
    <t>173.224.184.175</t>
  </si>
  <si>
    <t>City of Mt. Vernon</t>
  </si>
  <si>
    <t>Tami Kowing</t>
  </si>
  <si>
    <t>City Recorder</t>
  </si>
  <si>
    <t>cmtv@ortelco.net</t>
  </si>
  <si>
    <t>541-932-4688</t>
  </si>
  <si>
    <t>NONE</t>
  </si>
  <si>
    <t>R_1dtROlN08WKB4lR</t>
  </si>
  <si>
    <t>67.41.43.76</t>
  </si>
  <si>
    <t>Nyssa</t>
  </si>
  <si>
    <t>Jim Maret</t>
  </si>
  <si>
    <t>jmaret@nyssacity.org</t>
  </si>
  <si>
    <t>541-372-2264</t>
  </si>
  <si>
    <t>Change name back into owners name and chare accordingly</t>
  </si>
  <si>
    <t>unknown</t>
  </si>
  <si>
    <t>3 million gallons</t>
  </si>
  <si>
    <t>almost all</t>
  </si>
  <si>
    <t>Too long and too many questions about things I do not see necessary.</t>
  </si>
  <si>
    <t>R_3fw6gV2PHVJ8ffk</t>
  </si>
  <si>
    <t>69.88.234.50</t>
  </si>
  <si>
    <t>City of Spray</t>
  </si>
  <si>
    <t>Crystal Rey</t>
  </si>
  <si>
    <t>cityofspray@sprayoregon.us</t>
  </si>
  <si>
    <t>541-468-2069</t>
  </si>
  <si>
    <t>$10.00 per monthe</t>
  </si>
  <si>
    <t>1 Day</t>
  </si>
  <si>
    <t xml:space="preserve">The will reduce the money owed for leaks that are one the City's part of the water line.  </t>
  </si>
  <si>
    <t>30 Days</t>
  </si>
  <si>
    <t>We do not have adjustments for wastewater.</t>
  </si>
  <si>
    <t>not sure</t>
  </si>
  <si>
    <t xml:space="preserve">not sure </t>
  </si>
  <si>
    <t>Owners are still charged for sewer monthly, but can shut off their water for a fee while they are not in residence, then pay a fee to have water turned back on.</t>
  </si>
  <si>
    <t>charged a monthly fee until goes over 50 units then is charged anywhere from .50 to 1.00, depending on usage</t>
  </si>
  <si>
    <t>28.00 plus an additiona 7.00</t>
  </si>
  <si>
    <t>don't know</t>
  </si>
  <si>
    <t>less than one mile</t>
  </si>
  <si>
    <t>?</t>
  </si>
  <si>
    <t>none</t>
  </si>
  <si>
    <t xml:space="preserve"> Not sure, Our Maintenance takes care of all of that</t>
  </si>
  <si>
    <t>there are some that I didn't answer as I didn't know the answer to the question.  A lot of the things are taken care of our maintenance man</t>
  </si>
  <si>
    <t>R_1QrSVRZcKQBWRxD</t>
  </si>
  <si>
    <t>72.19.52.54</t>
  </si>
  <si>
    <t>Antelope</t>
  </si>
  <si>
    <t>Tim Richardson</t>
  </si>
  <si>
    <t>tim@cityofantelope.us</t>
  </si>
  <si>
    <t>541 489 3201</t>
  </si>
  <si>
    <t>Fixed</t>
  </si>
  <si>
    <t>N/a</t>
  </si>
  <si>
    <t>never</t>
  </si>
  <si>
    <t>Flat rate charge</t>
  </si>
  <si>
    <t>30/month</t>
  </si>
  <si>
    <t>Unk</t>
  </si>
  <si>
    <t>25/gpm</t>
  </si>
  <si>
    <t>unk</t>
  </si>
  <si>
    <t>25/pgm</t>
  </si>
  <si>
    <t>70,000 gal</t>
  </si>
  <si>
    <t>Now</t>
  </si>
  <si>
    <t>R_1Cg2HP0e6Z9IJrX</t>
  </si>
  <si>
    <t>184.157.250.30</t>
  </si>
  <si>
    <t>Seneca</t>
  </si>
  <si>
    <t>Josh Walker</t>
  </si>
  <si>
    <t>City Manager/Recorder</t>
  </si>
  <si>
    <t>cityseneca@centurytel.net</t>
  </si>
  <si>
    <t>541-542-2161</t>
  </si>
  <si>
    <t>Meters are only read from May to October, leaks during the winter are not billed differently.</t>
  </si>
  <si>
    <t>There are no sewer meters, just a base rate that is paid by active and non-active accounts.</t>
  </si>
  <si>
    <t>every fiscal year</t>
  </si>
  <si>
    <t>$5 each for water and sewer hook-ups.</t>
  </si>
  <si>
    <t>trash services, turn-on fee, seasonal metered rates</t>
  </si>
  <si>
    <t>Wastewater Facilities Plan</t>
  </si>
  <si>
    <t>They would receive a bill for the base rate at $45.90</t>
  </si>
  <si>
    <t>They would receive a bill for the flat rate of $40.00</t>
  </si>
  <si>
    <t>R_3htDJbb5jJImapv</t>
  </si>
  <si>
    <t>208.71.201.34</t>
  </si>
  <si>
    <t>City of Banks</t>
  </si>
  <si>
    <t>Jolynn Becker</t>
  </si>
  <si>
    <t>jbecker@cityofbanks.org</t>
  </si>
  <si>
    <t>503-324-5112</t>
  </si>
  <si>
    <t>10% of balance</t>
  </si>
  <si>
    <t>30 days</t>
  </si>
  <si>
    <t>45 days</t>
  </si>
  <si>
    <t>credit is issued for % of the bill</t>
  </si>
  <si>
    <t>na/</t>
  </si>
  <si>
    <t>Flat rate  plue usage</t>
  </si>
  <si>
    <t>R_1DOOeM7U2cb7XdN</t>
  </si>
  <si>
    <t>96.41.157.139</t>
  </si>
  <si>
    <t>Dunes City</t>
  </si>
  <si>
    <t>Jamie Mills</t>
  </si>
  <si>
    <t>City Administrator</t>
  </si>
  <si>
    <t>recorder@dunescityor.com</t>
  </si>
  <si>
    <t>54-997-3338</t>
  </si>
  <si>
    <t>annually</t>
  </si>
  <si>
    <t>$1.00 per day up to 90 days</t>
  </si>
  <si>
    <t>9% after 90 days</t>
  </si>
  <si>
    <t>Not applicable.</t>
  </si>
  <si>
    <t>N/A</t>
  </si>
  <si>
    <t>300+/-</t>
  </si>
  <si>
    <t>Dunes City holds the water right permit, our customers are allowed to use our water right under the permit per Court Order.  We charge and collect an annual administration fee only.  Users have their own pumps, water lines, and treatment facilities.</t>
  </si>
  <si>
    <t>R_1jTIEpWnsLXwDCe</t>
  </si>
  <si>
    <t>216.155.209.130</t>
  </si>
  <si>
    <t>Estacada</t>
  </si>
  <si>
    <t>Traci Hovda</t>
  </si>
  <si>
    <t>Deputy City Recorder</t>
  </si>
  <si>
    <t>hovda@cityofestacada.org</t>
  </si>
  <si>
    <t>5036308270 ext 201</t>
  </si>
  <si>
    <t>5 business days</t>
  </si>
  <si>
    <t>reduced rates for low income senior citizens</t>
  </si>
  <si>
    <t>1 time leak against highest bill</t>
  </si>
  <si>
    <t>none - flat rate charge</t>
  </si>
  <si>
    <t>storm drain</t>
  </si>
  <si>
    <t>flat rate plus usage</t>
  </si>
  <si>
    <t>R_PULaBuoqQhRAFUd</t>
  </si>
  <si>
    <t>69.88.233.82</t>
  </si>
  <si>
    <t>Mitchell</t>
  </si>
  <si>
    <t>Susie Carroll</t>
  </si>
  <si>
    <t>City Clerk</t>
  </si>
  <si>
    <t>cityofmitchell@gmail.com</t>
  </si>
  <si>
    <t>541-462-3121</t>
  </si>
  <si>
    <t>$5/mo</t>
  </si>
  <si>
    <t>R_21EquETO4CmVqd2</t>
  </si>
  <si>
    <t>173.239.86.251</t>
  </si>
  <si>
    <t>City of Haines</t>
  </si>
  <si>
    <t>Valerie Russell</t>
  </si>
  <si>
    <t>haines@cascadeaccess.com</t>
  </si>
  <si>
    <t>541-856-3366</t>
  </si>
  <si>
    <t>$5.00 per month for water. $5.00 per month sewer.</t>
  </si>
  <si>
    <t>5 days</t>
  </si>
  <si>
    <t>Our water is not metered so water leaks will not increase the bill.</t>
  </si>
  <si>
    <t>The only wastewater adjustment would be if the house was not occupied for a period of time. Example: A resident goes on a month vacation and no one is in the house, but some is watering the lawn. Then we don't charge for that month of sewer.</t>
  </si>
  <si>
    <t>Do not have operating meters at this time. Flat rate of $41.00 per month.</t>
  </si>
  <si>
    <t>Outstanding debt and low reserves.</t>
  </si>
  <si>
    <t>Flat rate of $34.00 per month.</t>
  </si>
  <si>
    <t>No metered</t>
  </si>
  <si>
    <t>2 well pumps, 1 lift station</t>
  </si>
  <si>
    <t>780 GPM</t>
  </si>
  <si>
    <t>35,000 water tower</t>
  </si>
  <si>
    <t>Non-working 100%</t>
  </si>
  <si>
    <t>Water system in bad need of repair. The City has not been successful in obtaining grants even though the system is out of compliance with OHA.</t>
  </si>
  <si>
    <t>Flat rate</t>
  </si>
  <si>
    <t>Irrigation for sewer farm.</t>
  </si>
  <si>
    <t>R_1q96orcUgJ35ent</t>
  </si>
  <si>
    <t>50.45.167.37</t>
  </si>
  <si>
    <t xml:space="preserve">Lostine </t>
  </si>
  <si>
    <t>Toni Clary</t>
  </si>
  <si>
    <t xml:space="preserve"> City Recorder</t>
  </si>
  <si>
    <t>lostinecityhall@frontier.com</t>
  </si>
  <si>
    <t>541-569-2415</t>
  </si>
  <si>
    <t xml:space="preserve">specific to situation </t>
  </si>
  <si>
    <t>R_1QLZW9xX1IrsaJF</t>
  </si>
  <si>
    <t>75.148.52.229</t>
  </si>
  <si>
    <t>Dundee</t>
  </si>
  <si>
    <t>Rob Daykin</t>
  </si>
  <si>
    <t>rob.daykin@dundeecity.org</t>
  </si>
  <si>
    <t>503.538.3922</t>
  </si>
  <si>
    <t xml:space="preserve">50% reduction to base rates - not the volume consumption rates for households below the 150% of federal poverty guidelines.  Annual renewal of eligibility required. </t>
  </si>
  <si>
    <t>50% of excess consumption over normal use adjusted</t>
  </si>
  <si>
    <t>100% of excess consumption over normal use is credited if the leak meets the credit eligibility for a water leak AND the water was determined to not enter the public sewer system.  For example, a leak to the service line feeding the house would qualify for a sewer charge credit, but a leaking toilet gasket would not.</t>
  </si>
  <si>
    <t>No charge if vacancy is under 15 days and minimal water use, otherwise base rates charged if water meter on or standby fee (less than half the combined base rates) charged in full month increments when meter is off.</t>
  </si>
  <si>
    <t>24-hour door hanger shut off warning</t>
  </si>
  <si>
    <t>Adjusted to offset affect of very high sewer rates to customers</t>
  </si>
  <si>
    <t>Residential - winter average cap for summer months, Non-Residential - actual water use</t>
  </si>
  <si>
    <t>Debt Service</t>
  </si>
  <si>
    <t>1.3 mgd</t>
  </si>
  <si>
    <t>Water source from wells located in basalt - no treatment provided - only chlorine for residual in distribution system.</t>
  </si>
  <si>
    <t>7.2 (1000 gals)</t>
  </si>
  <si>
    <t>Membrane Bio-Reactor</t>
  </si>
  <si>
    <t>Land application - grass seed farms</t>
  </si>
  <si>
    <t>1 EDU per 3,000 sq ft</t>
  </si>
  <si>
    <t>R_2QLi45ohJ9ecPUl</t>
  </si>
  <si>
    <t>209.237.72.58</t>
  </si>
  <si>
    <t>Waldport</t>
  </si>
  <si>
    <t>Dona</t>
  </si>
  <si>
    <t>City Accountant</t>
  </si>
  <si>
    <t>finance@waldport.org</t>
  </si>
  <si>
    <t>5% of current month's billing</t>
  </si>
  <si>
    <t>depending upon the type of leak and location, the city may allow an adjustment of the excess wastewater charges</t>
  </si>
  <si>
    <t>bill owner of record</t>
  </si>
  <si>
    <t>R_1pPwT9bcJ7QTk27</t>
  </si>
  <si>
    <t>64.91.124.4</t>
  </si>
  <si>
    <t>Echo</t>
  </si>
  <si>
    <t>Diane Berry</t>
  </si>
  <si>
    <t>City Admin.-rec.</t>
  </si>
  <si>
    <t>ecpl@centurytel.net</t>
  </si>
  <si>
    <t>541-376-8411</t>
  </si>
  <si>
    <t>$30 during business hours; $60 after hours</t>
  </si>
  <si>
    <t>After 25 days, when next bill is mailed fee is added to bill</t>
  </si>
  <si>
    <t>10 days after delinquent bill is mailed, which is equal to about 40-45 days</t>
  </si>
  <si>
    <t>90 days after last bill, current customers are not turned over for collections</t>
  </si>
  <si>
    <t>We will waiver late fees and give extended payment options for people with leads, family emergencies or other special circumstances if they ask and maintain the schedule we set up with them.  If they default, we go back to regular policies.</t>
  </si>
  <si>
    <t>We only give no late fees and allow longer to pay back bill.</t>
  </si>
  <si>
    <t>No adjustments</t>
  </si>
  <si>
    <t>read and bill at minimum rate if no water used. We will turn off and turn on with $30 late fee if owner requests, but monitor to make sure it is truly vacant</t>
  </si>
  <si>
    <t>turn on fee  when account has been shut off and not billed</t>
  </si>
  <si>
    <t>flat rate for minimum + $.85 per 1000 over minimum</t>
  </si>
  <si>
    <t>charges are not based on water usage; flat $47.00 per mo.</t>
  </si>
  <si>
    <t>about 30 million gallons</t>
  </si>
  <si>
    <t>.5 or less</t>
  </si>
  <si>
    <t>1400 gpm</t>
  </si>
  <si>
    <t>78 mgd</t>
  </si>
  <si>
    <t>compare pump meters to customers meters plus unmetered estimates for fire, parks</t>
  </si>
  <si>
    <t>Per river discharge permit we have limits on BOD and TSS and only can discharge Dec.-March; we are currently on a  MAO with DEQ</t>
  </si>
  <si>
    <t>.12 mgd</t>
  </si>
  <si>
    <t>.08 mgd</t>
  </si>
  <si>
    <t>.015 mgd</t>
  </si>
  <si>
    <t>R_curlEyUZBhBXkZz</t>
  </si>
  <si>
    <t>198.237.68.1</t>
  </si>
  <si>
    <t>City of Pendleton</t>
  </si>
  <si>
    <t>Heaven Doherty</t>
  </si>
  <si>
    <t>Sr. Account Clerk Utility Billing</t>
  </si>
  <si>
    <t>heaven.doherty@ci.pendleton.or.us</t>
  </si>
  <si>
    <t>541-966-0334</t>
  </si>
  <si>
    <t>15 days</t>
  </si>
  <si>
    <t>25 days</t>
  </si>
  <si>
    <t>any</t>
  </si>
  <si>
    <t>90 days after account closed</t>
  </si>
  <si>
    <t>The City has a Utility Billing financial assistance program.  The City offers a discount program for income eligible households on their water and sewer utility services.  The discount does not apply to any additional fees including, but not limited to safety or street utility fees.  The program is administered by Capeco.  If they choose to apply for the program they need to provide City of Pendleton water bill, proof of all household income, identification for all adults household members including social security cards</t>
  </si>
  <si>
    <t>3 months</t>
  </si>
  <si>
    <t>we asses the adjustment by having the customer pay twice the average historical water usage for 5 years</t>
  </si>
  <si>
    <t>Base Rate of 24.30  Water usage of $10.50 total $34.80</t>
  </si>
  <si>
    <t>additiona charge for commerical users after 11 units of water used</t>
  </si>
  <si>
    <t>Base rate only of $35.40</t>
  </si>
  <si>
    <t>R_2viZHwAz2GOgJAN</t>
  </si>
  <si>
    <t>76.14.240.107</t>
  </si>
  <si>
    <t>Gates</t>
  </si>
  <si>
    <t>Traci Archer</t>
  </si>
  <si>
    <t>ctygtes@wbcable.net</t>
  </si>
  <si>
    <t>503-897-2669</t>
  </si>
  <si>
    <t>one or two</t>
  </si>
  <si>
    <t>approx. 14 days</t>
  </si>
  <si>
    <t>Depends</t>
  </si>
  <si>
    <t>NA</t>
  </si>
  <si>
    <t>Street Maintenance</t>
  </si>
  <si>
    <t>Base + per thousand</t>
  </si>
  <si>
    <t>R_1NsjLqKJcLpnDLr</t>
  </si>
  <si>
    <t>67.219.239.80</t>
  </si>
  <si>
    <t>City of Coquille</t>
  </si>
  <si>
    <t>Kelli Wirebaugh</t>
  </si>
  <si>
    <t>Utility Billing Clerk/Senior Account Teck</t>
  </si>
  <si>
    <t>kwirebaugh@cityofcoquille.org</t>
  </si>
  <si>
    <t>541-396-2115 x 205</t>
  </si>
  <si>
    <t>20 or greater</t>
  </si>
  <si>
    <t>27 or greater</t>
  </si>
  <si>
    <t>$15.01 or greater</t>
  </si>
  <si>
    <t>10 days from detected leak</t>
  </si>
  <si>
    <t>this number can vary depending on when leak is found and fixed</t>
  </si>
  <si>
    <t xml:space="preserve">13.04.030 - Adjustment for leaks. / Where a leak exists underground between the meter and a building located either inside or outside of the city and the leak is repaired within ten (10) days after the owner, agent or occupant of the building becomes aware of such a leak, the water department may allow an adjustment of fifty (50) percent of the estimated excess water consumption. In any calendar year, the water department shall make no more than two leak adjustments for any unit as provided by this section. /  / (Ord. 1402 § 4, 2000) /  / We will reverse all excess sewer charges. </t>
  </si>
  <si>
    <t xml:space="preserve">Base rate plus consumption rate </t>
  </si>
  <si>
    <t>base rate plus consumption rate, winter average does apply May through October readings</t>
  </si>
  <si>
    <t>83,498,000 (from 2016 water consumption stat report)</t>
  </si>
  <si>
    <t>1 to 4 depending on which water source we are using</t>
  </si>
  <si>
    <t>unlimited</t>
  </si>
  <si>
    <t>1.126 million</t>
  </si>
  <si>
    <t>not covered reservoir</t>
  </si>
  <si>
    <t>73507 (from stat report 2016 sewer consumption</t>
  </si>
  <si>
    <t>undetermined</t>
  </si>
  <si>
    <t>Public Working Director Kevin Urban is currently working on a Master Plan for Stormwater</t>
  </si>
  <si>
    <t>R_1FLY0M39yhKuXqT</t>
  </si>
  <si>
    <t>173.12.166.53</t>
  </si>
  <si>
    <t>Dayton</t>
  </si>
  <si>
    <t>Scott Pingel</t>
  </si>
  <si>
    <t>spingel@ci.dayton.or.us</t>
  </si>
  <si>
    <t>503-864-2221</t>
  </si>
  <si>
    <t>10 days</t>
  </si>
  <si>
    <t>20 days</t>
  </si>
  <si>
    <t>75,000 per user per year</t>
  </si>
  <si>
    <t>550 gpm</t>
  </si>
  <si>
    <t>1500 gpm</t>
  </si>
  <si>
    <t>0.212 MG</t>
  </si>
  <si>
    <t>381 gpm or 548,640 gallons</t>
  </si>
  <si>
    <t>2.112 MG</t>
  </si>
  <si>
    <t>Don't Know</t>
  </si>
  <si>
    <t>30/50 BOD and TSS, and 85% removal.</t>
  </si>
  <si>
    <t>3 MG</t>
  </si>
  <si>
    <t>R_e4eND2GJDt9vFeh</t>
  </si>
  <si>
    <t>74.93.191.177</t>
  </si>
  <si>
    <t>Sweet Home</t>
  </si>
  <si>
    <t>Cindi Robeck</t>
  </si>
  <si>
    <t>Accounting Supervisor</t>
  </si>
  <si>
    <t>crobeck@ci.sweet-home.or.us</t>
  </si>
  <si>
    <t>541-367-6243</t>
  </si>
  <si>
    <t>10 days average</t>
  </si>
  <si>
    <t>25-30 days</t>
  </si>
  <si>
    <t>Leak Adjustment based on a 12 month average</t>
  </si>
  <si>
    <t>In the winter months they are eligible for a sewer adjustment based on a 12 month average.  They are not eligible in the summer months when the City uses an average fro sewer billing.</t>
  </si>
  <si>
    <t>Flat rate plus commodity</t>
  </si>
  <si>
    <t>28,300 acre feet</t>
  </si>
  <si>
    <t>4.13 MG</t>
  </si>
  <si>
    <t>R_3QJdoaDDPAgddtN</t>
  </si>
  <si>
    <t>209.27.48.214</t>
  </si>
  <si>
    <t>Irrigon</t>
  </si>
  <si>
    <t>Aaron Palmquist</t>
  </si>
  <si>
    <t>aaron.palmquist@ci.irrigon.or.us</t>
  </si>
  <si>
    <t>541-922-3047</t>
  </si>
  <si>
    <t>$5.00 per month (only on late charges, not the late fee itself)</t>
  </si>
  <si>
    <t>next day</t>
  </si>
  <si>
    <t>8 days after due</t>
  </si>
  <si>
    <t>60 days</t>
  </si>
  <si>
    <t>everything counts</t>
  </si>
  <si>
    <t>none.</t>
  </si>
  <si>
    <t>Bonds are always charged.</t>
  </si>
  <si>
    <t>City User Fees and trash</t>
  </si>
  <si>
    <t>usage beyond minimum</t>
  </si>
  <si>
    <t>23.63 1st 1336 cu ft, 15.32 loan/bond, 0.02289 per cu ft beyond, the minimum</t>
  </si>
  <si>
    <t>46.17 per month with 14.88 loan/bond</t>
  </si>
  <si>
    <t>108,000 gallons</t>
  </si>
  <si>
    <t>groundwater</t>
  </si>
  <si>
    <t>1400 cfs</t>
  </si>
  <si>
    <t>1.2 million</t>
  </si>
  <si>
    <t>R_pRhMojyxH1APXeV</t>
  </si>
  <si>
    <t>216.115.13.164</t>
  </si>
  <si>
    <t>City of Grants Pass</t>
  </si>
  <si>
    <t>Jay Meredith</t>
  </si>
  <si>
    <t>Finance Director</t>
  </si>
  <si>
    <t>jmeredith@grantspassoregon.gov</t>
  </si>
  <si>
    <t>541-450-6021</t>
  </si>
  <si>
    <t>Holding the property owner responsible for unpaid tenant water bills.</t>
  </si>
  <si>
    <t>Courtesy notice $10, Shutoff &amp; Notice $20</t>
  </si>
  <si>
    <t>21 days for the courtesy notice fee of $10, 26 days for the Shutoff fee of $20</t>
  </si>
  <si>
    <t>limitation is not by days</t>
  </si>
  <si>
    <t xml:space="preserve">The City expects leaks to be repaired within 20 days of discovery or notification by the public works department in order to be eligible for adjustment.  Adjustments for the total billing period(s) will be a maximum credit of 50% of the water charge estimated to be due to the leak(s).  The water/sewer adjustment for the total billing period(s) affected must be a minimum of $10.00 and will not exceed $500.00 for residential customers and $1000.00 for commercial customers.  </t>
  </si>
  <si>
    <t xml:space="preserve"> / Sewer Rate Adjustment Residential: /  / Sewer rates are based on average winter water consumption and are recalculated each April.  The new rate will be used for billings from April of the current year through March of the following year.  Before applying a new rate, the Finance office edits all accounts in an attempt to eliminate any one or two months which are significantly higher than the remaining winter months.  However, if use is high for three or more of the five winter months, either due to a water leak or to more persons occupying the home, you must request a sewer rate review in order for the Finance office to consider an adjustment.  If higher water use is due to a leak, the leak is repaired and water use decreases as a result of repairs, the sewer rate can be reviewed and may be eligible for adjustment immediately. Customers who wish to apply for a sewer rate adjustment based upon a leak must submit documentation of a water leak representing at least a 20% increase from the normal usage for the customer along with the repair documentation.   /  / Increased occupancy can also affect water consumption.  If more persons occupied the home during all or part of this past winter, and the household has since returned to the usual size, it may be possible to reduce the sewer rate before the next April.  Residential customers that have experienced a reduction in occupancy are eligible to apply for a sewer rate adjustment.  In order to qualify for a reduction the occupancy decrease must occur in a single family residence between February 1st and June 1st resulting in a 20% or greater reduction in water consumption compared to the two previous months’ consumption. /  / Sewer Rate Adjustment Commercial: /  / Commercial customers pay sewer volume rates directly proportional to their water usage.  In the event of a water leak that caused an increase in the volume charge commercial customers may apply for a sewer adjustment.  The amount of adjustment will be based upon where the leak occurred.  If the leak occurred inside the property and wastewater was processed then only ½ of the sewer volume charge overage will be credited.  If the leak occurred outside such as in an irrigation pipe or a broken pipe the entirety of the overage will be credited for sewer volume charges.   The general guidelines listed above for repair and maximum adjustment apply to sewer rate adjustments as a part of the overall adjustment for a leak.  /   / Vacancy Credits /  / Residential Customers who have vacated their homes for a 30 or more day period are eligible for a reduction in their sewer and transportation utility fees.  Customers must apply for a vacancy credit.  To be eligible for vacancy credit a residence must be vacant for 30 consecutive days. Only the sewer volume charge and transportation utility fee, if applicable, will adjust. Applications for vacancy credit may be filed in advance for anticipated absences of up to 120 days. Vacancy credit for rentals or houses for sale must be filed monthly and in the month after the vacancy has occurred.   Commercial customers who have water services are not eligible for sewer volume adjustments due to vacancy but may apply for a reduction of transportation utility charges. /  / Commercial and industrial sewer only customers, where water service is not provided by the City, are eligible to make application for vacancy credit.  An application must be made to the City for each 30 or more consecutive day period the premise is vacant.  During the absence, there can be no use of the property or buildings on the property.  The City reserves the right to inspect the premises to verify the customer is entitled to the credit.  All vacancy credits are limited to a retroactive period of no more than 2 billing periods. /  / This vacancy credit shall not apply to transient units.  Transient units are defined as motels, hotels and boarding homes. / </t>
  </si>
  <si>
    <t>2017 (in process)</t>
  </si>
  <si>
    <t>See end section of emailed adjustments policy under "vacancy credits."</t>
  </si>
  <si>
    <t>Standby meter charge (fire suppression system)</t>
  </si>
  <si>
    <t>Combination of meter base rate and variable consumption rates by amount of water used.</t>
  </si>
  <si>
    <t>$22.77 for one month (water charges only)</t>
  </si>
  <si>
    <t>$25.07 for one month, wastewater charges only</t>
  </si>
  <si>
    <t>56.6 MGD rights</t>
  </si>
  <si>
    <t>All of it</t>
  </si>
  <si>
    <t xml:space="preserve">Combination of Comparison of production vs. customer metered volumes and estimate. </t>
  </si>
  <si>
    <t>72 CCF</t>
  </si>
  <si>
    <t>We are regulated for temperature loading and bacteria (E. coli used as an indicator) loading in the Rogue River basin.</t>
  </si>
  <si>
    <t>90-95%</t>
  </si>
  <si>
    <t>Grants Pass is in the middle of adopting a stormwater utility which will happen over the next year.  To date, the streets division has been maintaining storm drain lines.</t>
  </si>
  <si>
    <t>R_1LXTQUd30ud0GsC</t>
  </si>
  <si>
    <t>72.19.52.64</t>
  </si>
  <si>
    <t>City of Shaniko</t>
  </si>
  <si>
    <t>Susan Paterson</t>
  </si>
  <si>
    <t>shanikorecorder@gmail.com</t>
  </si>
  <si>
    <t>541 489 3226</t>
  </si>
  <si>
    <t>3 monthly coupons are sent out quarterly</t>
  </si>
  <si>
    <t>Property owners who have a water meter on their property, but are largely absentee owners pay an annual rate which is lower than the active users monthly rate.</t>
  </si>
  <si>
    <t>We charge a flat monthly rate not currently based on actual usage</t>
  </si>
  <si>
    <t>We do not have wastewater service in Shaniko.  Residents rely on septic systems.</t>
  </si>
  <si>
    <t>never, to my knowledge</t>
  </si>
  <si>
    <t>costs were not being met</t>
  </si>
  <si>
    <t>Flat monthly rate is $45.00</t>
  </si>
  <si>
    <t>&amp;lt;1 mile</t>
  </si>
  <si>
    <t xml:space="preserve"> </t>
  </si>
  <si>
    <t>70,000 gal reservoir</t>
  </si>
  <si>
    <t>10,000 gal</t>
  </si>
  <si>
    <t>all</t>
  </si>
  <si>
    <t>Not sure I understand all the questions, but have answered as best I can.  We are not required to have a watermaster and the system is generally handled on a volunteer basis regarding measurement and testing.</t>
  </si>
  <si>
    <t>R_31RaFuKEo9aavW3</t>
  </si>
  <si>
    <t>76.191.75.27</t>
  </si>
  <si>
    <t>City of Adams</t>
  </si>
  <si>
    <t>Carrie Bennett</t>
  </si>
  <si>
    <t>cityofadams@wtechlink.us</t>
  </si>
  <si>
    <t>541-566-9380</t>
  </si>
  <si>
    <t>Adjustments only for leaks during winter months</t>
  </si>
  <si>
    <t>Never</t>
  </si>
  <si>
    <t>Water Rate Study</t>
  </si>
  <si>
    <t>325 gpm</t>
  </si>
  <si>
    <t>R_23ZQMcj22wdgIpR</t>
  </si>
  <si>
    <t>75.148.51.233</t>
  </si>
  <si>
    <t>Philomath</t>
  </si>
  <si>
    <t>Chris Workman</t>
  </si>
  <si>
    <t>chris.workman@philomathoregon.gov</t>
  </si>
  <si>
    <t>541-870-2886</t>
  </si>
  <si>
    <t>If you have a leak in a pipe between the meter and the building, repair it promptly / and notify the Water Department. You may be eligible for an adjustment of up to 50% of the water / charge. Sewer charges on the water that was lost will be adjusted for those customers billed on actual / units.</t>
  </si>
  <si>
    <t>future capital improvements</t>
  </si>
  <si>
    <t>Proportional to the reduction as determined on a case by case by the city manager</t>
  </si>
  <si>
    <t>4.5 CFS</t>
  </si>
  <si>
    <t>1 CFS</t>
  </si>
  <si>
    <t>.6 CFS</t>
  </si>
  <si>
    <t>1.1 CFS</t>
  </si>
  <si>
    <t>R_3HzsDUyta8003zA</t>
  </si>
  <si>
    <t>208.71.202.225</t>
  </si>
  <si>
    <t>R_24GZ5yYj7d2fdvE</t>
  </si>
  <si>
    <t>209.216.165.139</t>
  </si>
  <si>
    <t>Cascade Locks</t>
  </si>
  <si>
    <t>Gordon Zimmerman</t>
  </si>
  <si>
    <t>gzimmerman@cascade-locks.or.us</t>
  </si>
  <si>
    <t>I'm sorry - we don't offer waivers for water.  We do offer waivers or credit for seniors on the electric bill.</t>
  </si>
  <si>
    <t>Wastewater rate is a flat rate for the first 10,000 gallons.  If the leak exceeds the 10,000, and we can show that the water did not go into the wastewater collection system, we will credit the account to arrive at the appropriate charge.</t>
  </si>
  <si>
    <t>R_2yq43nskZHiGPcS</t>
  </si>
  <si>
    <t>50.45.165.230</t>
  </si>
  <si>
    <t>City of Imbler</t>
  </si>
  <si>
    <t>Terrie Teeter</t>
  </si>
  <si>
    <t>Recorder</t>
  </si>
  <si>
    <t>imblercity@oregonwireless.net</t>
  </si>
  <si>
    <t>541-534-6095</t>
  </si>
  <si>
    <t>same cost</t>
  </si>
  <si>
    <t>40000 for flat rate 26.00</t>
  </si>
  <si>
    <t>R_878WTG6pKPqadxL</t>
  </si>
  <si>
    <t>67.215.33.47</t>
  </si>
  <si>
    <t>City of Richland</t>
  </si>
  <si>
    <t>Patricia Crews</t>
  </si>
  <si>
    <t>richcity@eagletelephone.com</t>
  </si>
  <si>
    <t>$10.00 per month</t>
  </si>
  <si>
    <t>As soon as the leak is discovered, we expect immediate attention</t>
  </si>
  <si>
    <t>If the customer fixes the leak upon discovery, we forego the overages.  If they do not, they are charged for overages</t>
  </si>
  <si>
    <t>None that I know of.</t>
  </si>
  <si>
    <t>R_24iv3eqnlcOAJgw</t>
  </si>
  <si>
    <t>75.150.45.138</t>
  </si>
  <si>
    <t>City of Tangent</t>
  </si>
  <si>
    <t>Georgia Edwards</t>
  </si>
  <si>
    <t>georgia@cityoftangent.org</t>
  </si>
  <si>
    <t>541-928-1020</t>
  </si>
  <si>
    <t>No water system</t>
  </si>
  <si>
    <t xml:space="preserve">We do not have water, only sewer. </t>
  </si>
  <si>
    <t>every year</t>
  </si>
  <si>
    <t>charge them a full amount unless not hooked up to sewer</t>
  </si>
  <si>
    <t>late fee</t>
  </si>
  <si>
    <t>R_4TSfOKA9VvnNchX</t>
  </si>
  <si>
    <t>97.125.106.226</t>
  </si>
  <si>
    <t>Siletz</t>
  </si>
  <si>
    <t>Sheryl Simmons</t>
  </si>
  <si>
    <t>chsiletz@qwestoffice.net</t>
  </si>
  <si>
    <t>If the leak is outside and goes on the ground - we adjust the wastewater bill back to the average bill for the last six months</t>
  </si>
  <si>
    <t>charge base rate</t>
  </si>
  <si>
    <t xml:space="preserve">street light </t>
  </si>
  <si>
    <t>R_2y73PLlBsWePp08</t>
  </si>
  <si>
    <t>70.97.122.76</t>
  </si>
  <si>
    <t>R_1gAbzwtsi6nDPRg</t>
  </si>
  <si>
    <t>199.48.39.98</t>
  </si>
  <si>
    <t>City of Salem</t>
  </si>
  <si>
    <t>Alicia Blalock</t>
  </si>
  <si>
    <t>Administration Division Manager</t>
  </si>
  <si>
    <t>ablalock@cityofsalem.net</t>
  </si>
  <si>
    <t>503-588-6211</t>
  </si>
  <si>
    <t>R_vV4DmXTtmNRtUSl</t>
  </si>
  <si>
    <t>75.121.207.39</t>
  </si>
  <si>
    <t>Malin</t>
  </si>
  <si>
    <t>Kay Neumeyer</t>
  </si>
  <si>
    <t>cityofmalin@yahoo.com</t>
  </si>
  <si>
    <t>541-723-2021</t>
  </si>
  <si>
    <t>R_25thKIQ3IOwGmwK</t>
  </si>
  <si>
    <t>192.231.226.238</t>
  </si>
  <si>
    <t>R_2urm7teizBwfmFn</t>
  </si>
  <si>
    <t>72.35.204.193</t>
  </si>
  <si>
    <t>North Powder</t>
  </si>
  <si>
    <t>Beth Wendt</t>
  </si>
  <si>
    <t>cityofnp@eoni.com</t>
  </si>
  <si>
    <t>541-898-2185</t>
  </si>
  <si>
    <t>$5.00 per month for a balance of more than $10.00</t>
  </si>
  <si>
    <t xml:space="preserve">Our new metered system checks for leaks each month when meters are read. </t>
  </si>
  <si>
    <t>flat rate up to 7500 gallons with additional chg over base</t>
  </si>
  <si>
    <t>$31.25 (base rate includes up to 7500 gallons)</t>
  </si>
  <si>
    <t>$29.75 flate rate (no meters)</t>
  </si>
  <si>
    <t>R_3qeNIbwGc8tskZE</t>
  </si>
  <si>
    <t>198.15.2.70</t>
  </si>
  <si>
    <t>Scio</t>
  </si>
  <si>
    <t>Virginia (Ginger) Allen</t>
  </si>
  <si>
    <t>sciocitymgr@smt-net.com</t>
  </si>
  <si>
    <t>503-394-3342</t>
  </si>
  <si>
    <t>R_2CVVgayv55UMZZq</t>
  </si>
  <si>
    <t>173.241.160.11</t>
  </si>
  <si>
    <t>R_3dDIsJi6czzAUK7</t>
  </si>
  <si>
    <t>137.118.192.230</t>
  </si>
  <si>
    <t>Nehalem</t>
  </si>
  <si>
    <t>Dale Shafer</t>
  </si>
  <si>
    <t>manager@ci.nehalem.or.us</t>
  </si>
  <si>
    <t>503-368-5627</t>
  </si>
  <si>
    <t>$10.00 per month on the unpaid balance</t>
  </si>
  <si>
    <t>None, it is assessed the day after the due date</t>
  </si>
  <si>
    <t>Ninty Days</t>
  </si>
  <si>
    <t>we average usaage after proof of repair of leak</t>
  </si>
  <si>
    <t>N/A Wastewater is a separate taxing District</t>
  </si>
  <si>
    <t>Ready to serve regular charges apply</t>
  </si>
  <si>
    <t>4,000 gallon minimum and then additional $4.20 per 1,000 gallons</t>
  </si>
  <si>
    <t>R_2Qfb74mCN5cw5gc</t>
  </si>
  <si>
    <t>City of Cascade Locks</t>
  </si>
  <si>
    <t>Marianne Bump</t>
  </si>
  <si>
    <t>Finance Officer</t>
  </si>
  <si>
    <t>mbump@cascade-locks.or.us</t>
  </si>
  <si>
    <t>541-374-8484</t>
  </si>
  <si>
    <t>Electrical Disconnect</t>
  </si>
  <si>
    <t>If payment is not received on the 15th of each month, or if the 15th falls on a weekend then the next business day.</t>
  </si>
  <si>
    <t>Senior Sewer Subsidy, certain water leaks might require sewer adjusment.</t>
  </si>
  <si>
    <t>Depends on circumstances, but usually no more than 1 or 2 months</t>
  </si>
  <si>
    <t>Sewer is calculated based on water consumption.</t>
  </si>
  <si>
    <t>Unknown</t>
  </si>
  <si>
    <t>Red Tag, Late Fee</t>
  </si>
  <si>
    <t>Fee based on water consumption</t>
  </si>
  <si>
    <t>4,000 gallons per month</t>
  </si>
  <si>
    <t>10 miles</t>
  </si>
  <si>
    <t>2 pumps</t>
  </si>
  <si>
    <t>next update 2018</t>
  </si>
  <si>
    <t>16cfs water rights</t>
  </si>
  <si>
    <t>no plant, use chlorination</t>
  </si>
  <si>
    <t>400,000 gallons</t>
  </si>
  <si>
    <t>\</t>
  </si>
  <si>
    <t>No</t>
  </si>
  <si>
    <t>149,000 GPD</t>
  </si>
  <si>
    <t>8 pumps, 4 lift stations</t>
  </si>
  <si>
    <t>48.13 MG</t>
  </si>
  <si>
    <t>.206 MGD</t>
  </si>
  <si>
    <t>.101 MGD</t>
  </si>
  <si>
    <t>R_2CUsjIMjVliPmBM</t>
  </si>
  <si>
    <t>City of Cottage Grove</t>
  </si>
  <si>
    <t>Mindy Roberts</t>
  </si>
  <si>
    <t>Utility Billing Clerk</t>
  </si>
  <si>
    <t>cgwater@cottagegrove.org</t>
  </si>
  <si>
    <t>541-942-3346</t>
  </si>
  <si>
    <t>Delinquent Disconnect Fee</t>
  </si>
  <si>
    <t>40 days</t>
  </si>
  <si>
    <t>Assisted Rates available for qualified applicants.  Reduces the water flat rate and wastewater flat rate for a combined savings of $15.26.</t>
  </si>
  <si>
    <t xml:space="preserve">We adjust the month of the leak, in comparison to the same month of the previous year. The customer receives a credit for 1/2 of the difference.  </t>
  </si>
  <si>
    <t>We adjust the waste water by comparing the month of the leak to the same month of the previous year.  The customer receives a credit for all of the waste water charges back to the comparison month.</t>
  </si>
  <si>
    <t xml:space="preserve">Billing stays in the name of the occupant until requested off or another tenant/owner starts services.  </t>
  </si>
  <si>
    <t>Deposit, WiFi (if applicable)</t>
  </si>
  <si>
    <t>Based on all factors as recommended by FCS Study Group and approved by City Council.</t>
  </si>
  <si>
    <t>Flat Rate Plus Consumption</t>
  </si>
  <si>
    <t>R_1LAv0mlw9m0uctm</t>
  </si>
  <si>
    <t>97.45.144.183</t>
  </si>
  <si>
    <t>R_3psDmkAN2PNhbAi</t>
  </si>
  <si>
    <t>67.138.177.210</t>
  </si>
  <si>
    <t>R_W9AFTV9dzeSLxL3</t>
  </si>
  <si>
    <t>208.71.205.129</t>
  </si>
  <si>
    <t>City of Tigard</t>
  </si>
  <si>
    <t>John Goodrich</t>
  </si>
  <si>
    <t>Utility Manager</t>
  </si>
  <si>
    <t>johng@tigard-or.gov</t>
  </si>
  <si>
    <t>R_3nUZXIvQ4kb4A3D</t>
  </si>
  <si>
    <t>208.80.81.128</t>
  </si>
  <si>
    <t>Halfway</t>
  </si>
  <si>
    <t>Salli Hysell</t>
  </si>
  <si>
    <t>HalfwayCity@gmail.com</t>
  </si>
  <si>
    <t>541-742-4741</t>
  </si>
  <si>
    <t>3$</t>
  </si>
  <si>
    <t>We do not allow billing changes for water leaks</t>
  </si>
  <si>
    <t>unknown the system does this</t>
  </si>
  <si>
    <t xml:space="preserve">unknown the system does this </t>
  </si>
  <si>
    <t>We charge a ready to serve fee of $10 towards water service &amp; $10 towards sewer service</t>
  </si>
  <si>
    <t>deposits</t>
  </si>
  <si>
    <t>attempt to have a self sustaining system</t>
  </si>
  <si>
    <t>$72.00 for up to 7,500 gallons then $0.50 for each 1,000 gallons after 7,500</t>
  </si>
  <si>
    <t>attempt to have self sustaining system</t>
  </si>
  <si>
    <t>consumption</t>
  </si>
  <si>
    <t>R_1jVNy3IY2eQIF6I</t>
  </si>
  <si>
    <t>64.91.113.14</t>
  </si>
  <si>
    <t>Town of Canyon City</t>
  </si>
  <si>
    <t>Corry Rider</t>
  </si>
  <si>
    <t>tocc1862@centurylink.net</t>
  </si>
  <si>
    <t>(541) 575-0509</t>
  </si>
  <si>
    <t>Our process takes about 90 days</t>
  </si>
  <si>
    <t>Wastewater is a flat rate that my be prorated for a partial month.</t>
  </si>
  <si>
    <t>R_1mt43JJbCt3kyPP</t>
  </si>
  <si>
    <t>173.12.173.125</t>
  </si>
  <si>
    <t>Wood Village</t>
  </si>
  <si>
    <t>Bill Peterson</t>
  </si>
  <si>
    <t>billp@ci.wood-village.or.us</t>
  </si>
  <si>
    <t>503.679.2417</t>
  </si>
  <si>
    <t>5% of the billed amount</t>
  </si>
  <si>
    <t>Approximately 19 days</t>
  </si>
  <si>
    <t>50 days</t>
  </si>
  <si>
    <t>&amp;gt; 10</t>
  </si>
  <si>
    <t>One time penalty waiver every year (12 consecutive months of service).  Retired Citizen 25% discount on flat rates.</t>
  </si>
  <si>
    <t>Normal consumption calculated for 4 months of prior year</t>
  </si>
  <si>
    <t>Credit the consumption difference between actual and normal, utilizing prior two years average for same period (if same consumer), or as much history as available.  If no specific history for an individual user, system average for consumption category.</t>
  </si>
  <si>
    <t>NA  (transportation and storm combined utility)</t>
  </si>
  <si>
    <t>Transportation/Stormwater Utility</t>
  </si>
  <si>
    <t>Base fee for 400 CF plus consumption per 100 CF above 400; rates for multifamily, commercial and industrial based on consumption</t>
  </si>
  <si>
    <t>Flat for residential, consumption rate for all other classes of users</t>
  </si>
  <si>
    <t>262 gallons per capita per day</t>
  </si>
  <si>
    <t>2.2MGD</t>
  </si>
  <si>
    <t>2.2 MGD</t>
  </si>
  <si>
    <t>2.4 MG</t>
  </si>
  <si>
    <t>0.680 CCF</t>
  </si>
  <si>
    <t>The City of Wood Village contracts with the City of Gresham for wastewater treatment.  Gresham discharges to the Columbia Slough, a water quality limited area for a number of individual constituents and for temperature.</t>
  </si>
  <si>
    <t>Unknown  see Gresham</t>
  </si>
  <si>
    <t>Unknown, see Gresham</t>
  </si>
  <si>
    <t>Purchased Capacity exceedance will occur in 2020, and additional capacity will be purchased from Gresham</t>
  </si>
  <si>
    <t>Unknown, please see Gresham report</t>
  </si>
  <si>
    <t>As above</t>
  </si>
  <si>
    <t>We do provide a transportation utility that also funds a portion of storm water costs.</t>
  </si>
  <si>
    <t>R_2tlLXdDuQSEadEc</t>
  </si>
  <si>
    <t>162.247.42.63</t>
  </si>
  <si>
    <t>Rogue River</t>
  </si>
  <si>
    <t>Carol J. Weir, MMC</t>
  </si>
  <si>
    <t>cweir@cityofrogueriver.org</t>
  </si>
  <si>
    <t>Reconnection Fee</t>
  </si>
  <si>
    <t>Paymebt in full is due by 5 pm on the third Tuesday of the month and the following day shut offs are done on Wednesday before noon</t>
  </si>
  <si>
    <t>We only have an allowance for leakage. Our waste water (sewer) Ordinance does not address for adjustments.</t>
  </si>
  <si>
    <t>R_3psTDYZ4zDh5wXg</t>
  </si>
  <si>
    <t>208.71.204.129</t>
  </si>
  <si>
    <t>City of Beaverton</t>
  </si>
  <si>
    <t>Sue Ann Koniak</t>
  </si>
  <si>
    <t>Senior Accountant</t>
  </si>
  <si>
    <t>skoniak@beavertonoregon.gov</t>
  </si>
  <si>
    <t>503-526-2248</t>
  </si>
  <si>
    <t>Delinquent Charge</t>
  </si>
  <si>
    <t>Approximately, 60 days.</t>
  </si>
  <si>
    <t>On Sewer Only accounts, after the unpaid amount exceeds $300</t>
  </si>
  <si>
    <t xml:space="preserve">Final bills remaining unpaid upon 3rd reminder. </t>
  </si>
  <si>
    <t>365 days</t>
  </si>
  <si>
    <t>1 year, if warranted.  If leak has been slowly increasing and customer wasn't told by us that they have a leak.  If customer has been told about leak we give the customer 2-3 months to fix and that is the maximum amount of time given for the leak adjustment.</t>
  </si>
  <si>
    <t xml:space="preserve">If the water leak effected the customer's winter water average used in the Sewer Use calculation, we will adjust and take out the effect of the leak, for a period not to exceed 1 year.    </t>
  </si>
  <si>
    <t>If the water meter is not shut off and locked, all charges remain.  If meter is shut off and locked, they receive no charges.</t>
  </si>
  <si>
    <t>Backflow, only in the case where owner lives at property and fails to test their backflow for compliance.</t>
  </si>
  <si>
    <t>Materials as well as Services increased</t>
  </si>
  <si>
    <t>We bill monthly, consumption is rounded to the nearest whole #, in this case 7.  Total use and base charges for one month would be $35.49</t>
  </si>
  <si>
    <t>If customer's winter water average were 6.7 ccf, we would bill a Total Use and Base charge of $42.98</t>
  </si>
  <si>
    <t>Materials and Services have increased.  Clean Water Services sets their part of the rate, and the City sets its part of the rate.</t>
  </si>
  <si>
    <t>The storm rate charges are shared with Clean Water Services.</t>
  </si>
  <si>
    <t>approx 15,200</t>
  </si>
  <si>
    <t>approx 900</t>
  </si>
  <si>
    <t>approx 2,100</t>
  </si>
  <si>
    <t>approx. 6,000 gallons  (very rough #)</t>
  </si>
  <si>
    <t>1920's</t>
  </si>
  <si>
    <t>23mgd</t>
  </si>
  <si>
    <t>12.34 mgd</t>
  </si>
  <si>
    <t>100% approx 96,000</t>
  </si>
  <si>
    <t>approx 18,000 breakdown not known</t>
  </si>
  <si>
    <t>8 ccf per month</t>
  </si>
  <si>
    <t>1930's</t>
  </si>
  <si>
    <t>treatment by regional provider</t>
  </si>
  <si>
    <t>approx. 21,000 breakdown unknown</t>
  </si>
  <si>
    <t>approx. 50</t>
  </si>
  <si>
    <t># of Sewer and Storm A/C's are approximately 22,000.  Survey did not allow us to go back to correct.</t>
  </si>
  <si>
    <t>R_1Ecj9iZon882h90</t>
  </si>
  <si>
    <t>76.14.193.174</t>
  </si>
  <si>
    <t>R_12JP7OB8msrjeiD</t>
  </si>
  <si>
    <t>64.62.192.6</t>
  </si>
  <si>
    <t>Mosier</t>
  </si>
  <si>
    <t>Kayla Nelson</t>
  </si>
  <si>
    <t>kayla.nelson@cityofmosier.com</t>
  </si>
  <si>
    <t>Depends on the severity and timing of the leak</t>
  </si>
  <si>
    <t>R_2pJrgwBC5BS56IH</t>
  </si>
  <si>
    <t>50.43.92.115</t>
  </si>
  <si>
    <t>McMinnville</t>
  </si>
  <si>
    <t>Mike Bisset</t>
  </si>
  <si>
    <t>Community Development Director</t>
  </si>
  <si>
    <t>mike.bisset@mcminnvilleoregon.gov</t>
  </si>
  <si>
    <t>503.434.7312</t>
  </si>
  <si>
    <t>Utility billing is handled by a separate agency (McMinnville Water &amp; Light)</t>
  </si>
  <si>
    <t>For the duration of the leak</t>
  </si>
  <si>
    <t>We look at usage prior to and after the leak to determine the credit amount.</t>
  </si>
  <si>
    <t>Based on WW Financial Plan (O&amp;M and Capital) review</t>
  </si>
  <si>
    <t>&amp;lt;1%</t>
  </si>
  <si>
    <t>Class A biosolids are applied to farm land</t>
  </si>
  <si>
    <t>There is no separate funding source for stormwater maintenance / capital improvement</t>
  </si>
  <si>
    <t>R_32YidrkU8F6zdMG</t>
  </si>
  <si>
    <t>174.125.116.197</t>
  </si>
  <si>
    <t>Ukiah</t>
  </si>
  <si>
    <t>Donna L Neumann</t>
  </si>
  <si>
    <t>cityofukiah@centurytel.net</t>
  </si>
  <si>
    <t>541-427-3900</t>
  </si>
  <si>
    <t>.05 percent</t>
  </si>
  <si>
    <t>Owner pays sewer fees monthly</t>
  </si>
  <si>
    <t>Emergency water Emergency sewer</t>
  </si>
  <si>
    <t>R_1lyjhwuNv6FHlUT</t>
  </si>
  <si>
    <t>24.119.38.2</t>
  </si>
  <si>
    <t>R_3R8ZvVUmvi4cQC4</t>
  </si>
  <si>
    <t>63.227.221.17</t>
  </si>
  <si>
    <t>City of Falls City</t>
  </si>
  <si>
    <t>JoHanna Birr</t>
  </si>
  <si>
    <t>jbirr@fallscityoregon.gov</t>
  </si>
  <si>
    <t>503.787.3631</t>
  </si>
  <si>
    <t>Approx 30</t>
  </si>
  <si>
    <t>Payment plans, Hardships approved by City Manager, Leak Adjustments with proof of repair.</t>
  </si>
  <si>
    <t xml:space="preserve">30 days to apply. Calculate average over 12 month period including month of leak. </t>
  </si>
  <si>
    <t>Shut off water, lien property &amp; continue to charge perpetual fees ie. sewer if connected, capital improvement and backflow testing fees.</t>
  </si>
  <si>
    <t>Capital Improvement fee and by contract a Lot fee to RV park.</t>
  </si>
  <si>
    <t>Flat rates based on meter size and overage</t>
  </si>
  <si>
    <t>We do not use or list 3/4 in our rates and fee schedule.</t>
  </si>
  <si>
    <t>We do not use nor list 3/4 in our rate and fee schedule.</t>
  </si>
  <si>
    <t>R_3O6riVa6N7wPArr</t>
  </si>
  <si>
    <t>24.216.234.145</t>
  </si>
  <si>
    <t>City of Stanfield</t>
  </si>
  <si>
    <t>Blair Larsen</t>
  </si>
  <si>
    <t>citymanager@cityofstanfield.com</t>
  </si>
  <si>
    <t>541-449-3831</t>
  </si>
  <si>
    <t>$2 off the base rate for senior citizens for water service. / $2 off the base rate for senior citizens for sewer service.</t>
  </si>
  <si>
    <t>30-90</t>
  </si>
  <si>
    <t>Depends on when the leak was detected and how soon they fix it.</t>
  </si>
  <si>
    <t>Based on user history, water use is adjusted to what it would have been without the leak, and that figure is used to adjust the monthly sewer rate.</t>
  </si>
  <si>
    <t>Base fee, plus flat rate per thousand gallons</t>
  </si>
  <si>
    <t>Base fee, plus winter average water consumption all year</t>
  </si>
  <si>
    <t>We do not have a water treatment plant.</t>
  </si>
  <si>
    <t>Effluent from the City wastewater treatment plant is used to irrigate a crop circle.</t>
  </si>
  <si>
    <t>This response is incomplete, and I need to return to it, if possible.</t>
  </si>
  <si>
    <t>R_1QxyzgMHAK4WgFr</t>
  </si>
  <si>
    <t>173.241.160.12</t>
  </si>
  <si>
    <t>City of Sandy</t>
  </si>
  <si>
    <t>consumption must be more than double the highest consumption of the previous 12 months</t>
  </si>
  <si>
    <t xml:space="preserve">If a credit-eligible leak occurs between November 16th and May 15th the winter average for wastewater billing is adjusted so the leak doesn't increase the winter average. </t>
  </si>
  <si>
    <t>debt service</t>
  </si>
  <si>
    <t xml:space="preserve">No credit available for single-family dwellings. Any reduction in impervious surface results in a deduction of the surface area billed. </t>
  </si>
  <si>
    <t>7, 5 and 5 (3 sources)</t>
  </si>
  <si>
    <t>1926, 1977, 2013</t>
  </si>
  <si>
    <t>2014, 2004, 2013</t>
  </si>
  <si>
    <t>6.0 MGD</t>
  </si>
  <si>
    <t>0.84 MGD</t>
  </si>
  <si>
    <t>1.88 MG</t>
  </si>
  <si>
    <t>4.0 MG</t>
  </si>
  <si>
    <t xml:space="preserve">2045 est. </t>
  </si>
  <si>
    <t>Clackamas River basin - Three basin rule (OAR 340-04-0350)</t>
  </si>
  <si>
    <t>1.25 MGD</t>
  </si>
  <si>
    <t>3.7 MGD</t>
  </si>
  <si>
    <t>604,221 MG</t>
  </si>
  <si>
    <t>3.8 MGD</t>
  </si>
  <si>
    <t xml:space="preserve">0.68 MGD </t>
  </si>
  <si>
    <t>May - October 100%; November - April 0%</t>
  </si>
  <si>
    <t xml:space="preserve">Local container nursery. </t>
  </si>
  <si>
    <t>yes</t>
  </si>
  <si>
    <t>Private pasture land</t>
  </si>
  <si>
    <t>R_3n0DSkpmzaahNNu</t>
  </si>
  <si>
    <t>216.115.11.34</t>
  </si>
  <si>
    <t>City of Creswell</t>
  </si>
  <si>
    <t>James Piper</t>
  </si>
  <si>
    <t>jpiper@creswell-or.us</t>
  </si>
  <si>
    <t>541-895-2531</t>
  </si>
  <si>
    <t>Deemed deliquent if not paid by the last working day of the month.  Bills are due on the 10th of the month.</t>
  </si>
  <si>
    <t>28-31 days (10th of the following month).</t>
  </si>
  <si>
    <t>&amp;gt;$20</t>
  </si>
  <si>
    <t>Compare on month to the same month in the prior year.  Then, split the cost of the usage over the month in the prior year.  Only one adjustment is allowed every 12 months.</t>
  </si>
  <si>
    <t>Wastewater usage is compared to the last twelve months.  Amount used over that average is adjusted.</t>
  </si>
  <si>
    <t>Potential Demand Base</t>
  </si>
  <si>
    <t>R_6eYEPfmnM187IJj</t>
  </si>
  <si>
    <t>97.120.80.245</t>
  </si>
  <si>
    <t>Florence</t>
  </si>
  <si>
    <t>Andy Parks</t>
  </si>
  <si>
    <t>andy.parks@ci.florence.or.us</t>
  </si>
  <si>
    <t>541.913.9779</t>
  </si>
  <si>
    <t>R_2EaBLUZ5Y1Eb1ZT</t>
  </si>
  <si>
    <t>Bills are due on the 10th.  Late fee is assessed after the last day of the month.</t>
  </si>
  <si>
    <t>Look back 12 months to the same month and compare usage.  Usage over the same month 12 months prior is given a 50% credit.  Only one adjustment is given per 12 month period.</t>
  </si>
  <si>
    <t>1.8 MGD</t>
  </si>
  <si>
    <t>300 CCFs</t>
  </si>
  <si>
    <t>City owned fields.</t>
  </si>
  <si>
    <t>R_6S79o3wgw6BTc9r</t>
  </si>
  <si>
    <t>67.219.239.201</t>
  </si>
  <si>
    <t>Myrtle Point</t>
  </si>
  <si>
    <t>Darin Nicholson</t>
  </si>
  <si>
    <t>manager@ci.myrtlepoint.or.us</t>
  </si>
  <si>
    <t>541-572-2626</t>
  </si>
  <si>
    <t>10% but not less than $10</t>
  </si>
  <si>
    <t xml:space="preserve">Senior and/or Disabled Low Income Reduction / </t>
  </si>
  <si>
    <t>Determine average usage prior to leak.  Reduce consumption charges by half after leak is repaired.  Leak adjustment is for both water and wastewater consumption charges.</t>
  </si>
  <si>
    <t>Uncertain</t>
  </si>
  <si>
    <t>Charge monthly base rate for all properties</t>
  </si>
  <si>
    <t>System Improvements</t>
  </si>
  <si>
    <t>2.9 cfs</t>
  </si>
  <si>
    <t>Not Sure</t>
  </si>
  <si>
    <t>0.8 MG</t>
  </si>
  <si>
    <t>3.9 CCFs</t>
  </si>
  <si>
    <t>R_3P4ESKo5gWb1kn9</t>
  </si>
  <si>
    <t>Dave Waffle</t>
  </si>
  <si>
    <t>Ass't Finance Director</t>
  </si>
  <si>
    <t>dwaffle@beavertonoregon.gov</t>
  </si>
  <si>
    <t>503.526.3723</t>
  </si>
  <si>
    <t>R_3ew42S0SVKdHtqr</t>
  </si>
  <si>
    <t>65.182.255.94</t>
  </si>
  <si>
    <t>City of St Paul</t>
  </si>
  <si>
    <t>Lorrie</t>
  </si>
  <si>
    <t>City Recorder/Treasurer</t>
  </si>
  <si>
    <t>stpaulcity@stpaultel.com</t>
  </si>
  <si>
    <t>503-633-4971</t>
  </si>
  <si>
    <t>We do d a 3 year average based on prior usage, example for a water leak in August we look at August usage for the three prior years and bill them an average based on that information</t>
  </si>
  <si>
    <t>We do not meter wastewater and bill a flat fee of $71 per month.  Waste water is not based on water usage</t>
  </si>
  <si>
    <t>R_6LLL4mogZ4QhOW5</t>
  </si>
  <si>
    <t>208.71.202.1</t>
  </si>
  <si>
    <t>R_12A7xUhGPuAEpX4</t>
  </si>
  <si>
    <t>204.28.223.2</t>
  </si>
  <si>
    <t>Lebanon</t>
  </si>
  <si>
    <t>Robert Emmons</t>
  </si>
  <si>
    <t>Engineering Services Supervisor</t>
  </si>
  <si>
    <t>remmons@ci.lebanon.or.us</t>
  </si>
  <si>
    <t>541-258-4274</t>
  </si>
  <si>
    <t>$5 plus 2% of the past due balance</t>
  </si>
  <si>
    <t>19 to 23 days</t>
  </si>
  <si>
    <t>2% of late fee amount</t>
  </si>
  <si>
    <t>38 to 44 days</t>
  </si>
  <si>
    <t>The City provides a low income reduced fee of 10% for those who meet state requirements</t>
  </si>
  <si>
    <t>Sewer is based on average winter time water use. Leaks during the winter will trigger an adjustment to the average calculation.</t>
  </si>
  <si>
    <t>Owner recieves a minimum bill (base charge) while property is vacant.</t>
  </si>
  <si>
    <t>+/-125</t>
  </si>
  <si>
    <t>220 - Canal capacity</t>
  </si>
  <si>
    <t>-</t>
  </si>
  <si>
    <t>no</t>
  </si>
  <si>
    <t>Not sure what you are asking here. confusing question.</t>
  </si>
  <si>
    <t>&amp;lt;1</t>
  </si>
  <si>
    <t>We are subject to the Willamette River TMDL</t>
  </si>
  <si>
    <t>Which treatment Stream..... Liquid or solid?</t>
  </si>
  <si>
    <t>Which treatment stream....liquid or solid?</t>
  </si>
  <si>
    <t>Production of what......liquid treatment of solids handling capacity?</t>
  </si>
  <si>
    <t>Private farm land</t>
  </si>
  <si>
    <t>The percentage of available capacity is a complicated answer and can not be summed up with a simple percentage. Each treatment steam in the plant (solids and liquid have separate capacities and each has it's own challenges depending upon the time of year.</t>
  </si>
  <si>
    <t>not tracked</t>
  </si>
  <si>
    <t>Not tracked or calculated</t>
  </si>
  <si>
    <t>No. Residence do not have a formal connection to the storm drainage system. Rather it is a system which provides a public benefit.</t>
  </si>
  <si>
    <t>R_29uI7wGKdQ7SZCr</t>
  </si>
  <si>
    <t>67.59.69.227</t>
  </si>
  <si>
    <t>Redmond</t>
  </si>
  <si>
    <t>Bill Duerden</t>
  </si>
  <si>
    <t>Public Works Director</t>
  </si>
  <si>
    <t>bill.duerden@ci.redmond.or.us</t>
  </si>
  <si>
    <t>541-504-2001</t>
  </si>
  <si>
    <t>$5 Late Fee, 1.5% for past due balance</t>
  </si>
  <si>
    <t>Income based utility assistance program.</t>
  </si>
  <si>
    <t>&amp;gt;10 years</t>
  </si>
  <si>
    <t>Flat rate based on meter size plus consumption.</t>
  </si>
  <si>
    <t>Flat for Residential, Winter average water plus strength charge for commercial.</t>
  </si>
  <si>
    <t>13,640 gpm</t>
  </si>
  <si>
    <t>11.9 mg</t>
  </si>
  <si>
    <t>Approximately 2020.</t>
  </si>
  <si>
    <t>Discharge to groundwater under WPCF permit.</t>
  </si>
  <si>
    <t>Study in progress to determine.</t>
  </si>
  <si>
    <t>City-owned hay fields.</t>
  </si>
  <si>
    <t>City and privately owned hay fields.</t>
  </si>
  <si>
    <t>NA - rate based on vehicle trips.</t>
  </si>
  <si>
    <t>R_1qUKa5xlyY1BJ4y</t>
  </si>
  <si>
    <t>173.224.181.77</t>
  </si>
  <si>
    <t>City of Dufur</t>
  </si>
  <si>
    <t>Kathy Bostick</t>
  </si>
  <si>
    <t>CIty Recorder</t>
  </si>
  <si>
    <t>dufurcity@ortelco.net</t>
  </si>
  <si>
    <t>541-467-2349</t>
  </si>
  <si>
    <t>They have to write a letter to council - the City lets residence know as soon as we know</t>
  </si>
  <si>
    <t>R_2WPfIl63VkKuAqi</t>
  </si>
  <si>
    <t>208.71.28.122</t>
  </si>
  <si>
    <t>R_3nTXn7uptvwshsX</t>
  </si>
  <si>
    <t>Due on the 10th.  Late fee is assessed after the last day of the month if payment is not received.</t>
  </si>
  <si>
    <t>Compare month with same month 12 months prior.  Adjust 50% for usage over the comparative month usage.  One adjustment is allowed per 12 month period.</t>
  </si>
  <si>
    <t>100% of usage over 12 month average prior to the leak.</t>
  </si>
  <si>
    <t>70-100</t>
  </si>
  <si>
    <t>40 (5 out of 12 months)</t>
  </si>
  <si>
    <t>City-owned fields</t>
  </si>
  <si>
    <t>Permit with DEQ will expire in November of 2019. Load rate discharge into a small stream will exceed DEQ limits.</t>
  </si>
  <si>
    <t>R_2CPaCk6RPHrq89E</t>
  </si>
  <si>
    <t>64.124.184.242</t>
  </si>
  <si>
    <t>Jordan Valley</t>
  </si>
  <si>
    <t>Anne Stephens</t>
  </si>
  <si>
    <t>cityofjv@juno.com</t>
  </si>
  <si>
    <t>541-586-2460</t>
  </si>
  <si>
    <t>10 percent for current type of monthly service.</t>
  </si>
  <si>
    <t>2% unpaid balance</t>
  </si>
  <si>
    <t>90 days</t>
  </si>
  <si>
    <t>over 100</t>
  </si>
  <si>
    <t>charges occur if the leak is on the customers side of the system.</t>
  </si>
  <si>
    <t>no wastewater adjustments</t>
  </si>
  <si>
    <t>for owners who live here part time</t>
  </si>
  <si>
    <t>R_1hSDKxvtbOxRP5n</t>
  </si>
  <si>
    <t>207.118.97.242</t>
  </si>
  <si>
    <t>Monument</t>
  </si>
  <si>
    <t>Dorothy Jordan</t>
  </si>
  <si>
    <t>cityofmonument@centurytel.net</t>
  </si>
  <si>
    <t>541-934-2025</t>
  </si>
  <si>
    <t>$5.00 or 6% of late portion of bill which ever is greater</t>
  </si>
  <si>
    <t>R_Ua2YfnzKzqNyoTv</t>
  </si>
  <si>
    <t>216.115.2.146</t>
  </si>
  <si>
    <t>City of Eagle Point</t>
  </si>
  <si>
    <t>Melissa Owens</t>
  </si>
  <si>
    <t>melissa@cityofeaglepoint.org</t>
  </si>
  <si>
    <t>541-826-4212</t>
  </si>
  <si>
    <t>$5.00 flat fee if not paid by 20th of the month</t>
  </si>
  <si>
    <t>Waste water is a flat rate for residential so no adjustments would be made. Wastewater charges for commercial is based on water consumption. If there is an adjustment for water because of a leak we would adjust waste water as well.</t>
  </si>
  <si>
    <t>All accounts are charged a base rate whether occupied or vacant</t>
  </si>
  <si>
    <t>R_11ZKiwB6QUwrm8W</t>
  </si>
  <si>
    <t>50.246.239.109</t>
  </si>
  <si>
    <t>City of Carlton</t>
  </si>
  <si>
    <t>Christy Martinez</t>
  </si>
  <si>
    <t>cmartinez@ci.carlton.or.us</t>
  </si>
  <si>
    <t>503-852-7575</t>
  </si>
  <si>
    <t>$5.00 and $10.00 for Shut off notice</t>
  </si>
  <si>
    <t>$5.00 flat rate</t>
  </si>
  <si>
    <t>na</t>
  </si>
  <si>
    <t>35 days</t>
  </si>
  <si>
    <t>on average</t>
  </si>
  <si>
    <t>Bill regardless of occupancy</t>
  </si>
  <si>
    <t>flat rate plus consumption</t>
  </si>
  <si>
    <t>included above</t>
  </si>
  <si>
    <t>27 million at full</t>
  </si>
  <si>
    <t>1.2 mgd</t>
  </si>
  <si>
    <t>Valley View and Out of Town</t>
  </si>
  <si>
    <t>Open Res</t>
  </si>
  <si>
    <t>950 mix</t>
  </si>
  <si>
    <t>Call the DEQ</t>
  </si>
  <si>
    <t>.199 mg</t>
  </si>
  <si>
    <t>R_2X7BELAhean4pF6</t>
  </si>
  <si>
    <t>city of sandy</t>
  </si>
  <si>
    <t>R_9AKZqlQZ4uNVQLn</t>
  </si>
  <si>
    <t>66.241.66.243</t>
  </si>
  <si>
    <t>Medford Water Commission</t>
  </si>
  <si>
    <t>Tessa DeLine</t>
  </si>
  <si>
    <t>Tessa.Deline@cityofmedford.org</t>
  </si>
  <si>
    <t>541-774-2454</t>
  </si>
  <si>
    <t>60 (closed account)</t>
  </si>
  <si>
    <t>adjustment not to exceed 50% of excess use and based on last year's consumption</t>
  </si>
  <si>
    <t>Also, special loan charge to property owner.</t>
  </si>
  <si>
    <t>180K</t>
  </si>
  <si>
    <t>71.4 MGD</t>
  </si>
  <si>
    <t>17 MGD Winter - 47 MGD Summer</t>
  </si>
  <si>
    <t>62 MGD</t>
  </si>
  <si>
    <t>Never, we are always looking forward.  Master plans address capacity issues.</t>
  </si>
  <si>
    <t>estimate, AWWA water loss methodology and comparison of meters and volumes</t>
  </si>
  <si>
    <t>R_1NriCGfgMmPq5Rg</t>
  </si>
  <si>
    <t>216.115.8.110</t>
  </si>
  <si>
    <t>Klamath Falls</t>
  </si>
  <si>
    <t>Jadea Bacchetti</t>
  </si>
  <si>
    <t>Utility Billing Manager</t>
  </si>
  <si>
    <t>jbacchetti@klamathfalls.city</t>
  </si>
  <si>
    <t>541-883-5301</t>
  </si>
  <si>
    <t>$35 once scheduled for shut off</t>
  </si>
  <si>
    <t>approx 45</t>
  </si>
  <si>
    <t>During the winter, the customer may get a two month adjustment since we use 4 months to average their usage the rest of the year.</t>
  </si>
  <si>
    <t>per hcf</t>
  </si>
  <si>
    <t>$14.51 inside city limits</t>
  </si>
  <si>
    <t>R_1N2s8e8kE89pysT</t>
  </si>
  <si>
    <t>66.112.77.229</t>
  </si>
  <si>
    <t>City of Brownsville</t>
  </si>
  <si>
    <t>S. Scott McDowell</t>
  </si>
  <si>
    <t>admin@ci.brownsville.or.us</t>
  </si>
  <si>
    <t>(541) 466-5880</t>
  </si>
  <si>
    <t>45 Days</t>
  </si>
  <si>
    <t>$30.00 Combined</t>
  </si>
  <si>
    <t>Flat Fee</t>
  </si>
  <si>
    <t>Up to sixty (60) days</t>
  </si>
  <si>
    <t>Up to thirty (30) days</t>
  </si>
  <si>
    <t>The City audits all accounts for usage every month to catch leaks and other potential problems.</t>
  </si>
  <si>
    <t>Wastewater is based on water usage. There are no adjustments other than an annual review in January of each year. Based on the water usage for the residence, the wastewater rate is set accordingly.</t>
  </si>
  <si>
    <t>All rates apply vacant or not.</t>
  </si>
  <si>
    <t>In City Rate is $24.69 up to 300 c.f.</t>
  </si>
  <si>
    <t>In City Rate $33.66</t>
  </si>
  <si>
    <t>Roughly 54,000 gallons</t>
  </si>
  <si>
    <t>1996 (Water)</t>
  </si>
  <si>
    <t>Barely Adequate</t>
  </si>
  <si>
    <t>1.3 M &amp; .25 M</t>
  </si>
  <si>
    <t>Lagoon System</t>
  </si>
  <si>
    <t>Under NPDES requirements and regulations as monitored and enforced by the DEQ through USEPA.</t>
  </si>
  <si>
    <t>Answers are similar to the water pieces... / The Average Water and Sewer bill is $85.00 per month. It actually should be closer to $100.00 per month to better cover future capital improvement costs. Debt is a problem for some small utilities and we are no exception. A lot of deferred maintenance and future improvements await a major water project in 2024 - if we can hold out that long. The officials are fairly committed to raising the rates annually instead of a major increase in any given year.</t>
  </si>
  <si>
    <t>3.2 combination</t>
  </si>
  <si>
    <t>TMDL has massive unwanted expenditures for small local governments. Continuing down the path of requiring all storm water to be treated could be the end of small towns based on the shear costs of such an endeavor. The engineering firm that looked at the City's storm water system in 1996 concludede that the City did not have a storm water collection system.</t>
  </si>
  <si>
    <t>I missed a few questions on the wastewater side that I would like to complete. I will send my responses to Mr. Ajelts.  / I would also like to know why this data is being collected or perhaps I missed that in the request. Thanks!</t>
  </si>
  <si>
    <t>R_2CdZ5yuUzSSDHjQ</t>
  </si>
  <si>
    <t>50.78.190.253</t>
  </si>
  <si>
    <t>City of Keizer</t>
  </si>
  <si>
    <t>Tim Wood</t>
  </si>
  <si>
    <t>woodt@keizer.org</t>
  </si>
  <si>
    <t>503-856-3413</t>
  </si>
  <si>
    <t>approximately 15-20 days</t>
  </si>
  <si>
    <t>We provide a credit for up to two billing cycles</t>
  </si>
  <si>
    <t>In the event a water leak impacts the wastewater winter average, once the leak is repaired the winter average is reset.</t>
  </si>
  <si>
    <t>Flat rates are billed as normal and consumption is set to one unit during vacant period</t>
  </si>
  <si>
    <t>Part flat, part variable</t>
  </si>
  <si>
    <t>R_paTDSBGvuB7SR5D</t>
  </si>
  <si>
    <t>206.212.239.145</t>
  </si>
  <si>
    <t>City of Willamina</t>
  </si>
  <si>
    <t>Debbie Bernard</t>
  </si>
  <si>
    <t xml:space="preserve">City Recorder </t>
  </si>
  <si>
    <t>bernardd@ci.willamina.or.us</t>
  </si>
  <si>
    <t>503-876-2242</t>
  </si>
  <si>
    <t>R_2YLCiwjzihtYWJ4</t>
  </si>
  <si>
    <t>R_3ixyDcaTtZTMadz</t>
  </si>
  <si>
    <t>City of Newberg</t>
  </si>
  <si>
    <t>Sharon Corson-Small</t>
  </si>
  <si>
    <t>Accounting Clerk II</t>
  </si>
  <si>
    <t>sharon.corsonsmall@newbergoregon.gov</t>
  </si>
  <si>
    <t>503-537-1205</t>
  </si>
  <si>
    <t>8 days</t>
  </si>
  <si>
    <t>approximately 17</t>
  </si>
  <si>
    <t>$15.00+</t>
  </si>
  <si>
    <t>Financial Assistance credits are issued for customers who qualify if they receive SSI, Oregon Medical Card, WIC, Food Stamps, Medicaid, Head Start, Free &amp; Reduced School Lunch or Breakfast Program or have evidence of Financial Hardship.</t>
  </si>
  <si>
    <t>leak must be repaired before adjustment can be made</t>
  </si>
  <si>
    <t xml:space="preserve"> / The customer must submit a completed leak adjustment form and provide documentation of repair.  Once received, we create a work order for our Public Works Department to send out a meter reader to review the meter at the service address to determine if the leak has truly been fixed.   /  / If the billing is high due to a leak and the leak has been fixed then we review the account for normal usage over the past 3 years at the same time period and adjust the two highest bills back to the average. /  / The customer will receive a credit on the next billing produced. /  / If the leak has not been repaired the meter technician will leave a door hanger with their findings. /  / </t>
  </si>
  <si>
    <t>Communication Officer Fee, Public Safety Fee, Transportation Utility Fee, Stormwater Fee, Flat Fees for Water and Sewer (meter fees)</t>
  </si>
  <si>
    <t>We bill per 100 cubic feet.  So in this case we would bill for our flat rate of $14.66 + 27.02 = $41.68 for water only</t>
  </si>
  <si>
    <t>We bill to the nearest 100 cubic feet.  Flat fee of $21.30 + 60.06 for consumption = $81.36</t>
  </si>
  <si>
    <t>R_sBwN1zKB8Irsf5f</t>
  </si>
  <si>
    <t>75.148.50.250</t>
  </si>
  <si>
    <t>CITY OF HARRISBURG</t>
  </si>
  <si>
    <t>LORI ROSS</t>
  </si>
  <si>
    <t>UTILITY BILLING SUPERVISOR/ MUNICIPAL COURT CLERK</t>
  </si>
  <si>
    <t>LROSS@CI.HARRISBURG.OR.US</t>
  </si>
  <si>
    <t>541-995-6655</t>
  </si>
  <si>
    <t>$20 FOR 48 HOUR NOTICE THEN $20 IF SHUT OFF AND $30 TURN ON FEE</t>
  </si>
  <si>
    <t>40 DAYS</t>
  </si>
  <si>
    <t>42 DAYS</t>
  </si>
  <si>
    <t>30 DAYS TYPICALLY</t>
  </si>
  <si>
    <t>EVERY CASE IS DIFFERENT.  WE HAVE GONE BACK FURTHER IN THE PAST</t>
  </si>
  <si>
    <t xml:space="preserve">WE WILL DO AN ADJUSTMENT ON WASTEWATER IF IT IS PROVEN THAT DURING THAT MONTH, THEIR WATER USAGE WAS HIGHER THAN NORMAL BECAUSE OF A LEAK THAT DIDN'T GO INTO OUR SEWER SYSTEM.  (EXAMPLE:  BROKEN PIPE OUTSIDE OF HOME. )  /  / IF THE CUSTOMER HAS A LEAK OF ANY KIND DURING OUR WINTER MONTHS, NOVEMBER THROUGH APRIL, AND IT IS PROVEN THAT THAT LEAK IS FIXED AND USAGE HAS GONE BACK TO NORMAL, WE WILL OMIT THAT PARTICULAR MONTH FROM THEIR SIX MONTH WINTERTIME AVERAGE.  (WE REQUIRE A MINIMUM OF 2 FULL MONTHS TO OBTAIN AN AVERAGE.) /  / WE DON'T DO ANY ADJUSTMENTS ON WATER CONSUMPTION.  </t>
  </si>
  <si>
    <t>NEVER</t>
  </si>
  <si>
    <t xml:space="preserve">WATER IS DISCONNECTED SO THERE IS NO BASE RATE FOR WATER.  WE DO STILL CHARGE FOR MINIMUM SEWER AND STROM DRAIN.  THESE CHARGES ACCRUE DAILY AND ARE ASSESSED AS A LIEN ON THE PROPERTY.  ONCE THE HOME IS GOING TO BE SOLD, A LIEN SEARCH IS DONE AND WE RECEIVE PAYMENT. </t>
  </si>
  <si>
    <t>DON'T KNOW</t>
  </si>
  <si>
    <t>UNKNOWN</t>
  </si>
  <si>
    <t>NO</t>
  </si>
  <si>
    <t>TEMPERATURE, BACTERIA, MERCURY</t>
  </si>
  <si>
    <t>NO ENOUGH INFO TO ANSWER CORRECTLY</t>
  </si>
  <si>
    <t>UKNOWN</t>
  </si>
  <si>
    <t>UNKNOWN AT THIS TIME</t>
  </si>
  <si>
    <t>R_12RoZdBMsfIfkMo</t>
  </si>
  <si>
    <t>207.55.120.50</t>
  </si>
  <si>
    <t>City of Yachats</t>
  </si>
  <si>
    <t>Joan Davies</t>
  </si>
  <si>
    <t>Joan@YachatsMail.org</t>
  </si>
  <si>
    <t>541-413-0001</t>
  </si>
  <si>
    <t>If customer has an extremely high water bill and can prove that they have fixed or are fixing the problem, we will give them a certain percentage in reduction - this is mostly due to the fact that about half of our home owners are absentee, and they aren't here to recognize that there is a leak. In the past, we have also given a reduced rate for customers who have proof of qualifying for DHS assistance with utilities.</t>
  </si>
  <si>
    <t>Since only the water is metered, it would not be fair to give a reduction on water and not on wastewater.</t>
  </si>
  <si>
    <t>Full base rate required, whether in use or not</t>
  </si>
  <si>
    <t>Oops - that was included in my answer two pages ago, about water. It's about half and half</t>
  </si>
  <si>
    <t>12 pumps; 6 lift stns</t>
  </si>
  <si>
    <t>2.5 miles</t>
  </si>
  <si>
    <t>1940s</t>
  </si>
  <si>
    <t>2cfs + 2cfs (4 cfs total)</t>
  </si>
  <si>
    <t>.5 mgd</t>
  </si>
  <si>
    <t>0.116 mgd</t>
  </si>
  <si>
    <t>.45mgd</t>
  </si>
  <si>
    <t>.5mg</t>
  </si>
  <si>
    <t>1.406mg</t>
  </si>
  <si>
    <t>5 pumps, 1 treatment</t>
  </si>
  <si>
    <t>0.333x2</t>
  </si>
  <si>
    <t>In-house, WWTP - washdown water</t>
  </si>
  <si>
    <t>DEQ-approved land application sites</t>
  </si>
  <si>
    <t>2000 +/-</t>
  </si>
  <si>
    <t>R_27kGEJ09jyJrxY9</t>
  </si>
  <si>
    <t>97.90.103.58</t>
  </si>
  <si>
    <t>Clatskanie</t>
  </si>
  <si>
    <t>Greg Hinkelman</t>
  </si>
  <si>
    <t>ghinkelman@cityofclatskanie.com</t>
  </si>
  <si>
    <t>(503) 728-2622</t>
  </si>
  <si>
    <t>For qualifying low income residents</t>
  </si>
  <si>
    <t>We use a 6 month average-of-use (consumption) prior to the leak</t>
  </si>
  <si>
    <t>.99 MGD</t>
  </si>
  <si>
    <t>1.0 MGD</t>
  </si>
  <si>
    <t>Agriculture land</t>
  </si>
  <si>
    <t>R_CfbBVV6Pxcbv3X3</t>
  </si>
  <si>
    <t>69.1.99.61</t>
  </si>
  <si>
    <t>City of Albany</t>
  </si>
  <si>
    <t>Jeff Babbitt</t>
  </si>
  <si>
    <t>Public Works Business Manager</t>
  </si>
  <si>
    <t>jeff.babbitt@cityofalbany.net</t>
  </si>
  <si>
    <t>90 days after final bill</t>
  </si>
  <si>
    <t>Refund 50% of estimated excess consumption due to leakage</t>
  </si>
  <si>
    <t>Stormwater fee implementation, UB fees allocated across programs, so decrease in water rates accordingly</t>
  </si>
  <si>
    <t>Stormwater fee implementation, UB fees allocated across programs, so decrease in sewer rate accordingly</t>
  </si>
  <si>
    <t>~1,000</t>
  </si>
  <si>
    <t>18 miles &amp; 2 miles</t>
  </si>
  <si>
    <t>50 cfs</t>
  </si>
  <si>
    <t>We have removed all known lead pigtails or services.</t>
  </si>
  <si>
    <t>Difficult to measure using winter averaging</t>
  </si>
  <si>
    <t>Willamette Basin TMDL for bacteria, mercury and temperature.</t>
  </si>
  <si>
    <t>Unknown, but currently have adequate capacity</t>
  </si>
  <si>
    <t>Treatment Plant designed for 2030 liquid treatment, 2020 for solids treatment.</t>
  </si>
  <si>
    <t>R_OItbkjJ0gQXd7mp</t>
  </si>
  <si>
    <t>108.174.176.10</t>
  </si>
  <si>
    <t>Oakland</t>
  </si>
  <si>
    <t>Terri Long</t>
  </si>
  <si>
    <t>cityrecorder@oaklandoregon.org</t>
  </si>
  <si>
    <t>541-459-4531</t>
  </si>
  <si>
    <t>$5 for water $5 for sewer</t>
  </si>
  <si>
    <t>1 day</t>
  </si>
  <si>
    <t>We wave the Rural Fire Department water fee</t>
  </si>
  <si>
    <t>same rate as occupied</t>
  </si>
  <si>
    <t>0 -in city limits</t>
  </si>
  <si>
    <t>2.5 CFS</t>
  </si>
  <si>
    <t>250 gpm</t>
  </si>
  <si>
    <t>unknown - too much infiltration</t>
  </si>
  <si>
    <t>Heard Farms</t>
  </si>
  <si>
    <t>R_1jleaizQgsJSkHm</t>
  </si>
  <si>
    <t>Newberg</t>
  </si>
  <si>
    <t xml:space="preserve">Financial Assistance is offered if criteria is met.  SSI, Oregon Medical Card, WIC, Food Stamps, Medicaid, Head Start, Free &amp; Reduced School Lunch or Breakfast Program, Other Evidence of Financial Hardship, Active Military </t>
  </si>
  <si>
    <t>A Leak Adjustment Form must be completed and attached documentation of leak and repair must be received.  A Public Works Technician goes out and takes a look at the meter to confirm that the leak has been fixed and then the adjustment is made, based on the average consumption over the past 3 years at the same time of the year.</t>
  </si>
  <si>
    <t>Public Safety Fee, Communication Officer Fee and a Transportation Utility Fee</t>
  </si>
  <si>
    <t>$14.66 flat fee + 26.88 for consumption = $41.54</t>
  </si>
  <si>
    <t>$21.30 flat fee + $60.06 for consumption = $81.36</t>
  </si>
  <si>
    <t>350,876,328 gallons</t>
  </si>
  <si>
    <t>unknown at this time</t>
  </si>
  <si>
    <t>10 lifts including 2 influent stations, total of 24 pumps at those</t>
  </si>
  <si>
    <t>Pall Membrane system operates in the summer months</t>
  </si>
  <si>
    <t>This information is unknown at this time.  When the person who knows this returns from vacation, I will submit this information</t>
  </si>
  <si>
    <t>Unknown at this time</t>
  </si>
  <si>
    <t xml:space="preserve">Golf course owned and operated by Chehalem Park and Rec </t>
  </si>
  <si>
    <t>The city producesa a Class A biosolid, compost material which is sold to the public.  No restrictions on it's use due to classification</t>
  </si>
  <si>
    <t>R_3qTCdfyMTIiC3Vk</t>
  </si>
  <si>
    <t>208.71.204.65</t>
  </si>
  <si>
    <t>City of Lake Oswego</t>
  </si>
  <si>
    <t>Shawn Cross</t>
  </si>
  <si>
    <t>scross@lakeoswego.city</t>
  </si>
  <si>
    <t>503-697-7413</t>
  </si>
  <si>
    <t>2%; minimum $5</t>
  </si>
  <si>
    <t>60 - 150 depending on credit rating in our system</t>
  </si>
  <si>
    <t>1/2 rate for customers below a designated annual income</t>
  </si>
  <si>
    <t>up to 2 billing cycles</t>
  </si>
  <si>
    <t>depends on prior year consumption</t>
  </si>
  <si>
    <t>Since wastewater is billed on winter average, we reduce the water consumption before calculating variable portion of the rate</t>
  </si>
  <si>
    <t>more than 10 years</t>
  </si>
  <si>
    <t>depends if they don't want water service during the vacancy.  If they don't then we turn off charging for water and sewer but continue to chareg storm and street fee.  If they don want water, then we bill the landlord as usual.</t>
  </si>
  <si>
    <t>39/13</t>
  </si>
  <si>
    <t>2017 total replacement</t>
  </si>
  <si>
    <t>38 MGD</t>
  </si>
  <si>
    <t>9.23 MG</t>
  </si>
  <si>
    <t>4.14 MG</t>
  </si>
  <si>
    <t>21.19 MGD</t>
  </si>
  <si>
    <t>32.5 MG</t>
  </si>
  <si>
    <t>Designed for LO build out</t>
  </si>
  <si>
    <t>New plant services both Tigard and Lake Oswego.  of the 38 MGD 20 is designated for LO and 18 for TIgard.</t>
  </si>
  <si>
    <t>8.19 CCF</t>
  </si>
  <si>
    <t>189 MILES</t>
  </si>
  <si>
    <t>Portland treats about 90% of our flows and CWS the other 10%.  We don't treat any of our wastewater.</t>
  </si>
  <si>
    <t>R_vpepiz0EIlIbOA9</t>
  </si>
  <si>
    <t>50.126.95.42</t>
  </si>
  <si>
    <t>City of Wilsonville</t>
  </si>
  <si>
    <t>Cathy Rodocker</t>
  </si>
  <si>
    <t>Assistant Finance Director</t>
  </si>
  <si>
    <t>rodocker@ci.wilsonville.or.us</t>
  </si>
  <si>
    <t>R_21vvjTE44DbAXf1</t>
  </si>
  <si>
    <t>216.115.5.34</t>
  </si>
  <si>
    <t>City of Central Point</t>
  </si>
  <si>
    <t>Rachel Neuenschwander</t>
  </si>
  <si>
    <t>Accounting Business Services Coordinator</t>
  </si>
  <si>
    <t>rachel.neuenschwander@centralpointoregon.gov</t>
  </si>
  <si>
    <t>541-423-1015</t>
  </si>
  <si>
    <t>10 Days</t>
  </si>
  <si>
    <t>Approx 45 days with an additional $35 Late Fee</t>
  </si>
  <si>
    <t>We offer a Hardship Discount for those that qualify at 150% of the poverty level.</t>
  </si>
  <si>
    <t>90 Days</t>
  </si>
  <si>
    <t xml:space="preserve">Depending on when the leak is discovered is a factor in how far back we will go.  If we notify a customer of a leak they have 15day from the day we notify them to fix it.  We do not provide leak adjustments for faulty plumbing (running toilets, leaky faucets) or irrigation timer issues. </t>
  </si>
  <si>
    <t>All base fees are charged to the owner of record</t>
  </si>
  <si>
    <t>$6.50 credit for having onsite management.</t>
  </si>
  <si>
    <t>MWC</t>
  </si>
  <si>
    <t>23436 c.f</t>
  </si>
  <si>
    <t>R_1labtfZoJRXRgSG</t>
  </si>
  <si>
    <t>192.183.214.210</t>
  </si>
  <si>
    <t>City of Silverton</t>
  </si>
  <si>
    <t>Kathleen Zaragoza</t>
  </si>
  <si>
    <t>kzaragoza@silverton.or.us</t>
  </si>
  <si>
    <t>between 19-20 days</t>
  </si>
  <si>
    <t>This is based on the type of service since the wastewater charge may not be affected by the leak.  If the leak is during the averaging period we would remove the leak period to calculate the average as long as we have at a minimum of three full months.</t>
  </si>
  <si>
    <t>Storm, Street and Park fees only</t>
  </si>
  <si>
    <t>base per meter size, fee &amp; usage per 100 cf</t>
  </si>
  <si>
    <t>4,985 gallons</t>
  </si>
  <si>
    <t>7 &amp; .61</t>
  </si>
  <si>
    <t>2.536 MGD</t>
  </si>
  <si>
    <t>Silverton Reservoir</t>
  </si>
  <si>
    <t>Primary outfall, Silver Creek, is TMDL limitedfor bacteria, dissolved oxygen, temperature</t>
  </si>
  <si>
    <t>Plant = 50% collections = 50-100%</t>
  </si>
  <si>
    <t>Oregon Garden wetlands and formal garden areas.</t>
  </si>
  <si>
    <t>Privately owned grass seed crop.</t>
  </si>
  <si>
    <t>I was unable to complete the stormwater</t>
  </si>
  <si>
    <t>R_1PcowV25FrZD6cG</t>
  </si>
  <si>
    <t>ROGUE RIVER</t>
  </si>
  <si>
    <t>CAROL WEIR</t>
  </si>
  <si>
    <t>CITY RECORDER</t>
  </si>
  <si>
    <t>541-582-4401</t>
  </si>
  <si>
    <t>Depending on the type of leak we may adjust the sewer charges if the water did not go down a drain.</t>
  </si>
  <si>
    <t>All property is charged a minimum each month</t>
  </si>
  <si>
    <t xml:space="preserve"> Public Safety Fee</t>
  </si>
  <si>
    <t>11,110,859 City Wide</t>
  </si>
  <si>
    <t>1 mgd</t>
  </si>
  <si>
    <t>1.7 mg</t>
  </si>
  <si>
    <t>300 cubic feet</t>
  </si>
  <si>
    <t>CL2 Temperature</t>
  </si>
  <si>
    <t>.43 mgd</t>
  </si>
  <si>
    <t>.85 mdg</t>
  </si>
  <si>
    <t>Local farming land..</t>
  </si>
  <si>
    <t>Yes! Q71 should be 1974, 1997, .43 mgd, .85 mgd, 138,607,818 mg, 0.92 mgd and .035 mgd - Q104 should be Yes - Q84 should be SFR 542 inside,  SFR 16 outside, Commercial 213 inside, Commercial 1 outside - Q85 8 miles of piped system, 2 miles of channels, ditches, swales - Q86 3,000 square feet Thank you for all your help in this process! Carol</t>
  </si>
  <si>
    <t>R_25YZmJ7XcOSRK3f</t>
  </si>
  <si>
    <t>108.174.184.106</t>
  </si>
  <si>
    <t>Roseburg</t>
  </si>
  <si>
    <t>Ron Harker</t>
  </si>
  <si>
    <t>rharker@cityofroseburg.org</t>
  </si>
  <si>
    <t>541-492-6710</t>
  </si>
  <si>
    <t>base fee charged to property owner when vacant</t>
  </si>
  <si>
    <t>base rate + consumption rate</t>
  </si>
  <si>
    <t>"Upon application a person responsible may seek a reduction or elimination of the monthly charge for storm drainage service. Upon payment of an application fee set by Council resolution and submission of appropriate evidence, the Public Works Director shall consider the application.  The applicant must show to the Public Works Director's satisfaction: 1) The amount of permanent reduction to the runoff coefficient for the property due to the retention system; or 2) The amount of storm water being discharged directly from the property into the South Umpqua River or Deer Creek . . ." RMC 5.06.040(E)(1)(2)</t>
  </si>
  <si>
    <t>20.0 MGD</t>
  </si>
  <si>
    <t>12.0 MGD</t>
  </si>
  <si>
    <t>4.62 MGD</t>
  </si>
  <si>
    <t>8.84 MG</t>
  </si>
  <si>
    <t>2038 - Is based on higher than current adopted population growth figure</t>
  </si>
  <si>
    <t>R_BAiqSfFX2Q9r7Nv</t>
  </si>
  <si>
    <t>192.234.56.2</t>
  </si>
  <si>
    <t>Dallas</t>
  </si>
  <si>
    <t>Cecilia Ward</t>
  </si>
  <si>
    <t>cecilia.ward@dallasor.gov</t>
  </si>
  <si>
    <t>7 business days</t>
  </si>
  <si>
    <t>credit for 1/2 of excess</t>
  </si>
  <si>
    <t>wastewater is adjusted only on accounts that water consumption is linked to wastewater.</t>
  </si>
  <si>
    <t>R_3fDW3G2IcKeBHnt</t>
  </si>
  <si>
    <t>198.237.84.49</t>
  </si>
  <si>
    <t>CITY OF MILTON-FREEWATER</t>
  </si>
  <si>
    <t>BRIAN STEADMAN</t>
  </si>
  <si>
    <t>PUBLIC WORKS SUPERINTENDENT</t>
  </si>
  <si>
    <t>Brian.Steadman@milton-freewater-or.gov</t>
  </si>
  <si>
    <t>$10 late fee</t>
  </si>
  <si>
    <t>over $20 past due</t>
  </si>
  <si>
    <t>Customers that are receiving energy assistance sometimes do not pay bill since they are receiving assistance and the late fee would be removed.</t>
  </si>
  <si>
    <t>6 months</t>
  </si>
  <si>
    <t>case by case basis</t>
  </si>
  <si>
    <t>yearly</t>
  </si>
  <si>
    <t>5 million gallons</t>
  </si>
  <si>
    <t>23 industrial</t>
  </si>
  <si>
    <t>135,701'</t>
  </si>
  <si>
    <t>1+</t>
  </si>
  <si>
    <t>650,000 gallons</t>
  </si>
  <si>
    <t>never we hope</t>
  </si>
  <si>
    <t>CITY FARM</t>
  </si>
  <si>
    <t>R_1LS5JEtg6JmTpVl</t>
  </si>
  <si>
    <t>50.45.192.13</t>
  </si>
  <si>
    <t>City of Glendale</t>
  </si>
  <si>
    <t>Dawn Russ</t>
  </si>
  <si>
    <t>recorder@cityofglendaleor.com</t>
  </si>
  <si>
    <t>541-832-2106</t>
  </si>
  <si>
    <t>Bills are due on teh 10th, grace period until the 20th and late fees are applied on the 21st</t>
  </si>
  <si>
    <t>disconnects are done on the 1st of teh month</t>
  </si>
  <si>
    <t>we will work with customers that have leaks such as payment plans.</t>
  </si>
  <si>
    <t>we will leave water on for vacant properties at owners request.  They are allowed up to 500 gallons for cleaning purposes etc. if over that then they get charged a regular bill.</t>
  </si>
  <si>
    <t>48,000 gal</t>
  </si>
  <si>
    <t>285 gpm</t>
  </si>
  <si>
    <t>1 mg</t>
  </si>
  <si>
    <t>.50 mgd</t>
  </si>
  <si>
    <t>.446 mgd</t>
  </si>
  <si>
    <t>Private farmland</t>
  </si>
  <si>
    <t>R_VILMXLuK52NOFBT</t>
  </si>
  <si>
    <t>Ontario</t>
  </si>
  <si>
    <t>Marcia Smith</t>
  </si>
  <si>
    <t>msmith@opgcpa.com</t>
  </si>
  <si>
    <t>541-881-3246</t>
  </si>
  <si>
    <t>10% late fee per month Plus 1% annually for =  10.75%</t>
  </si>
  <si>
    <t>5 day grace period</t>
  </si>
  <si>
    <t>10.75 same as above</t>
  </si>
  <si>
    <t>Approx 45 days</t>
  </si>
  <si>
    <t>4 months after shut off</t>
  </si>
  <si>
    <t xml:space="preserve">up to 90 days </t>
  </si>
  <si>
    <t xml:space="preserve">sewer is only adjusted if there is a change in the yearly winter averaging.  very rarely out side of that but always an exception. </t>
  </si>
  <si>
    <t>2016-2017</t>
  </si>
  <si>
    <t>both a flat rate and per 1000 gallon</t>
  </si>
  <si>
    <t>$22.35  = flat rate of $11.40 plus 5000/1000-5 x 1.54=$19.10 (plus UCF fee of 17%)=3.25 total would be $22.35</t>
  </si>
  <si>
    <t>Flat Rate and Winter avg (Nov- Mar)</t>
  </si>
  <si>
    <t>20mud per water rights</t>
  </si>
  <si>
    <t>Snake River</t>
  </si>
  <si>
    <t>2028 Per Master Plan in 2005</t>
  </si>
  <si>
    <t>Plant production vs plant CFF</t>
  </si>
  <si>
    <t>31,000 gallons per person</t>
  </si>
  <si>
    <t>9 lift stations 20 pumps</t>
  </si>
  <si>
    <t>CL@ \NH4</t>
  </si>
  <si>
    <t>444.6 mo</t>
  </si>
  <si>
    <t xml:space="preserve">Oct- April </t>
  </si>
  <si>
    <t>May - Sept</t>
  </si>
  <si>
    <t>City Ground water application site</t>
  </si>
  <si>
    <t>zero</t>
  </si>
  <si>
    <t>please see attachments for any corrections  / Thank you, Marcia</t>
  </si>
  <si>
    <t>R_2dsas9Ov3HxVFHK</t>
  </si>
  <si>
    <t>96.89.120.37</t>
  </si>
  <si>
    <t>City of Columbia City</t>
  </si>
  <si>
    <t>Leahnette Rivers</t>
  </si>
  <si>
    <t>lrivers@columbia-city.org</t>
  </si>
  <si>
    <t>503-397-4010</t>
  </si>
  <si>
    <t>First late fee $5.00; second late fee $15.00, third feet is shut off $25.00</t>
  </si>
  <si>
    <t>First late fee applies 25 days after billing, second late fee applies 40 days after billing, and shut off occurs 41 days after billing</t>
  </si>
  <si>
    <t>41 days or more</t>
  </si>
  <si>
    <t>This varies depending upon other collection opportunities - lien, or property owner responsibility, etc.</t>
  </si>
  <si>
    <t>see above</t>
  </si>
  <si>
    <t>in some cases up to 60 days</t>
  </si>
  <si>
    <t xml:space="preserve">the number of days would depend upon when it became clear that there was a problem.  Usually, the problem is noticed shortly after a meter reading is taken.   </t>
  </si>
  <si>
    <t>In the event that we reduce water charges due to a water leak, we would also apply the reduction to any sewer usage fees that are related to the amount of water used.</t>
  </si>
  <si>
    <t>reconnection</t>
  </si>
  <si>
    <t>Implemented the fifth of five annual increases that were recommended by our 2013 Water Rate Study</t>
  </si>
  <si>
    <t>Implemented the fifth of five annual increases recommended by our 2013 Wastewater Rate Study</t>
  </si>
  <si>
    <t>Flat rate June through September; flat rate plus a sewer usage fee based upon water usage October through May</t>
  </si>
  <si>
    <t>June through September $40.00; October through May $45.01</t>
  </si>
  <si>
    <t>54,593 gallons</t>
  </si>
  <si>
    <t>16 miles</t>
  </si>
  <si>
    <t>3 pump stations</t>
  </si>
  <si>
    <t>6 pressure zones</t>
  </si>
  <si>
    <t>Groundwater wells located inside of city</t>
  </si>
  <si>
    <t>Some of our distribution system dates back to 1930; our groundwater wells were constructed in 2008</t>
  </si>
  <si>
    <t>0.706 MGD</t>
  </si>
  <si>
    <t>0.149 MGD</t>
  </si>
  <si>
    <t>1.4 MG</t>
  </si>
  <si>
    <t>2032 or later</t>
  </si>
  <si>
    <t>4 pump stations</t>
  </si>
  <si>
    <t>n/a - we only operate a collection system - our wastewater is transmitted to City of St. Helens via a high pressure sewer main for treatment</t>
  </si>
  <si>
    <t>collection system is operating at 70% capacity</t>
  </si>
  <si>
    <t>R_a31HGACeJHLSjN7</t>
  </si>
  <si>
    <t>162.247.41.16</t>
  </si>
  <si>
    <t>Lowell</t>
  </si>
  <si>
    <t>Jared Cobb</t>
  </si>
  <si>
    <t>jcobb@ci.lowell.or.us</t>
  </si>
  <si>
    <t>541-937-2157</t>
  </si>
  <si>
    <t>Return to Service Fee</t>
  </si>
  <si>
    <t>Door Hanger Fee</t>
  </si>
  <si>
    <t>Dexter Lake</t>
  </si>
  <si>
    <t>155 GPM</t>
  </si>
  <si>
    <t>TMDL</t>
  </si>
  <si>
    <t>R_AbKsa3HPHC7G4M1</t>
  </si>
  <si>
    <t>City of Lowell</t>
  </si>
  <si>
    <t>City Adminsitrator</t>
  </si>
  <si>
    <t>5 pumps</t>
  </si>
  <si>
    <t>2 lift, 4 pumps</t>
  </si>
  <si>
    <t>R_3j1eAeIC6p3vr5h</t>
  </si>
  <si>
    <t>City of Troutdale</t>
  </si>
  <si>
    <t>Tina Leahy</t>
  </si>
  <si>
    <t>Administrative Specialist</t>
  </si>
  <si>
    <t>tina.leahy@troutdaleoregon.gov</t>
  </si>
  <si>
    <t>503-674-3300</t>
  </si>
  <si>
    <t>5.00 per month</t>
  </si>
  <si>
    <t>20. shut off fee</t>
  </si>
  <si>
    <t>90 plus</t>
  </si>
  <si>
    <t>Maintenance</t>
  </si>
  <si>
    <t>Maintenace</t>
  </si>
  <si>
    <t>64,400 year</t>
  </si>
  <si>
    <t>66.88 miles</t>
  </si>
  <si>
    <t>7 well pumps 4 booster pumps</t>
  </si>
  <si>
    <t>all within city limits</t>
  </si>
  <si>
    <t>Majority 1975-80</t>
  </si>
  <si>
    <t>Various minor updates nothing major (additon of well 5)</t>
  </si>
  <si>
    <t>4,025 GPM 5.8 MGD</t>
  </si>
  <si>
    <t>3.5 MGD approx. 3000 GPM</t>
  </si>
  <si>
    <t>6.0 MG</t>
  </si>
  <si>
    <t>Doesn't now</t>
  </si>
  <si>
    <t>IWA/AWWA water loss Meth - Switching to /Comparison of productions - currently</t>
  </si>
  <si>
    <t>Q61 unknown</t>
  </si>
  <si>
    <t>36,025 gal/yr</t>
  </si>
  <si>
    <t>56 miles</t>
  </si>
  <si>
    <t>28 pumps 12 lift stations</t>
  </si>
  <si>
    <t>3.0 MGD</t>
  </si>
  <si>
    <t>6.3 MGD</t>
  </si>
  <si>
    <t>542.2527 MG</t>
  </si>
  <si>
    <t>20 + years</t>
  </si>
  <si>
    <t>Private property farmland</t>
  </si>
  <si>
    <t>47 miles</t>
  </si>
  <si>
    <t>2700 sq ft</t>
  </si>
  <si>
    <t>R_3Jk26l5taUYTQuT</t>
  </si>
  <si>
    <t>Hillsboro</t>
  </si>
  <si>
    <t>Andrew Bartlett</t>
  </si>
  <si>
    <t>Management Analyst</t>
  </si>
  <si>
    <t>andrew.bartlett@hillsboro-oregon.gov</t>
  </si>
  <si>
    <t>503-681-5204</t>
  </si>
  <si>
    <t>Monthly and Bi-Monthly</t>
  </si>
  <si>
    <t>Waiver for Transportation Utility Fee, either waiver full fee or portion depending on customer type</t>
  </si>
  <si>
    <t>2 billing cycles</t>
  </si>
  <si>
    <t>Adjustments are only applied if it affects winter water average</t>
  </si>
  <si>
    <t>Account is moved to owner's name. Owner is charged base rates for water, sewer and stormwater</t>
  </si>
  <si>
    <t>Applicant is required to demonstrate that they treat storm water onsite</t>
  </si>
  <si>
    <t>125 MGD</t>
  </si>
  <si>
    <t>75 MGD</t>
  </si>
  <si>
    <t>34.8 MGD</t>
  </si>
  <si>
    <t>57.3 MG</t>
  </si>
  <si>
    <t>31 mG</t>
  </si>
  <si>
    <t>3,650 MG</t>
  </si>
  <si>
    <t>(open reservoirs)</t>
  </si>
  <si>
    <t>8 ccf</t>
  </si>
  <si>
    <t>12 - Special District Owned</t>
  </si>
  <si>
    <t>2 - Special District Owned</t>
  </si>
  <si>
    <t>Treatment is done by Special District</t>
  </si>
  <si>
    <t>R_2QM6bsx56C9dLnO</t>
  </si>
  <si>
    <t>Disconnect fee $25</t>
  </si>
  <si>
    <t>over $25</t>
  </si>
  <si>
    <t>Wastewater rate assistance program for seniors or disabled heads of houshold with come of less than 30% of Salem median income based on family size.  Discount is $9 off of the wastewater base rate.</t>
  </si>
  <si>
    <t>Use prior year usage or reset after two months of history without leak.</t>
  </si>
  <si>
    <t>.5 sewer base</t>
  </si>
  <si>
    <t>The credit/discount for a private storm facility varies based on the type of facility.  The maximum discount is approximately 55% for a vegetated infiltration facility.  The amount of the discount is based on flow reduction, infiltration, and removal of hydrocarbons, metals and solids.</t>
  </si>
  <si>
    <t>6,055 for an average residential customer</t>
  </si>
  <si>
    <t>758 miles</t>
  </si>
  <si>
    <t>11 miles</t>
  </si>
  <si>
    <t>239 cfs (154 mgd)</t>
  </si>
  <si>
    <t>126 mgd</t>
  </si>
  <si>
    <t>45 mg</t>
  </si>
  <si>
    <t>92 mg</t>
  </si>
  <si>
    <t>620 mg</t>
  </si>
  <si>
    <t>5.58 CCF/month or 66.96 CCF/year or 50,086 gallons/year</t>
  </si>
  <si>
    <t>796 miles</t>
  </si>
  <si>
    <t>TMDL for mercury, temperature, and bacteria</t>
  </si>
  <si>
    <t>75% dry weather</t>
  </si>
  <si>
    <t>Until build out of UGB</t>
  </si>
  <si>
    <t>Until built out of UGB</t>
  </si>
  <si>
    <t>Private farm land (pasture, hay, and grass seed fields)</t>
  </si>
  <si>
    <t>Error on discount for senior disabled. Should be $11.80 instead of 9  Question 12.  It is very difficult to not be able to go backward and that the questions are not numbered on screen as they are in the pdf.</t>
  </si>
  <si>
    <t>R_tMLbEG3CTtPc6dz</t>
  </si>
  <si>
    <t>Tigard</t>
  </si>
  <si>
    <t>Steve Kang</t>
  </si>
  <si>
    <t>Sr. Management Analyst</t>
  </si>
  <si>
    <t>stevek@tigard-or.gov</t>
  </si>
  <si>
    <t>503-718-2643</t>
  </si>
  <si>
    <t>$10 for 32 days past due and $50 for 35 days past due</t>
  </si>
  <si>
    <t>32 days</t>
  </si>
  <si>
    <t>120 days</t>
  </si>
  <si>
    <t>N/A.  Done by Clean Water Services (CWS)</t>
  </si>
  <si>
    <t>2018 (Planned)</t>
  </si>
  <si>
    <t>Charge to the registered owner</t>
  </si>
  <si>
    <t>Parks and Rec fee.  Transportation Utility Fee</t>
  </si>
  <si>
    <t>No Charge</t>
  </si>
  <si>
    <t>66430 gallons</t>
  </si>
  <si>
    <t>248 miles</t>
  </si>
  <si>
    <t>22 pumps</t>
  </si>
  <si>
    <t>5 zones</t>
  </si>
  <si>
    <t>14 miles</t>
  </si>
  <si>
    <t>14 MGD</t>
  </si>
  <si>
    <t>18 MGD</t>
  </si>
  <si>
    <t>5.4 MGD</t>
  </si>
  <si>
    <t>95% Sold</t>
  </si>
  <si>
    <t>11 MGD</t>
  </si>
  <si>
    <t>27 MG</t>
  </si>
  <si>
    <t>0 MG</t>
  </si>
  <si>
    <t>250 MG</t>
  </si>
  <si>
    <t>City of Tigard spent $160M on water supply system in 2016</t>
  </si>
  <si>
    <t>8 CCF</t>
  </si>
  <si>
    <t>0 Pump Stations</t>
  </si>
  <si>
    <t>0 Plants</t>
  </si>
  <si>
    <t>Provided by the county wastewater agency (CWS)</t>
  </si>
  <si>
    <t>CWS is the county agency that services Tigard's wastewater services.  Tigard is only responsible for wastewater collection.</t>
  </si>
  <si>
    <t>131 miles</t>
  </si>
  <si>
    <t>9.5 miles</t>
  </si>
  <si>
    <t>2640 sq. ft.</t>
  </si>
  <si>
    <t>In regards to the question on "What percentage of rate revenue is obligated to debt services for the following systems"  The actual for FY2016 was 29%, however the rule is stated at a slightly different angle.  Our debt covenants require debt service coverage (Net revenues divided by debt services) to be a minimum of 1.1 times.</t>
  </si>
  <si>
    <t>R_Dj9J12x83L2Rt6h</t>
  </si>
  <si>
    <t>75.150.38.137</t>
  </si>
  <si>
    <t>Lafayette</t>
  </si>
  <si>
    <t>Angela Speier</t>
  </si>
  <si>
    <t>Assistant City Administrator</t>
  </si>
  <si>
    <t>angelas@ci.lafayette.or.us</t>
  </si>
  <si>
    <t>503-864-2451</t>
  </si>
  <si>
    <t>$5.00 after the 20th of each month; $10.00 48 hour door hanger notice; $30.00 re-connect fee</t>
  </si>
  <si>
    <t xml:space="preserve">$5.00 late fees are assessed the day after bills are due. </t>
  </si>
  <si>
    <t>Typically about 3 weeks</t>
  </si>
  <si>
    <t>Varies</t>
  </si>
  <si>
    <t xml:space="preserve">The City has partnered with the Housing Authority of Yamhill County to implement a low income water discount program.  Water customers who meet income criteria and have an account in good standing are eligible to apply for $7.50 off the water portion of their monthly bill or $90.00 per year.  </t>
  </si>
  <si>
    <t>We look at the usage level</t>
  </si>
  <si>
    <t xml:space="preserve">The City offers stand-by rates for sewer to landlords and people who are "snow-birds" when the house will not be occupied for a month or longer and when the accounts show no water consumption.  We charge $2.00 per month for sewer when on the stand-by rate. </t>
  </si>
  <si>
    <t>In process</t>
  </si>
  <si>
    <t xml:space="preserve">We shut-off the water until a new owner or renter moves in.  The previous owner is responsible for the bill.  If an owner calls and wants to keep the water on, we will place them on a standby rate until a renter moves in. </t>
  </si>
  <si>
    <t>9 (City property)</t>
  </si>
  <si>
    <t>approx. 19</t>
  </si>
  <si>
    <t>1978 reservoir construction; 2003, built the control building for our joint well system iwth Dayton; and 2008-09 last two wells went on-line</t>
  </si>
  <si>
    <t>44.18 CFS</t>
  </si>
  <si>
    <t>500,000 gallons of treated water</t>
  </si>
  <si>
    <t>280,000 gallons or 0.28 MGD</t>
  </si>
  <si>
    <t>75% of production</t>
  </si>
  <si>
    <t>243 GPM</t>
  </si>
  <si>
    <t>500,000 gallons or .50 MG</t>
  </si>
  <si>
    <t>20 MG</t>
  </si>
  <si>
    <t>2017, The City had to go on water restrictions beginning August 1st, 2017 in order to meet demand during peak summer months.</t>
  </si>
  <si>
    <t xml:space="preserve">In addition to using comparison of production meters and customer metered volumes, the City has also used our engineering firm to investigate and evaluate water loss.  </t>
  </si>
  <si>
    <t>approx. 10 miles</t>
  </si>
  <si>
    <t xml:space="preserve">This is the amount of effluent load the City is permitted to discharge to a receiving stream to maintain established quality standards. </t>
  </si>
  <si>
    <t>0.63 MGD</t>
  </si>
  <si>
    <t>1.57 MGD</t>
  </si>
  <si>
    <t>174.66 MG</t>
  </si>
  <si>
    <t>2.259 MGD</t>
  </si>
  <si>
    <t>0.357 MGD</t>
  </si>
  <si>
    <t xml:space="preserve">The City is in the process of developing an industrial wastewater pre-treatment program. </t>
  </si>
  <si>
    <t>R_3MmoVTwhqG7E4IU</t>
  </si>
  <si>
    <t>205.162.202.132</t>
  </si>
  <si>
    <t>The Dalles</t>
  </si>
  <si>
    <t>Dave Anderson</t>
  </si>
  <si>
    <t>danderson@ci.the-dalles.or.us</t>
  </si>
  <si>
    <t>(541) 506-2008</t>
  </si>
  <si>
    <t>1.5% of late balance owed</t>
  </si>
  <si>
    <t>$20 door hanger fee</t>
  </si>
  <si>
    <t>1.5% of amount owed</t>
  </si>
  <si>
    <t>90 days pass due</t>
  </si>
  <si>
    <t>Senior and disabled rates with 10% and 35% reductions based upon income.</t>
  </si>
  <si>
    <t>Industrial revenues exceeded projections</t>
  </si>
  <si>
    <t>Base rate varied with meter size plus consumptive rate</t>
  </si>
  <si>
    <t>No fee charged for on-site retention or discharge to private system.</t>
  </si>
  <si>
    <t>127 gpcd, 46,355 gpcy</t>
  </si>
  <si>
    <t>3 wells &amp; 3 pump sta</t>
  </si>
  <si>
    <t>10.4 MGD total; 7.8 MGD firm</t>
  </si>
  <si>
    <t>6.4 MGD</t>
  </si>
  <si>
    <t>3.0 MG</t>
  </si>
  <si>
    <t>5.8 MGD</t>
  </si>
  <si>
    <t>Impounded reservoir</t>
  </si>
  <si>
    <t>1990 kgal</t>
  </si>
  <si>
    <t>Water quality limited for pH</t>
  </si>
  <si>
    <t>Agricultural lands</t>
  </si>
  <si>
    <t>not available</t>
  </si>
  <si>
    <t>R_3elZWzbd1V6oRSQ</t>
  </si>
  <si>
    <t>97.90.75.58</t>
  </si>
  <si>
    <t>City of Manzanita</t>
  </si>
  <si>
    <t>Cynthia Alamillo</t>
  </si>
  <si>
    <t>Assistant City Manager</t>
  </si>
  <si>
    <t>calamillo@ci.manzanita.or.us</t>
  </si>
  <si>
    <t>503-368-5343</t>
  </si>
  <si>
    <t>4-5 Days</t>
  </si>
  <si>
    <t>35 Days</t>
  </si>
  <si>
    <t>60 Days</t>
  </si>
  <si>
    <t>2 quarters</t>
  </si>
  <si>
    <t>2013-14</t>
  </si>
  <si>
    <t xml:space="preserve">Account is not closed, just no service is provided. </t>
  </si>
  <si>
    <t>$118.00 - within City limits</t>
  </si>
  <si>
    <t>11 Miles</t>
  </si>
  <si>
    <t>750 GPM</t>
  </si>
  <si>
    <t>0.5 MGD</t>
  </si>
  <si>
    <t>360,000 GPD</t>
  </si>
  <si>
    <t>328,000 GPD</t>
  </si>
  <si>
    <t>734,400 GPD</t>
  </si>
  <si>
    <t>0.12 MG</t>
  </si>
  <si>
    <t>1.95 MG</t>
  </si>
  <si>
    <t>R_10ph6vniiAOYCnY</t>
  </si>
  <si>
    <t>140.211.8.16</t>
  </si>
  <si>
    <t>Corvallis</t>
  </si>
  <si>
    <t>Nancy Brewer</t>
  </si>
  <si>
    <t>nancy.brewer@corvallisoregon.gov</t>
  </si>
  <si>
    <t>541-766-6990</t>
  </si>
  <si>
    <t>All wastewater over and above normal usage.</t>
  </si>
  <si>
    <t>Close the account, but we still read the meter and shut off the water if there is usage.</t>
  </si>
  <si>
    <t>There is a case-by-case analysis to determine the level of on-site retention and treatment.</t>
  </si>
  <si>
    <t>59,10</t>
  </si>
  <si>
    <t>0 and 10</t>
  </si>
  <si>
    <t>1949 &amp; 1955</t>
  </si>
  <si>
    <t>60 MGD</t>
  </si>
  <si>
    <t>2 B GD</t>
  </si>
  <si>
    <t>7.5 MGD</t>
  </si>
  <si>
    <t>11.41 MGD</t>
  </si>
  <si>
    <t>15.625 MGD</t>
  </si>
  <si>
    <t>6.8 MG</t>
  </si>
  <si>
    <t>100 MGD</t>
  </si>
  <si>
    <t>Reservoir</t>
  </si>
  <si>
    <t>6 CCF</t>
  </si>
  <si>
    <t>Temperature requirement as listed in DMR</t>
  </si>
  <si>
    <t>9.7 MGD</t>
  </si>
  <si>
    <t>85 MGD</t>
  </si>
  <si>
    <t>4,287 MGD</t>
  </si>
  <si>
    <t>25 MGD</t>
  </si>
  <si>
    <t>6 MGD</t>
  </si>
  <si>
    <t>62% Flow</t>
  </si>
  <si>
    <t>Around 2030</t>
  </si>
  <si>
    <t>Wastewater treatment plant</t>
  </si>
  <si>
    <t>Farm land</t>
  </si>
  <si>
    <t>R_1GZ8w5dm3FjUyNf</t>
  </si>
  <si>
    <t>541-478-3505</t>
  </si>
  <si>
    <t>Situational</t>
  </si>
  <si>
    <t>Continue to charge service fees to owner</t>
  </si>
  <si>
    <t>600gpm</t>
  </si>
  <si>
    <t>R_a03umQwtRoCRjmV</t>
  </si>
  <si>
    <t>199.68.205.9</t>
  </si>
  <si>
    <t>City of Bend</t>
  </si>
  <si>
    <t>Teresa Briggs</t>
  </si>
  <si>
    <t>Utility Support Services Manager</t>
  </si>
  <si>
    <t>tbriggs@bendoregon.gov</t>
  </si>
  <si>
    <t>541-317-3001</t>
  </si>
  <si>
    <t>Late Notice Fee $10; Sewer and/or Stormwater service delinquency fee $20; Water service delinquency fee $65; Water service delinquency fee same day restoration addition fee after 4:30pm is $35</t>
  </si>
  <si>
    <t>A $10 delinquent fee will be charged to accounts that are 2 billing cycles behind in payment.</t>
  </si>
  <si>
    <t>14 calendar days after 2nd bill cycle due date</t>
  </si>
  <si>
    <t>&amp;gt;$10</t>
  </si>
  <si>
    <t>Final bills are due 10 days from printed date of the billing; collections are triggered within 90 days of final bill due date</t>
  </si>
  <si>
    <t xml:space="preserve">For City of Bend water customers, Utility Billing Assistance Program for delinquent customers only up to $150 to be applied to their utility bill (water, wastewater and stormwater charges). This is a one time emergency benefit. There is a Senior Citizen &amp; Disabled Persons Reduced Sewer base charge and Stormwater Rate application as well.  An account holder receiving this reduced rate is not eligible for the one time emergency benefit in the same 12 month period. </t>
  </si>
  <si>
    <t>A maximum of up to 4 months of billed charges</t>
  </si>
  <si>
    <t>See City of Bend Leak Adjustment Policy</t>
  </si>
  <si>
    <t>The City has City of Bend Leak Adjustment Policy and Winter Quarter Average Appeal Process</t>
  </si>
  <si>
    <t>FY 17/18 debt service coverage ratio is 1.53; fiscal policy minimum 1.5</t>
  </si>
  <si>
    <t>FY 17/18 debt service coverate ratio is 1.65; fiscal policy minimum 1.5</t>
  </si>
  <si>
    <t>July 2015 implemented new rate structure</t>
  </si>
  <si>
    <t>2015 implemented new rate structure</t>
  </si>
  <si>
    <t>Established stormwater rate in 2007</t>
  </si>
  <si>
    <t>Standby fees</t>
  </si>
  <si>
    <t>Base charge by meter size + volume charge per 100CF for all water used</t>
  </si>
  <si>
    <t>$22.91 (base charge for 3/4" meter) + $12.70 consumption + 1.07 FF = $36.68 ($35.61 without franchise fees)</t>
  </si>
  <si>
    <t>Scheduled increases to reflect implementation of master plan</t>
  </si>
  <si>
    <t xml:space="preserve">Credits available to commercial customers only. Maximum allowed credits are 36% for water quantity and 23% for water quality for a combined reduction in service charges not to exceed 59% if stormwater management onsite exceeds basic requirements of Central Oregon Stormwater Manual. </t>
  </si>
  <si>
    <t>5,553 (represents fire service and hydrant lines</t>
  </si>
  <si>
    <t>Total Single Family Residential water consumption for 2016 was 2,534,661,909 gallons</t>
  </si>
  <si>
    <t>Approximately 420 miles of transmission and distribution mains</t>
  </si>
  <si>
    <t>6 booster pump stations</t>
  </si>
  <si>
    <t>7 pressure zones served by 80 control valves and numerous sub zones</t>
  </si>
  <si>
    <t>10 miles to surface water source; Bend also has 25 groundwater wells at 9 locations</t>
  </si>
  <si>
    <t>13 MGD</t>
  </si>
  <si>
    <t>93.7% (based on 2015 NRW of 6.3% does not include authorized city uses)</t>
  </si>
  <si>
    <t>26 MGD</t>
  </si>
  <si>
    <t>There are other water providers serving customers within the City of Bend such as Roats and Avion. To determine water loss the City also uses the G480 Standard and M36.</t>
  </si>
  <si>
    <t>1,740 (includes Multifamily and schools)</t>
  </si>
  <si>
    <t>492 CF</t>
  </si>
  <si>
    <t>Collection system includes 348.5 miles of gravity pipe and 69 miles of force mains and common pressure mains</t>
  </si>
  <si>
    <t>86 regional lift stations</t>
  </si>
  <si>
    <t>1 Water Reclamation Facility</t>
  </si>
  <si>
    <t>Private Golf Course</t>
  </si>
  <si>
    <t>Private agricultural land</t>
  </si>
  <si>
    <t xml:space="preserve">There are properties with septic systems within the City of Bend. </t>
  </si>
  <si>
    <t>14 miles of pipe</t>
  </si>
  <si>
    <t>3,800 sf</t>
  </si>
  <si>
    <t xml:space="preserve">City of Bend relies on underground injection controls with a very limited piped system that drains to the Deschutes River. There are 4,600 dry wells and 1,000 drill holes on public property. There are 28 river outfalls. </t>
  </si>
  <si>
    <t>R_bC161xrRpLz3tAJ</t>
  </si>
  <si>
    <t>198.237.77.33</t>
  </si>
  <si>
    <t>City of Hermiston</t>
  </si>
  <si>
    <t>Lilly Alarcon-Strong</t>
  </si>
  <si>
    <t>City Recorder/Executive Assistant</t>
  </si>
  <si>
    <t>lalarcon-strong@hermiston.or.us</t>
  </si>
  <si>
    <t>541-667-5004</t>
  </si>
  <si>
    <t>5% on balances over 60 days</t>
  </si>
  <si>
    <t>7-10 days after billing due date, with 2 months past due.</t>
  </si>
  <si>
    <t>$20.00 +</t>
  </si>
  <si>
    <t>60 +</t>
  </si>
  <si>
    <t>Reduced rate for qualifying person per income.</t>
  </si>
  <si>
    <t>Declining Block Rate</t>
  </si>
  <si>
    <t>28,500 gallons</t>
  </si>
  <si>
    <t>33 pumps, 4 wells, 6 booster stations</t>
  </si>
  <si>
    <t>0 miles</t>
  </si>
  <si>
    <t>1st well in 1922, ongoing</t>
  </si>
  <si>
    <t>2012- well 5</t>
  </si>
  <si>
    <t>Water Treatment Plant-2,800; well 2-1,000; well 4-2,500; well 5-3,700; well 6-1,780</t>
  </si>
  <si>
    <t>WTP-4.0; W2-1.44; W4-3.6; W5-5.32; W6-2.56</t>
  </si>
  <si>
    <t>10.44 MGD</t>
  </si>
  <si>
    <t>When city population reaches 27,586 or flow</t>
  </si>
  <si>
    <t>As of 12/2017, 100% of the meter reads will be cellular.</t>
  </si>
  <si>
    <t>85 miles</t>
  </si>
  <si>
    <t>9 Sewer lift stations</t>
  </si>
  <si>
    <t>NPDES Permit</t>
  </si>
  <si>
    <t>480,495 MG</t>
  </si>
  <si>
    <t>1.7 MGD</t>
  </si>
  <si>
    <t>Irrigation District</t>
  </si>
  <si>
    <t>Stormwater services are only provided for public right of way &amp; streets.</t>
  </si>
  <si>
    <t>R_2Vrb33Tp0ks1wNs</t>
  </si>
  <si>
    <t>Base charge + volume charge per 100 CF for WQA (used all year); different base charge for Multifamily (charged per unit); different volume charges for Extra Strength customers (low, medium, high and super high)</t>
  </si>
  <si>
    <t>$34.55 base charge + $24.20 volume charge + $1.76 FF = $60.51 ($58.75 without franchise fees)</t>
  </si>
  <si>
    <t xml:space="preserve">THIS SURVEY SUPPLEMENTS THE OTHER VERSION SUBMITTED AS THE WASTEWATER SERVICE CHARGES SECTION WAS ACCIDENTALLY SKIPPED. </t>
  </si>
  <si>
    <t>R_3nOcJ21WpFa3RR1</t>
  </si>
  <si>
    <t>City of Scio</t>
  </si>
  <si>
    <t>Cathy Martin</t>
  </si>
  <si>
    <t>Administrative Assistant</t>
  </si>
  <si>
    <t>sciocityclerk@smt-net.com</t>
  </si>
  <si>
    <t>Adjustments are based on providing proof of repair in a timely manner</t>
  </si>
  <si>
    <t>If leak occurs during a winter time averaging month, then that months usage is omitted from the winter average calculation.</t>
  </si>
  <si>
    <t>billed minimum usage fee</t>
  </si>
  <si>
    <t>within</t>
  </si>
  <si>
    <t>R_29h8et4cxM1jugi</t>
  </si>
  <si>
    <t>65.182.226.18</t>
  </si>
  <si>
    <t>City of Woodburn</t>
  </si>
  <si>
    <t>Rosemarie Sanchez</t>
  </si>
  <si>
    <t>Accounting Clerk</t>
  </si>
  <si>
    <t>sandra.montoya@ci.woodburn.or.us</t>
  </si>
  <si>
    <t>(503) 982-5211</t>
  </si>
  <si>
    <t>Penalty fee no interest</t>
  </si>
  <si>
    <t>$10.00 flat fee</t>
  </si>
  <si>
    <t>3 days</t>
  </si>
  <si>
    <t>If a customer has not received a late fee waive in a calendar year and/or to promote good customer service.</t>
  </si>
  <si>
    <t>in unique situations it may go farther than 6 months</t>
  </si>
  <si>
    <t>Adjust annual sewer rate based on lowest three consecutive months.</t>
  </si>
  <si>
    <t>master plan study is being conducted</t>
  </si>
  <si>
    <t>A one time vacation fee $35 is assessed and the account is suspended from billing until customer's request.</t>
  </si>
  <si>
    <t>6 pumps, 0 lift stations</t>
  </si>
  <si>
    <t>0 ground water service</t>
  </si>
  <si>
    <t>5,000 GPM</t>
  </si>
  <si>
    <t>20,000 GPM</t>
  </si>
  <si>
    <t>2,335,264 GALLONS</t>
  </si>
  <si>
    <t>Water master plan study is being conducted</t>
  </si>
  <si>
    <t>9 lifs, 19 pumps</t>
  </si>
  <si>
    <t>Class 4</t>
  </si>
  <si>
    <t>Temperature limited pending EDA/DEQ Lawsuit</t>
  </si>
  <si>
    <t>1012 MG</t>
  </si>
  <si>
    <t>15.62 MGD</t>
  </si>
  <si>
    <t>2.62 MGD</t>
  </si>
  <si>
    <t>80% Reused during summer</t>
  </si>
  <si>
    <t>City Wastewater treatment plant</t>
  </si>
  <si>
    <t>City Wastewater Treatment Plant</t>
  </si>
  <si>
    <t>50.8 miles</t>
  </si>
  <si>
    <t>5.3 miles open ditch</t>
  </si>
  <si>
    <t>No data at this time.</t>
  </si>
  <si>
    <t>R_3PmINrQeX6WHBq2</t>
  </si>
  <si>
    <t>209.216.165.224</t>
  </si>
  <si>
    <t>Hood River</t>
  </si>
  <si>
    <t>Machel Jubitz</t>
  </si>
  <si>
    <t>Acct Tech</t>
  </si>
  <si>
    <t>machel@ci.hood-river.or.us</t>
  </si>
  <si>
    <t>541-387-5216</t>
  </si>
  <si>
    <t>$21.00 / $31.00</t>
  </si>
  <si>
    <t>any dollar amount</t>
  </si>
  <si>
    <t>60 days after move out</t>
  </si>
  <si>
    <t>The program provides low income utility customers with discounts of 40% for / water charges and 30% for sewer charges. “Low-income” is defined as 60% of / Area Median Income (AMI) as calculated by the United State Census Bureau. / AMI for a single-person household in Hood River is calculated at $22,626 in / 2017.</t>
  </si>
  <si>
    <t>base rates are charged under all circumstances.</t>
  </si>
  <si>
    <t>implementing recommendations of comprehensive 2015 rate study</t>
  </si>
  <si>
    <t>$37.18 per month</t>
  </si>
  <si>
    <t>comprehensive 2015 rate study being implemented</t>
  </si>
  <si>
    <t>$55.00 per month</t>
  </si>
  <si>
    <t>all gravity</t>
  </si>
  <si>
    <t>1928 main line</t>
  </si>
  <si>
    <t>2014 water transmission main</t>
  </si>
  <si>
    <t>24.5 cfs</t>
  </si>
  <si>
    <t>10.1 cfs</t>
  </si>
  <si>
    <t>npds permit</t>
  </si>
  <si>
    <t>2.0 mgd</t>
  </si>
  <si>
    <t>6.2 mgd</t>
  </si>
  <si>
    <t>15 mgd</t>
  </si>
  <si>
    <t>inside treatment center</t>
  </si>
  <si>
    <t>applied to fields</t>
  </si>
  <si>
    <t>R_1Do2oIRzrPm8rh3</t>
  </si>
  <si>
    <t>97.120.68.169</t>
  </si>
  <si>
    <t>Athena</t>
  </si>
  <si>
    <t>Nancy Parker</t>
  </si>
  <si>
    <t>nancy@cityofathena.com</t>
  </si>
  <si>
    <t>541-566-3862</t>
  </si>
  <si>
    <t>see below</t>
  </si>
  <si>
    <t>$10 Late &amp; $25 Door Hanger</t>
  </si>
  <si>
    <t>Depends on the situation and time of year</t>
  </si>
  <si>
    <t xml:space="preserve"> Nothing - it is not monitored</t>
  </si>
  <si>
    <t>When properry is vacant a small fee is charged</t>
  </si>
  <si>
    <t>Late Fee, Finance Charge/Interest</t>
  </si>
  <si>
    <t>Major Water System Improvement</t>
  </si>
  <si>
    <t>Flat rate with usage overage charge</t>
  </si>
  <si>
    <t>Major Wastewater Improvement Project</t>
  </si>
  <si>
    <t>0.25 miles</t>
  </si>
  <si>
    <t>1 million allons</t>
  </si>
  <si>
    <t xml:space="preserve">2 500,000 gallon </t>
  </si>
  <si>
    <t>1 lift w/3 lift pumps</t>
  </si>
  <si>
    <t>Trickling Filter</t>
  </si>
  <si>
    <t>120,000 daily</t>
  </si>
  <si>
    <t>300,000  daily</t>
  </si>
  <si>
    <t xml:space="preserve"> N/A</t>
  </si>
  <si>
    <t xml:space="preserve"> On private property</t>
  </si>
  <si>
    <t>R_21cbwWz3MWxLjYI</t>
  </si>
  <si>
    <t>209.237.70.8</t>
  </si>
  <si>
    <t>City of Helix</t>
  </si>
  <si>
    <t>cityofhelix@gmail.com</t>
  </si>
  <si>
    <t>541-457-2521</t>
  </si>
  <si>
    <t>728 gpm</t>
  </si>
  <si>
    <t>R_3M9CGocbOiooMDC</t>
  </si>
  <si>
    <t>14-21 days</t>
  </si>
  <si>
    <t>undergroun aqeuifer</t>
  </si>
  <si>
    <t>23.675 MGD</t>
  </si>
  <si>
    <t>R_2zFRokfUiXg7Ef0</t>
  </si>
  <si>
    <t>R_9yviqfCHOZ5aJ57</t>
  </si>
  <si>
    <t>9% with a minimum of $5</t>
  </si>
  <si>
    <t>Minimun 10 days, average 15 days</t>
  </si>
  <si>
    <t>at least 10 days</t>
  </si>
  <si>
    <t>Low income customers are able to receive assistance through City funded program with Wilsonville Community Sharing</t>
  </si>
  <si>
    <t>Credit half of excess usage on the two highest months with a maximum of 1500</t>
  </si>
  <si>
    <t>Winter leaks are taken into consideration when calculating the customer's winter average. If a commercial customer, whose rates are not based on winter average, has an outdoor leak the City will credit the wastewater charges for excess usage.</t>
  </si>
  <si>
    <t>Accounts left open and billed to Current Resident</t>
  </si>
  <si>
    <t>Water Sewer, Stormwater, Road Maintenance, Streetlights, Fire Service, Irrigation</t>
  </si>
  <si>
    <t>Base fee (includes first two units) $20.45 = (4 units xs $3.44)=$32.21</t>
  </si>
  <si>
    <t>Residential customers-winter average is used for 12 months. Commercial customers based on usage</t>
  </si>
  <si>
    <t>R_2rve41jRBCkNM9p</t>
  </si>
  <si>
    <t>198.236.194.194</t>
  </si>
  <si>
    <t>R_1k1x0J9P96HyWZe</t>
  </si>
  <si>
    <t>City of Hood River</t>
  </si>
  <si>
    <t>Will Norris</t>
  </si>
  <si>
    <t>w.norris@cityofhoodriver.com</t>
  </si>
  <si>
    <t>541-954-9716</t>
  </si>
  <si>
    <t>R_2QrOLwMk3mxCtKd</t>
  </si>
  <si>
    <t>37 to 40 depending upon the day of the week the past due notice is issued.</t>
  </si>
  <si>
    <t>The City of Cottage Grove offers Assisted Rates to those who qualify in the categories of Single Individual, Elderly Couple or Single with Dependent, and Totally Disabled Person.  There is an application to be completed and supporting documents must be submitted.</t>
  </si>
  <si>
    <t>We use the reading month the leak was discovered.</t>
  </si>
  <si>
    <t xml:space="preserve">We use the month that the leak was fixed and compare it to the same month of the previous year.  The customer receives a credit for have the difference of the water consumption back to the comparison month,  and full credit for the wastewater consumption back to the comparison month.  </t>
  </si>
  <si>
    <t>Deposits, Wi Fi</t>
  </si>
  <si>
    <t>Council Approved Recommended increases by FCS Study Group</t>
  </si>
  <si>
    <t>Flat Rate plus Consumption</t>
  </si>
  <si>
    <t>Flat Rate $17.35 + Consumption $6.35 + Water Improvement Fees $24.80 = $48.50</t>
  </si>
  <si>
    <t>City Council Approved Recommended Increase by FCS Study Group</t>
  </si>
  <si>
    <t>Flat rate plus consumption based on water use.</t>
  </si>
  <si>
    <t>Flat Rate $8.55 + Consumption $21.95 + Wastewater Improvement $20.10 = $50.60</t>
  </si>
  <si>
    <t>City Council approved recommended increase by FCS Study Group</t>
  </si>
  <si>
    <t>Storm Drain $4.24 + Storm Drain Improvement $ 6.47= $10.71</t>
  </si>
  <si>
    <t>2,304,959 gallons</t>
  </si>
  <si>
    <t>6 stations/17pumps</t>
  </si>
  <si>
    <t>less than 1 mile</t>
  </si>
  <si>
    <t>Any fields left blank were not available at the time of submission.</t>
  </si>
  <si>
    <t>Based on 7 day median which includes river temp. and discharge temp</t>
  </si>
  <si>
    <t>13.6 MGD</t>
  </si>
  <si>
    <t>807.18 MGD</t>
  </si>
  <si>
    <t>9.2 MG</t>
  </si>
  <si>
    <t>6.42 MG</t>
  </si>
  <si>
    <t>Approx 50 %</t>
  </si>
  <si>
    <t>not certain</t>
  </si>
  <si>
    <t>Golf Course</t>
  </si>
  <si>
    <t>Any fields left blank were not available at time of submission.</t>
  </si>
  <si>
    <t>R_28UFZNNkwkj7HXf</t>
  </si>
  <si>
    <t>173.11.26.21</t>
  </si>
  <si>
    <t>Yamhill</t>
  </si>
  <si>
    <t>Kim</t>
  </si>
  <si>
    <t>k.steele@cityofyamhill.org</t>
  </si>
  <si>
    <t>(503)662-3511</t>
  </si>
  <si>
    <t>Military reductions</t>
  </si>
  <si>
    <t>Within the month that it occurs</t>
  </si>
  <si>
    <t>R_2TmDCvakg4xZCne</t>
  </si>
  <si>
    <t>64.91.115.97</t>
  </si>
  <si>
    <t>Maupin</t>
  </si>
  <si>
    <t>DeOra Patton</t>
  </si>
  <si>
    <t>deoramaupin@yahoo.com</t>
  </si>
  <si>
    <t>541-395-2698</t>
  </si>
  <si>
    <t>1.5 percent</t>
  </si>
  <si>
    <t>We are on flat rate billing.</t>
  </si>
  <si>
    <t>Continued flat rate service fees to property owner</t>
  </si>
  <si>
    <t>Delinquency Turn-on</t>
  </si>
  <si>
    <t>30.50  (plus 5.50 irrigation fee per 5,000 s.f. lot)</t>
  </si>
  <si>
    <t>R_3s0nKxbHvTO7lHA</t>
  </si>
  <si>
    <t>R_2tz2nArPWh5mfFB</t>
  </si>
  <si>
    <t>Assistant Finance Department</t>
  </si>
  <si>
    <t>10-15 depends on month</t>
  </si>
  <si>
    <t>Low income customers that are approved by Wilsonville Community Sharing can receive up to a $150 credit.</t>
  </si>
  <si>
    <t>Credit half the excess usage on the 2 highest months up to a maximum of $1500</t>
  </si>
  <si>
    <t>Winter leaks are deducted when determining the winter average.</t>
  </si>
  <si>
    <t>Left opened till new occupant takes over</t>
  </si>
  <si>
    <t>Returned Payment Fee, Water Storm Sewer Road Maintenance Street Lights Fire Service Irrigatin</t>
  </si>
  <si>
    <t>Last of a series of approved rate increases</t>
  </si>
  <si>
    <t>$20.45 Base fee (included 2 units of water) + 4 units of water @ $3.44 = $32.21</t>
  </si>
  <si>
    <t>$19.84 Base fee (includes 2 units) + 4 units @ $8.85 = $55.24</t>
  </si>
  <si>
    <t>20 mgd</t>
  </si>
  <si>
    <t>5.4 mg</t>
  </si>
  <si>
    <t>12.8 mg</t>
  </si>
  <si>
    <t>2 units included in base fee</t>
  </si>
  <si>
    <t>18 pumps 9 lift stations</t>
  </si>
  <si>
    <t>Temperature, Fecal Bacteria, Mercury, DO, Metals &amp; Pesticides</t>
  </si>
  <si>
    <t>10.6peak day</t>
  </si>
  <si>
    <t>Only onsite at WWTP</t>
  </si>
  <si>
    <t>Local agriculture land and Eastern Oregon wheat farms</t>
  </si>
  <si>
    <t>Perhaps this survey should be titled Utility Systems and Rates Survey since it does go beyond a typical water rate survey.</t>
  </si>
  <si>
    <t>R_xucVJBq5nqEJcVX</t>
  </si>
  <si>
    <t>67.136.136.82</t>
  </si>
  <si>
    <t>Milwaukie</t>
  </si>
  <si>
    <t>Peter Passarelli</t>
  </si>
  <si>
    <t>passarellip@milwaukieoregon.gov</t>
  </si>
  <si>
    <t>$5.00 Late Fee, $10 doorhangar, $35 Shutoff fee</t>
  </si>
  <si>
    <t>$5 late Fee, $10 doorhangar, $35 shutoff</t>
  </si>
  <si>
    <t>approx 60 days</t>
  </si>
  <si>
    <t>45days</t>
  </si>
  <si>
    <t>maximum six months</t>
  </si>
  <si>
    <t>Sewer average is reviewed and adjusted for leaks</t>
  </si>
  <si>
    <t>35% for onsite management, 15% for additional detention</t>
  </si>
  <si>
    <t>37 pumps 4 lift stations</t>
  </si>
  <si>
    <t>in city</t>
  </si>
  <si>
    <t>6 mgd</t>
  </si>
  <si>
    <t>5 lift stations</t>
  </si>
  <si>
    <t>Collection only</t>
  </si>
  <si>
    <t>City is a Wholesale Treatment Customer of WES</t>
  </si>
  <si>
    <t>R_ulkLYG3QDObMIF3</t>
  </si>
  <si>
    <t>73.25.182.13</t>
  </si>
  <si>
    <t>City of Amity</t>
  </si>
  <si>
    <t>Justin Hogue</t>
  </si>
  <si>
    <t>jhogue@ci.amity.or.us</t>
  </si>
  <si>
    <t>503-835-3711</t>
  </si>
  <si>
    <t>$10-$75</t>
  </si>
  <si>
    <t>3 months for collections (after account is closed)</t>
  </si>
  <si>
    <t>Customers are allowed 2, 10 day extensions.</t>
  </si>
  <si>
    <t>Up to 2 billing months if applicable</t>
  </si>
  <si>
    <t>2 months of service may be adjusted if the leak and repair occurs in between billing cycles</t>
  </si>
  <si>
    <t>Adjust according to the month's usage for the prior year.</t>
  </si>
  <si>
    <t>Customers pay the base rate only and water is turned off</t>
  </si>
  <si>
    <t>Waterline Replacement and Street Maintenance</t>
  </si>
  <si>
    <t>1.30 Miles</t>
  </si>
  <si>
    <t>.33 MGD</t>
  </si>
  <si>
    <t>.5 MG</t>
  </si>
  <si>
    <t xml:space="preserve">The CPI Ordinance is not automatic. Rates are reviewed every year and if deemed appropriate and necessary rates are increased according to the Portland CPI. </t>
  </si>
  <si>
    <t xml:space="preserve">We do not have much of a storm drain system. It is primarily composed of open swales. </t>
  </si>
  <si>
    <t xml:space="preserve">Amity has experienced a lot of turnover in staff as a result the responses to the survey questions are not as complete as I would have liked. Our utility billing staff is fairly new, the PW Superintendent is very new, and our most senior PW employee recently left so there is very little institutional knowledge. In addition, the documentation on some of these items is not there so instead of guessing a number of items remain unknown to us. </t>
  </si>
  <si>
    <t>R_25Kt0aZCZPWw8mt</t>
  </si>
  <si>
    <t>74.85.242.66</t>
  </si>
  <si>
    <t>City of Madras</t>
  </si>
  <si>
    <t>Kristal Hughes</t>
  </si>
  <si>
    <t>khughes@ci.madras.or.us</t>
  </si>
  <si>
    <t>541-475-2344</t>
  </si>
  <si>
    <t>$5 for the Delinquent Letter; $25 for the Door Hangar; $40 when water is turned off</t>
  </si>
  <si>
    <t>Bills are due on the 10th of the month. Late fees are assesed after the second month of non-payment. The Delinquent Letter is mailed on the 11th for all bills that are two months behind; that charge is $5.00 Any accounts still oustanding when the door hangars are printed, a $25 fee is applied. If the water is turned off for non-payment, a $40 fee is assessed.</t>
  </si>
  <si>
    <t>see question #8</t>
  </si>
  <si>
    <t>Water leak adjustments ar egenerally only made when and if an error has occurred on the City's side of the meter. There have been a handful of occasions when the City was unable to read the meters because of snow covering the meters. Accounts were adjusted during that time period for excess water usage because the City was unable to show that the meters were read each month, and did not want to penalize the customer.</t>
  </si>
  <si>
    <t>Flat rate for first 500 cu ft. Then a use charge for every 100 cubic feet of water used</t>
  </si>
  <si>
    <t>2 wells. No lift stations.</t>
  </si>
  <si>
    <t>one zone; 900 services</t>
  </si>
  <si>
    <t>15 miles from town</t>
  </si>
  <si>
    <t>2015 replaced 1300 LF; 2017 added 700' of additional distribution main</t>
  </si>
  <si>
    <t>Capacity is limited to Deschutes Valley Water Supply</t>
  </si>
  <si>
    <t>The water is not treated; peak flow was 3 MG in a 24 period.</t>
  </si>
  <si>
    <t>We do not treat water.</t>
  </si>
  <si>
    <t>1 closed tank for storage</t>
  </si>
  <si>
    <t>We are a closed system that cannot be further expanded.</t>
  </si>
  <si>
    <t>The City of Madras is not a typical system. We buy from a supplier and do not treat or produce water. We only distribute.</t>
  </si>
  <si>
    <t>6,726 per 2016 census</t>
  </si>
  <si>
    <t>48 miles</t>
  </si>
  <si>
    <t>1975 for N. Plant; 2001 for S. Plant</t>
  </si>
  <si>
    <t>0.5 MGD N. Plant' 0.54 MGD S. Plant</t>
  </si>
  <si>
    <t>0.5 MGD N. Plant; 0.54 MGD S. Plant</t>
  </si>
  <si>
    <t>Golf course and Agricultural Land</t>
  </si>
  <si>
    <t>Agricultural Land</t>
  </si>
  <si>
    <t>R_2wvJ4sA5aSk26us</t>
  </si>
  <si>
    <t>69.1.115.163</t>
  </si>
  <si>
    <t>Rockaway Beach</t>
  </si>
  <si>
    <t>Marni Johnston</t>
  </si>
  <si>
    <t>mjohnston@rockawaybeachor.us</t>
  </si>
  <si>
    <t>503-355-2291</t>
  </si>
  <si>
    <t>5% of overdue amount</t>
  </si>
  <si>
    <t>5% monthly of past due amount</t>
  </si>
  <si>
    <t>$63.40 no matter what the meter size is in the city limits and $68.90 outside city limits.</t>
  </si>
  <si>
    <t>$101.60 no matter what the meter size. Sewer is available in city limits only.</t>
  </si>
  <si>
    <t>There is no difference between residential or commercial rates</t>
  </si>
  <si>
    <t>1 MGD</t>
  </si>
  <si>
    <t>0.675 MGD</t>
  </si>
  <si>
    <t>1.5 MGD</t>
  </si>
  <si>
    <t>0.750 MGD</t>
  </si>
  <si>
    <t>0.550 MGD</t>
  </si>
  <si>
    <t>We bill all water/sewer customers the same whether residential or commercial.</t>
  </si>
  <si>
    <t>R_e9xkSb2LWQ9dMEV</t>
  </si>
  <si>
    <t>City of West Linn</t>
  </si>
  <si>
    <t>Dylan Digby</t>
  </si>
  <si>
    <t>Asst. to the City Manager</t>
  </si>
  <si>
    <t>ddigby@westlinnoregon.gov</t>
  </si>
  <si>
    <t>503-742-6011</t>
  </si>
  <si>
    <t>10 day notice fee, shut off fee, doorhanger fee</t>
  </si>
  <si>
    <t xml:space="preserve">$7.50 for 10 day notice, $10 for door hanger shut off fee, $20 repeat occurrence door hanger shut off fee, </t>
  </si>
  <si>
    <t>1% monthly interest</t>
  </si>
  <si>
    <t>3 months plus 10 day notice plus 2 day hanger = 102 days</t>
  </si>
  <si>
    <t>Have reduced water bill rates for qualifying low income households having an annual income that does not exceed 185% of the federal poverty low income guidelines. Rates are 50% of the regular base rate (incl. first 700 cubic ft), use beyond first 700 cubic feet is charged at the standard rate. See 2.6 of West Linn fee schedule.</t>
  </si>
  <si>
    <t xml:space="preserve">Adjustments are made only for commercial properties, residential is a flat rate. </t>
  </si>
  <si>
    <t>First 700 cu. ft base rate based on meter size plus charge per 100 cu ft for usage above 700 cu ft.</t>
  </si>
  <si>
    <t>Flat rate for residential. Flat rate plus a charge per ccf over 10 per month for commercial.</t>
  </si>
  <si>
    <t>30 approx</t>
  </si>
  <si>
    <t>8900 combined</t>
  </si>
  <si>
    <t>3.9 MGD</t>
  </si>
  <si>
    <t>We do not provide water treatment. Done by South Fork Water Board</t>
  </si>
  <si>
    <t>South Fork Water Board is located in Oregon City and provides water treatment for the City of West Linn (and Oregon City) from an intake located in Oregon City on the Clackamas River.</t>
  </si>
  <si>
    <t>0 in West Linn</t>
  </si>
  <si>
    <t>Wastewater treatment is provided by Tri-Cities Water Pollution Control Plant in Oregon City run by Water Environment Services</t>
  </si>
  <si>
    <t>Tri-Cities Plant</t>
  </si>
  <si>
    <t>2914 sq. feet of impervious area.</t>
  </si>
  <si>
    <t>R_3iI6UpTC8FCOBmT</t>
  </si>
  <si>
    <t>(503) 368-4145</t>
  </si>
  <si>
    <t>Account remains but no service is provided</t>
  </si>
  <si>
    <t>The flat rate of  $118.50</t>
  </si>
  <si>
    <t>R_27prGsO8wZZuSeG</t>
  </si>
  <si>
    <t>216.134.175.114</t>
  </si>
  <si>
    <t>City of Molalla</t>
  </si>
  <si>
    <t>Gerald Fisher</t>
  </si>
  <si>
    <t>gfisher@cityofmolalla.com</t>
  </si>
  <si>
    <t>No provisions in the code</t>
  </si>
  <si>
    <t>Charge base fees to property owner if vacant</t>
  </si>
  <si>
    <t>R_w0E77lddHVXbxGF</t>
  </si>
  <si>
    <t>one biling cycle (2 months)</t>
  </si>
  <si>
    <t>$5 per month per customer</t>
  </si>
  <si>
    <t>2017 not complete</t>
  </si>
  <si>
    <t>We're in the process now</t>
  </si>
  <si>
    <t>Turn on fee</t>
  </si>
  <si>
    <t>Base rate with overage charge</t>
  </si>
  <si>
    <t>R_2v0NDYGyf19hByt</t>
  </si>
  <si>
    <t>208.71.202.193</t>
  </si>
  <si>
    <t>City of Forest Grove</t>
  </si>
  <si>
    <t>Paul Downey</t>
  </si>
  <si>
    <t>Director of Admin Services</t>
  </si>
  <si>
    <t>pdowney@forestgrove-or.gov</t>
  </si>
  <si>
    <t>503-992-3220</t>
  </si>
  <si>
    <t>Approximately 30 days</t>
  </si>
  <si>
    <t>180 maximum</t>
  </si>
  <si>
    <t>Adjust the monthly charge if reduction/ adjust during winter water average months</t>
  </si>
  <si>
    <t>Interime billing charges are billed to property owner - no reduction in charges</t>
  </si>
  <si>
    <t>Electric, Sewer, Surfae Water, Streetlight Fee, Rental lights Fee, Door Hanger Fees, Green Power Units, Surge Suppressor Service Fee, Capital Improvement Fee</t>
  </si>
  <si>
    <t>Rate increase by county service district that provide treatment services</t>
  </si>
  <si>
    <t>Flat Rate and individual customer winter average water consumption</t>
  </si>
  <si>
    <t>Rate increase by county service district</t>
  </si>
  <si>
    <t>Drywell on property - no charge / Outside of Clean Water Service boundary - bill City SWM only</t>
  </si>
  <si>
    <t>open rural reservoir</t>
  </si>
  <si>
    <t>5,984 gallons</t>
  </si>
  <si>
    <t>The City provides collection system services inside the City limits in cooperation with Clean Water Services which does all wastewater treatment services.</t>
  </si>
  <si>
    <t>R_2VykVxwSd8rhJad</t>
  </si>
  <si>
    <t>City of Sherwood</t>
  </si>
  <si>
    <t>Kathy McWilliams</t>
  </si>
  <si>
    <t>Program Analyst</t>
  </si>
  <si>
    <t>mcwilliamsk@sherwoodoregon.gov</t>
  </si>
  <si>
    <t>503-925-2314</t>
  </si>
  <si>
    <t>21 Days</t>
  </si>
  <si>
    <t>20.00 or more</t>
  </si>
  <si>
    <t>30 days after final billing</t>
  </si>
  <si>
    <t xml:space="preserve">Low Income/Hardship Assistance /  / The City of Sherwood is now offering financial assistance to qualifying utility customers. Funding is limited and assistance is available on a first come, first serve basis. Customers are eligible to receive assistance up to one time per year. Qualifying customers will receive a credit for two months’ worth of City of Sherwood base charges, and one additional water base charge – this credit is approximately $100. /  /  Please read carefully the guidelines below to see if you are potential candidate. /  / You have a utility bill issued by the City of Sherwood (COS). / You are a COS residential customer who is billed for water, sewer, street, and surface water management services. / You have been an active COS utility billing customer at the same address for at least four months. / You meet the income guidelines in the following table: /   /  / Income Guidelines for Oregon (Program Year 2016) / (Effective October 1, 2015) / 60% of State Median income by Household Size / for use in Federal Fiscal Year 2016 / Estimated State Median by Household Size - Source HHS /  / Size of / Family Unit Annual Income / 60% of Median Monthly Income / 60% of Median / 1 $21,933 $1,827.75 / 2 $28,681 $2,390.08 / 3 $35,429 $2,952.42 / 4 $42,177 $3,514.75 / 5 $48,926 $4,077.17 / 6 $55,674 $4,639.50 / 7 $56,939 $4,744.92 / 8 $58,205 $4,850.42 / 9 $59,470 $4,955.83 / 10 $60,735 $5,061.25 / 11 $62,001 $5,166.75 / 12 $63,266 $5,272.17 / Each additional member $1,265 $105.44 /   /  / If you do NOT meet the income guidelines above, but are going through some type of hardship that has made it difficult to pay your bill (e.g. unexpected medical expenses, divorce, a deceased family member, natural disaster, etc.) you may also quality for the credit. /  / Does the criteria above describe you?  If so, please call 503.925.2325 for more information about how to apply. /  /  </t>
  </si>
  <si>
    <t>Leaks must be fixed within 10 days of discovery</t>
  </si>
  <si>
    <t xml:space="preserve">If leak happened in winter months, we will be sure to adjust the Winter Average so it does not affect their wastewater charges. </t>
  </si>
  <si>
    <t>We keep account active and continue to bill for Steet and Storm services.  We stop Water and Sewer Services.</t>
  </si>
  <si>
    <t>$22.88 (Flat Rate) + $28.00 (Consumption) = 50.88</t>
  </si>
  <si>
    <t>Winter Average for Winter Months</t>
  </si>
  <si>
    <t>R_3j2I3MeZRI7pujE</t>
  </si>
  <si>
    <t>67.219.231.172</t>
  </si>
  <si>
    <t>City of Bandon</t>
  </si>
  <si>
    <t>Robert Mawson</t>
  </si>
  <si>
    <t>citymanager@cityofbandon.org</t>
  </si>
  <si>
    <t>3/4%</t>
  </si>
  <si>
    <t>With required documentation and supervisor approval</t>
  </si>
  <si>
    <t>Determine monthly billing average (using last 12 months). / Subtract out the 2000 gallon base rate. / Credit the remaining amount for up to 3 months..</t>
  </si>
  <si>
    <t>City Tax</t>
  </si>
  <si>
    <t xml:space="preserve">Winter 3.76 (Summer 2.45) per thousand, after first 2000 gallons. </t>
  </si>
  <si>
    <t>2 Acre/Feet</t>
  </si>
  <si>
    <t>Middle Pond</t>
  </si>
  <si>
    <t>.5 MGD</t>
  </si>
  <si>
    <t>3.2 MGD</t>
  </si>
  <si>
    <t>.45 MGD</t>
  </si>
  <si>
    <t>Local Hay Production Pastures</t>
  </si>
  <si>
    <t>R_2DP26CsGZb98Dvu</t>
  </si>
  <si>
    <t>198.237.75.70</t>
  </si>
  <si>
    <t>Medford</t>
  </si>
  <si>
    <t>Canyon City</t>
  </si>
  <si>
    <t>Adams</t>
  </si>
  <si>
    <t>Albany</t>
  </si>
  <si>
    <t>Amity</t>
  </si>
  <si>
    <t>Bandon</t>
  </si>
  <si>
    <t>Banks</t>
  </si>
  <si>
    <t>Beaverton</t>
  </si>
  <si>
    <t>Bend</t>
  </si>
  <si>
    <t>Brownsville</t>
  </si>
  <si>
    <t>Carlton</t>
  </si>
  <si>
    <t>Central Point</t>
  </si>
  <si>
    <t>Columbia City</t>
  </si>
  <si>
    <t>Coquille</t>
  </si>
  <si>
    <t>Cottage Grove</t>
  </si>
  <si>
    <t>Creswell</t>
  </si>
  <si>
    <t>Dufur</t>
  </si>
  <si>
    <t>Eagle Point</t>
  </si>
  <si>
    <t>Falls City</t>
  </si>
  <si>
    <t>Forest Grove</t>
  </si>
  <si>
    <t>Glendale</t>
  </si>
  <si>
    <t>Grants Pass</t>
  </si>
  <si>
    <t>Haines</t>
  </si>
  <si>
    <t>Helix</t>
  </si>
  <si>
    <t>Hermiston</t>
  </si>
  <si>
    <t>Imbler</t>
  </si>
  <si>
    <t>Keizer</t>
  </si>
  <si>
    <t>Lake Oswego</t>
  </si>
  <si>
    <t>Madras</t>
  </si>
  <si>
    <t>Manzanita</t>
  </si>
  <si>
    <t>Molalla</t>
  </si>
  <si>
    <t>Mt. Vernon</t>
  </si>
  <si>
    <t>Pendleton</t>
  </si>
  <si>
    <t>Richland</t>
  </si>
  <si>
    <t>Salem</t>
  </si>
  <si>
    <t>Sandy</t>
  </si>
  <si>
    <t>Shaniko</t>
  </si>
  <si>
    <t>Sherwood</t>
  </si>
  <si>
    <t>Silverton</t>
  </si>
  <si>
    <t>Spray</t>
  </si>
  <si>
    <t>Stanfield</t>
  </si>
  <si>
    <t>Tangent</t>
  </si>
  <si>
    <t>Troutdale</t>
  </si>
  <si>
    <t>West Linn</t>
  </si>
  <si>
    <t>Willamina</t>
  </si>
  <si>
    <t>Wilsonville</t>
  </si>
  <si>
    <t>Woodburn</t>
  </si>
  <si>
    <t>Yachats</t>
  </si>
  <si>
    <t>Harrisburg</t>
  </si>
  <si>
    <t>Milton-Freewater</t>
  </si>
  <si>
    <t>St. Paul</t>
  </si>
  <si>
    <t>CITY</t>
  </si>
  <si>
    <t>Mt. Angel</t>
  </si>
  <si>
    <t>Sodaville</t>
  </si>
  <si>
    <t>Drain</t>
  </si>
  <si>
    <t>La Pine</t>
  </si>
  <si>
    <t>Veneta</t>
  </si>
  <si>
    <t>$10 a month</t>
  </si>
  <si>
    <t>CREDIT REQUEST GOES TO CITY COUNCIL FOR APPROVAL ON LEAKS</t>
  </si>
  <si>
    <t>IN PROCESS</t>
  </si>
  <si>
    <t>MINIMUM BASE RATE</t>
  </si>
  <si>
    <t>Inside City Limits</t>
  </si>
  <si>
    <t>0.143 MGD</t>
  </si>
  <si>
    <t>0.018 MG</t>
  </si>
  <si>
    <t>Non-Treated</t>
  </si>
  <si>
    <t>$2.00 per utility plus 1% of unpaid balance</t>
  </si>
  <si>
    <t>$2 per utility</t>
  </si>
  <si>
    <t>1% of unpaid balance</t>
  </si>
  <si>
    <t>10 business days</t>
  </si>
  <si>
    <t>30 days past due</t>
  </si>
  <si>
    <t>we offer reduced rate for low-income seniors</t>
  </si>
  <si>
    <t>we calculate the average water usage over the last year, prior to the leak, we then subtract that usage from usage incurred by the leak and split the difference</t>
  </si>
  <si>
    <t>vacan properties are billed regular rates for all utilities that are connected, unless the property owner requests to be disconnected or the has disconnected them for non-payment.</t>
  </si>
  <si>
    <t>City of drain charges a flat rate for the first 600cf of water, each additional cf of water is billed per cubic foot.</t>
  </si>
  <si>
    <t>9 Industrial</t>
  </si>
  <si>
    <t>59,608 Gallons</t>
  </si>
  <si>
    <t>2 pumps at treatment plant</t>
  </si>
  <si>
    <t>3.8 miles</t>
  </si>
  <si>
    <t>120 MG</t>
  </si>
  <si>
    <t>0.247 MG</t>
  </si>
  <si>
    <t>500 GPM</t>
  </si>
  <si>
    <t>1.55 MG</t>
  </si>
  <si>
    <t>7.6 miles</t>
  </si>
  <si>
    <t>temperature, bacteria, oxygen, nutrients</t>
  </si>
  <si>
    <t>0.3 MGD</t>
  </si>
  <si>
    <t>1.64 MGD</t>
  </si>
  <si>
    <t>109.88 MG</t>
  </si>
  <si>
    <t>0.070 MGD</t>
  </si>
  <si>
    <t>currently replacing existing plant</t>
  </si>
  <si>
    <t>50+ years</t>
  </si>
  <si>
    <t>city owned pasture ground</t>
  </si>
  <si>
    <t>city owned forest land</t>
  </si>
  <si>
    <t>1.5% per month. minimum of $3.00.</t>
  </si>
  <si>
    <t>up to 2 reading cycles</t>
  </si>
  <si>
    <t>on a case by case basis</t>
  </si>
  <si>
    <t>nsf check fee</t>
  </si>
  <si>
    <t>flat fee + flat use per unit</t>
  </si>
  <si>
    <t>Well in City</t>
  </si>
  <si>
    <t>Not Measured</t>
  </si>
  <si>
    <t>flat rate fee</t>
  </si>
  <si>
    <t>we don't collect as much data as this survey requests</t>
  </si>
  <si>
    <t>$5.00 or 1.5% whichever is greater</t>
  </si>
  <si>
    <t>We credit 1/2 of the prior months water usage</t>
  </si>
  <si>
    <t>If the customer is commercial we will average out the sewer bill for the year. (Commercial is based on all water usage)</t>
  </si>
  <si>
    <t xml:space="preserve">We have an inactive services charge that  = approx. 3-4 months of base fees. If the  customer will be gone longer than 4 months this usually pays for itself.  </t>
  </si>
  <si>
    <t>Recommended per rate study and in anticipation of large expansion project</t>
  </si>
  <si>
    <t>flat and inclining</t>
  </si>
  <si>
    <t>Recommended per rate study and in anticipation of expansion project</t>
  </si>
  <si>
    <t>Flat. Residential - Winter usage all year, Commercial - Water usage all year</t>
  </si>
  <si>
    <t>33 million</t>
  </si>
  <si>
    <t>2004-05? expansion into new neighborhood</t>
  </si>
  <si>
    <t>1200 GPM</t>
  </si>
  <si>
    <t>2 wells @ 600 gpm</t>
  </si>
  <si>
    <t>214078 gallons per day</t>
  </si>
  <si>
    <t>100% less leakage</t>
  </si>
  <si>
    <t>1.2 - Main well site</t>
  </si>
  <si>
    <t>.25 booster site</t>
  </si>
  <si>
    <t>all closed</t>
  </si>
  <si>
    <t xml:space="preserve">17.48 gravity, 4.66 pressure </t>
  </si>
  <si>
    <t>10 pumps, 5 lift stations</t>
  </si>
  <si>
    <t>2004 - lagoon expansion</t>
  </si>
  <si>
    <t>0.25 MGD</t>
  </si>
  <si>
    <t>40 million</t>
  </si>
  <si>
    <t>Q13. Once approved by the City of Veneta, we will process your application and you should see a 25% reduction in your water and sewer base charges on the next billing cycle.  Forms turned in after the 15th of the month will be processed the following month.  If you are renting, the reduced rates should be reflected on the bill from your rental company.  If not, please contact them.  For assistance or more information, contact Ann at 541-935-2191</t>
  </si>
  <si>
    <t>Only adjustment on commerical accounts because they are charged on water usage after 15,000 gal.</t>
  </si>
  <si>
    <t>Rate is not reduced</t>
  </si>
  <si>
    <t>Flat with tiers for use</t>
  </si>
  <si>
    <t>Offset substantial water increases</t>
  </si>
  <si>
    <t>1731 total residential &amp; comm</t>
  </si>
  <si>
    <t>24,000 - 60,000 (gpd)</t>
  </si>
  <si>
    <t>30 mi. of distribution pipe</t>
  </si>
  <si>
    <t>5 pumps - 2 stations</t>
  </si>
  <si>
    <t>2 active - 2 potential</t>
  </si>
  <si>
    <t>wells in city.  EWEB 9 miles away</t>
  </si>
  <si>
    <t>wells 900 gpm EWEB 3,000 gpm (wholesale contract)</t>
  </si>
  <si>
    <t>600 gpm</t>
  </si>
  <si>
    <t>495 MGD is EWEB's production</t>
  </si>
  <si>
    <t>1.434 MGD</t>
  </si>
  <si>
    <t>3.5 MG</t>
  </si>
  <si>
    <t>not likely</t>
  </si>
  <si>
    <t>City purchases finished water from EWEB  of approx. 6.5 MG/month, 215KGD</t>
  </si>
  <si>
    <t>11.5 miles</t>
  </si>
  <si>
    <t>2 lift stations - 4 pumps</t>
  </si>
  <si>
    <t>2.4 MGD</t>
  </si>
  <si>
    <t>226.8 MG</t>
  </si>
  <si>
    <t>1.943 MGD</t>
  </si>
  <si>
    <t>.439 MGD</t>
  </si>
  <si>
    <t>100% from May - October</t>
  </si>
  <si>
    <t>Hay fields</t>
  </si>
  <si>
    <t>City owned hay fields</t>
  </si>
  <si>
    <t>question not clear</t>
  </si>
  <si>
    <t>POPULATION</t>
  </si>
  <si>
    <t>QCODE</t>
  </si>
  <si>
    <t>REGION</t>
  </si>
  <si>
    <t>Lostine</t>
  </si>
  <si>
    <t>1st Quintile</t>
  </si>
  <si>
    <t>2nd Quintile</t>
  </si>
  <si>
    <t>3rd Quintile</t>
  </si>
  <si>
    <t>4th Quintile</t>
  </si>
  <si>
    <t>5th Quintile</t>
  </si>
  <si>
    <t>TOTAL</t>
  </si>
  <si>
    <t>N. Coast</t>
  </si>
  <si>
    <t>Metro</t>
  </si>
  <si>
    <t>Valley</t>
  </si>
  <si>
    <t>S. Coast</t>
  </si>
  <si>
    <t>S. Valley</t>
  </si>
  <si>
    <t>Central Oregon</t>
  </si>
  <si>
    <t>NE Oregon</t>
  </si>
  <si>
    <t>E. Oregon</t>
  </si>
  <si>
    <t>Monthly</t>
  </si>
  <si>
    <t>Bi-Monthly</t>
  </si>
  <si>
    <t>Quarterly</t>
  </si>
  <si>
    <t>Other</t>
  </si>
  <si>
    <t>How Often Billed?</t>
  </si>
  <si>
    <t>Payment Methods</t>
  </si>
  <si>
    <t>Cash</t>
  </si>
  <si>
    <t>Check</t>
  </si>
  <si>
    <t>Credit/Debit</t>
  </si>
  <si>
    <t>Money Order</t>
  </si>
  <si>
    <t>Direct Deposit</t>
  </si>
  <si>
    <t>e-Check</t>
  </si>
  <si>
    <t>Yes</t>
  </si>
  <si>
    <t>Paperless Billing?</t>
  </si>
  <si>
    <t>Late Fee</t>
  </si>
  <si>
    <t>Penalties and Interest</t>
  </si>
  <si>
    <t>Disconnect Water Service</t>
  </si>
  <si>
    <t>Collections</t>
  </si>
  <si>
    <t>Lien on Property</t>
  </si>
  <si>
    <t>Enforcement Methods</t>
  </si>
  <si>
    <t>Yes, Water Leaks</t>
  </si>
  <si>
    <t>Yes, Billing Errors</t>
  </si>
  <si>
    <t>Yes, Both</t>
  </si>
  <si>
    <t>Water</t>
  </si>
  <si>
    <t>Wastewater</t>
  </si>
  <si>
    <t>Mng. Sys-Water</t>
  </si>
  <si>
    <t>Mng. Sys-Wastewater</t>
  </si>
  <si>
    <t>Mng. Sys-Stormwater</t>
  </si>
  <si>
    <t>Accts. In Property Owners Name</t>
  </si>
  <si>
    <t>Bill vacant properties</t>
  </si>
  <si>
    <t>other</t>
  </si>
  <si>
    <t>close account with no charge until opened by next occupant</t>
  </si>
  <si>
    <t>charge vacant rate upon owner request</t>
  </si>
  <si>
    <t>city does not handle billing</t>
  </si>
  <si>
    <t>Other Fees and Charges</t>
  </si>
  <si>
    <t>Backflow</t>
  </si>
  <si>
    <t>New Account</t>
  </si>
  <si>
    <t>Shutoff</t>
  </si>
  <si>
    <t>Tampering</t>
  </si>
  <si>
    <t>General Gov. Fees Included</t>
  </si>
  <si>
    <t>Street &amp; Streetlights</t>
  </si>
  <si>
    <t xml:space="preserve">Parks &amp; Rec. </t>
  </si>
  <si>
    <t>Police</t>
  </si>
  <si>
    <t>Library</t>
  </si>
  <si>
    <t>CPI/Income Adj. -Water</t>
  </si>
  <si>
    <t>CPI/Income Adj. -Wastewater</t>
  </si>
  <si>
    <t>CPI/Income Adj. -Stormwater</t>
  </si>
  <si>
    <t>City charge for water services</t>
  </si>
  <si>
    <t>Recent Rate increase or decrease</t>
  </si>
  <si>
    <t>Increase</t>
  </si>
  <si>
    <t>Decrease</t>
  </si>
  <si>
    <t>Why change water rates?</t>
  </si>
  <si>
    <t>State/ Federal Mandate</t>
  </si>
  <si>
    <t>Inflation/ CPI</t>
  </si>
  <si>
    <t>Treatment Cost</t>
  </si>
  <si>
    <t>Labor Cost</t>
  </si>
  <si>
    <t>Capital Improvement</t>
  </si>
  <si>
    <t>Rate structure for city water</t>
  </si>
  <si>
    <t>Flat Rate</t>
  </si>
  <si>
    <t>Winter avg. used in summer</t>
  </si>
  <si>
    <t>Winter average used all year</t>
  </si>
  <si>
    <t>Rate change for elevation?</t>
  </si>
  <si>
    <t>Charge for Wastewater?</t>
  </si>
  <si>
    <t>Inclining Block</t>
  </si>
  <si>
    <t>Declining Block</t>
  </si>
  <si>
    <t>Charge for Stormwater?</t>
  </si>
  <si>
    <t>Included in WW</t>
  </si>
  <si>
    <t>SW Fees are Separate</t>
  </si>
  <si>
    <t>Fees paid to joint district</t>
  </si>
  <si>
    <t>No charges for service</t>
  </si>
  <si>
    <t>Rate Structure for Stormwater Services</t>
  </si>
  <si>
    <t>Water Services?</t>
  </si>
  <si>
    <t>Mean</t>
  </si>
  <si>
    <t>Median</t>
  </si>
  <si>
    <t>Mode</t>
  </si>
  <si>
    <t>Service Population</t>
  </si>
  <si>
    <t>Total miles of water lines (all sizes), not including service laterals</t>
  </si>
  <si>
    <t>Total number of pumps and lift stations in your city</t>
  </si>
  <si>
    <t>How many levels or zones based on elevation do you have?</t>
  </si>
  <si>
    <t>How far away is the water source from the city (miles)?</t>
  </si>
  <si>
    <t>Year of original system construction completion</t>
  </si>
  <si>
    <t>Year of last major update</t>
  </si>
  <si>
    <t>AVERAGE</t>
  </si>
  <si>
    <t>What is the capacity of your water source?</t>
  </si>
  <si>
    <t>What is the design capacity of your water plant(s) (MGD)?</t>
  </si>
  <si>
    <t>What was the average daily production in 2016 (MG)?</t>
  </si>
  <si>
    <t>How much of your daily average production is sold (not including city use)?</t>
  </si>
  <si>
    <t>What was the peak flow of water treated in a 24-hour period in 2016?</t>
  </si>
  <si>
    <t>Closed Tanks-Raw Water Storage (MG)</t>
  </si>
  <si>
    <t>Closed Tanks-Treated Water Storage (MG)</t>
  </si>
  <si>
    <t>Covered Urban Reservoirs-Raw Water Storage (MG)</t>
  </si>
  <si>
    <t>Covered Urban Reservoirs-Treated Water Storage (MG)</t>
  </si>
  <si>
    <t>ASR Reservoir-Raw Water Storage (MG)</t>
  </si>
  <si>
    <t>ASR Reservoir-Treated Water Storage (MG)</t>
  </si>
  <si>
    <t>Other (Please Specify)-Raw Water Storage (MG)</t>
  </si>
  <si>
    <t>Other (Please Specify)-TEXT</t>
  </si>
  <si>
    <t>Other (Please Specify)-Treated Water Storage (MG)</t>
  </si>
  <si>
    <t>Approved water conservation and management plan?</t>
  </si>
  <si>
    <t>Respondents</t>
  </si>
  <si>
    <t>Quintile</t>
  </si>
  <si>
    <t>#</t>
  </si>
  <si>
    <t>%</t>
  </si>
  <si>
    <t>Region</t>
  </si>
  <si>
    <t>%*</t>
  </si>
  <si>
    <t>Respondent Cities</t>
  </si>
  <si>
    <t>Other Cities</t>
  </si>
  <si>
    <t>Measure Water Loss?</t>
  </si>
  <si>
    <t>Estimate</t>
  </si>
  <si>
    <t>IWA/AWWA water loss methods</t>
  </si>
  <si>
    <t>Unsure</t>
  </si>
  <si>
    <t>Comparison of production and customer metered volumes</t>
  </si>
  <si>
    <t>Wastewater Services?</t>
  </si>
  <si>
    <t>Single-Family Residential-Inside City Limits</t>
  </si>
  <si>
    <t>Single-Family Residential-Outside City Limits</t>
  </si>
  <si>
    <t>Commercial-Inside City Limits</t>
  </si>
  <si>
    <t>Commercial-Outside City Limits</t>
  </si>
  <si>
    <t>Other-Inside City Limits</t>
  </si>
  <si>
    <t>Other-Outside City Limits</t>
  </si>
  <si>
    <t>Primary</t>
  </si>
  <si>
    <t>Secondary</t>
  </si>
  <si>
    <t>Adv. Treatment/Tertiary</t>
  </si>
  <si>
    <t>Nitrogen Removal</t>
  </si>
  <si>
    <t>Phosporous Removal</t>
  </si>
  <si>
    <t>Plants releasing stream water that is quality limited (TMDL) or under spe</t>
  </si>
  <si>
    <t>Industrial wastewater pre-treatment program?</t>
  </si>
  <si>
    <t>Stormwater Services?</t>
  </si>
  <si>
    <t>Total miles of piped system</t>
  </si>
  <si>
    <t>Total miles of open channels, ditches, and swales</t>
  </si>
  <si>
    <t>Stormwater</t>
  </si>
  <si>
    <t>Total miles of sewer lines (all sizes), not including service laterals</t>
  </si>
  <si>
    <t>Total number of treatment plants</t>
  </si>
  <si>
    <t>What percent of city wastewater lines also serve stormwater (i.e. combined sewer)?</t>
  </si>
  <si>
    <t>What is the design capacity of your treatment plant(s) in dry weather (MGD)?</t>
  </si>
  <si>
    <t>What is the design capacity of your treatment plant(s) in peak wet weather (MGD)?</t>
  </si>
  <si>
    <t>What is the total amount of wastewater treated in 2016 (MG)?</t>
  </si>
  <si>
    <t>What was the peak wet weather flow in 2016 (MGD)?</t>
  </si>
  <si>
    <t>What was the peak dry weather flow in 2016 (MGD)?</t>
  </si>
  <si>
    <t>18 perc</t>
  </si>
  <si>
    <t>1 perc</t>
  </si>
  <si>
    <t>1perc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</si>
</sst>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quot;$&quot;#,##0.00"/>
    <numFmt numFmtId="166" formatCode="0.0"/>
    <numFmt numFmtId="167" formatCode="#,##0.0"/>
    <numFmt numFmtId="168" formatCode="0.0%"/>
    <numFmt numFmtId="169"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2">
    <xf numFmtId="0" fontId="0" fillId="0" borderId="0" xfId="0"/>
    <xf numFmtId="22" fontId="0" fillId="0" borderId="0" xfId="0" applyNumberFormat="1"/>
    <xf numFmtId="9" fontId="0" fillId="0" borderId="0" xfId="0" applyNumberFormat="1"/>
    <xf numFmtId="16" fontId="0" fillId="0" borderId="0" xfId="0" applyNumberFormat="1"/>
    <xf numFmtId="3" fontId="0" fillId="0" borderId="0" xfId="0" applyNumberFormat="1"/>
    <xf numFmtId="8" fontId="0" fillId="0" borderId="0" xfId="0" applyNumberFormat="1"/>
    <xf numFmtId="14" fontId="0" fillId="0" borderId="0" xfId="0" applyNumberFormat="1"/>
    <xf numFmtId="6" fontId="0" fillId="0" borderId="0" xfId="0" applyNumberFormat="1"/>
    <xf numFmtId="10" fontId="0" fillId="0" borderId="0" xfId="0" applyNumberFormat="1"/>
    <xf numFmtId="15" fontId="0" fillId="0" borderId="0" xfId="0" applyNumberFormat="1"/>
    <xf numFmtId="17" fontId="0" fillId="0" borderId="0" xfId="0" applyNumberFormat="1"/>
    <xf numFmtId="4" fontId="0" fillId="0" borderId="0" xfId="0" applyNumberFormat="1"/>
    <xf numFmtId="0" fontId="18" fillId="0" borderId="0" xfId="0" applyFont="1"/>
    <xf numFmtId="6" fontId="18" fillId="0" borderId="0" xfId="0" applyNumberFormat="1" applyFont="1"/>
    <xf numFmtId="8" fontId="18" fillId="0" borderId="0" xfId="0" applyNumberFormat="1" applyFont="1"/>
    <xf numFmtId="3" fontId="18" fillId="0" borderId="0" xfId="0" applyNumberFormat="1" applyFont="1"/>
    <xf numFmtId="9" fontId="18" fillId="0" borderId="0" xfId="0" applyNumberFormat="1" applyFont="1"/>
    <xf numFmtId="15" fontId="18" fillId="0" borderId="0" xfId="0" applyNumberFormat="1" applyFont="1"/>
    <xf numFmtId="0" fontId="18" fillId="0" borderId="0" xfId="0" applyFont="1" applyFill="1"/>
    <xf numFmtId="9" fontId="18" fillId="0" borderId="0" xfId="0" applyNumberFormat="1" applyFont="1" applyFill="1"/>
    <xf numFmtId="10" fontId="18" fillId="0" borderId="0" xfId="0" applyNumberFormat="1" applyFont="1" applyFill="1"/>
    <xf numFmtId="8" fontId="18" fillId="0" borderId="0" xfId="0" applyNumberFormat="1" applyFont="1" applyFill="1"/>
    <xf numFmtId="3" fontId="18" fillId="0" borderId="0" xfId="0" applyNumberFormat="1" applyFont="1" applyFill="1"/>
    <xf numFmtId="6" fontId="18" fillId="0" borderId="0" xfId="0" applyNumberFormat="1" applyFont="1" applyFill="1"/>
    <xf numFmtId="15" fontId="18" fillId="0" borderId="0" xfId="0" applyNumberFormat="1" applyFont="1" applyFill="1"/>
    <xf numFmtId="16" fontId="18" fillId="0" borderId="0" xfId="0" applyNumberFormat="1" applyFont="1" applyFill="1"/>
    <xf numFmtId="14" fontId="18" fillId="0" borderId="0" xfId="0" applyNumberFormat="1" applyFont="1" applyFill="1"/>
    <xf numFmtId="4" fontId="18" fillId="0" borderId="0" xfId="0" applyNumberFormat="1" applyFont="1" applyFill="1"/>
    <xf numFmtId="43" fontId="18" fillId="0" borderId="0" xfId="1" applyFont="1"/>
    <xf numFmtId="17" fontId="18" fillId="0" borderId="0" xfId="0" applyNumberFormat="1" applyFont="1" applyFill="1"/>
    <xf numFmtId="0" fontId="18" fillId="33" borderId="0" xfId="0" applyFont="1" applyFill="1"/>
    <xf numFmtId="0" fontId="18" fillId="0" borderId="0" xfId="0" applyNumberFormat="1" applyFont="1"/>
    <xf numFmtId="0" fontId="19" fillId="34" borderId="10" xfId="0" applyFont="1" applyFill="1" applyBorder="1" applyAlignment="1">
      <alignment horizontal="left"/>
    </xf>
    <xf numFmtId="0" fontId="19" fillId="34" borderId="11" xfId="0" applyFont="1" applyFill="1" applyBorder="1" applyAlignment="1">
      <alignment horizontal="center"/>
    </xf>
    <xf numFmtId="0" fontId="19" fillId="34" borderId="12" xfId="0" applyFont="1" applyFill="1" applyBorder="1" applyAlignment="1">
      <alignment horizontal="center"/>
    </xf>
    <xf numFmtId="0" fontId="18" fillId="0" borderId="13" xfId="0" applyFont="1" applyFill="1" applyBorder="1" applyAlignment="1">
      <alignment horizontal="center"/>
    </xf>
    <xf numFmtId="0" fontId="18" fillId="0" borderId="0" xfId="0" applyFont="1" applyFill="1" applyBorder="1" applyAlignment="1">
      <alignment horizontal="center"/>
    </xf>
    <xf numFmtId="9" fontId="18" fillId="0" borderId="0" xfId="3" applyFont="1" applyFill="1" applyBorder="1" applyAlignment="1">
      <alignment horizontal="center"/>
    </xf>
    <xf numFmtId="9" fontId="18" fillId="0" borderId="14" xfId="3" applyFont="1" applyFill="1" applyBorder="1" applyAlignment="1">
      <alignment horizontal="center"/>
    </xf>
    <xf numFmtId="0" fontId="19" fillId="0" borderId="13" xfId="0" applyFont="1" applyFill="1" applyBorder="1" applyAlignment="1">
      <alignment horizontal="center"/>
    </xf>
    <xf numFmtId="0" fontId="19" fillId="0" borderId="0" xfId="0" applyFont="1" applyFill="1" applyBorder="1" applyAlignment="1">
      <alignment horizontal="center"/>
    </xf>
    <xf numFmtId="9" fontId="19" fillId="0" borderId="0" xfId="3" applyFont="1" applyFill="1" applyBorder="1" applyAlignment="1">
      <alignment horizontal="center"/>
    </xf>
    <xf numFmtId="9" fontId="19" fillId="0" borderId="14" xfId="3" applyFont="1" applyFill="1" applyBorder="1" applyAlignment="1">
      <alignment horizontal="center"/>
    </xf>
    <xf numFmtId="164" fontId="18" fillId="0" borderId="13" xfId="0" applyNumberFormat="1" applyFont="1" applyFill="1" applyBorder="1" applyAlignment="1">
      <alignment horizontal="center"/>
    </xf>
    <xf numFmtId="0" fontId="19" fillId="0" borderId="15" xfId="0" applyFont="1" applyFill="1" applyBorder="1" applyAlignment="1">
      <alignment horizontal="center"/>
    </xf>
    <xf numFmtId="0" fontId="19" fillId="0" borderId="16" xfId="0" applyFont="1" applyFill="1" applyBorder="1" applyAlignment="1">
      <alignment horizontal="center"/>
    </xf>
    <xf numFmtId="9" fontId="19" fillId="0" borderId="16" xfId="3" applyFont="1" applyFill="1" applyBorder="1" applyAlignment="1">
      <alignment horizontal="center"/>
    </xf>
    <xf numFmtId="9" fontId="19" fillId="0" borderId="17" xfId="3" applyFont="1" applyFill="1" applyBorder="1" applyAlignment="1">
      <alignment horizontal="center"/>
    </xf>
    <xf numFmtId="0" fontId="19" fillId="34" borderId="10" xfId="0" applyFont="1" applyFill="1" applyBorder="1" applyAlignment="1">
      <alignment horizontal="center" vertical="center"/>
    </xf>
    <xf numFmtId="0" fontId="18" fillId="0" borderId="13" xfId="0" applyFont="1" applyFill="1" applyBorder="1" applyAlignment="1">
      <alignment horizontal="center" vertical="center"/>
    </xf>
    <xf numFmtId="0" fontId="19" fillId="0" borderId="13" xfId="0" applyFont="1" applyFill="1" applyBorder="1" applyAlignment="1">
      <alignment horizontal="center" vertical="center"/>
    </xf>
    <xf numFmtId="164" fontId="18" fillId="0" borderId="13" xfId="0" applyNumberFormat="1" applyFont="1" applyFill="1" applyBorder="1" applyAlignment="1">
      <alignment horizontal="center" vertical="center"/>
    </xf>
    <xf numFmtId="0" fontId="19" fillId="0" borderId="15" xfId="0" applyFont="1" applyFill="1" applyBorder="1" applyAlignment="1">
      <alignment horizontal="center" vertical="center"/>
    </xf>
    <xf numFmtId="165" fontId="18" fillId="0" borderId="0" xfId="0" applyNumberFormat="1" applyFont="1" applyFill="1"/>
    <xf numFmtId="165" fontId="18" fillId="0" borderId="0" xfId="0" applyNumberFormat="1" applyFont="1"/>
    <xf numFmtId="10" fontId="18" fillId="0" borderId="0" xfId="3" applyNumberFormat="1" applyFont="1" applyFill="1"/>
    <xf numFmtId="10" fontId="18" fillId="0" borderId="0" xfId="3" applyNumberFormat="1" applyFont="1"/>
    <xf numFmtId="165" fontId="18" fillId="0" borderId="0" xfId="2" applyNumberFormat="1" applyFont="1"/>
    <xf numFmtId="165" fontId="18" fillId="0" borderId="0" xfId="2" applyNumberFormat="1" applyFont="1" applyFill="1"/>
    <xf numFmtId="1" fontId="18" fillId="33" borderId="0" xfId="0" applyNumberFormat="1" applyFont="1" applyFill="1"/>
    <xf numFmtId="0" fontId="19" fillId="34" borderId="10" xfId="0" applyFont="1" applyFill="1" applyBorder="1" applyAlignment="1">
      <alignment horizontal="left" vertical="center"/>
    </xf>
    <xf numFmtId="0" fontId="19" fillId="34" borderId="11" xfId="0" applyFont="1" applyFill="1" applyBorder="1" applyAlignment="1">
      <alignment horizontal="left"/>
    </xf>
    <xf numFmtId="0" fontId="19" fillId="34" borderId="12" xfId="0" applyFont="1" applyFill="1" applyBorder="1" applyAlignment="1">
      <alignment horizontal="left"/>
    </xf>
    <xf numFmtId="0" fontId="18" fillId="0" borderId="0" xfId="3" applyNumberFormat="1" applyFont="1" applyFill="1"/>
    <xf numFmtId="44" fontId="18" fillId="0" borderId="0" xfId="2" applyFont="1" applyFill="1"/>
    <xf numFmtId="0" fontId="18" fillId="0" borderId="0" xfId="2" applyNumberFormat="1" applyFont="1" applyFill="1"/>
    <xf numFmtId="1" fontId="18" fillId="0" borderId="0" xfId="0" applyNumberFormat="1" applyFont="1" applyFill="1"/>
    <xf numFmtId="0" fontId="18" fillId="0" borderId="0" xfId="0" applyNumberFormat="1" applyFont="1" applyFill="1"/>
    <xf numFmtId="2" fontId="18" fillId="33" borderId="0" xfId="0" applyNumberFormat="1" applyFont="1" applyFill="1"/>
    <xf numFmtId="166" fontId="18" fillId="33" borderId="0" xfId="0" applyNumberFormat="1" applyFont="1" applyFill="1"/>
    <xf numFmtId="164" fontId="18" fillId="0" borderId="0" xfId="1" applyNumberFormat="1" applyFont="1" applyFill="1" applyBorder="1" applyAlignment="1">
      <alignment horizontal="center"/>
    </xf>
    <xf numFmtId="164" fontId="19" fillId="0" borderId="16" xfId="1" applyNumberFormat="1" applyFont="1" applyFill="1" applyBorder="1" applyAlignment="1">
      <alignment horizontal="center"/>
    </xf>
    <xf numFmtId="2" fontId="18" fillId="0" borderId="0" xfId="0" applyNumberFormat="1" applyFont="1" applyFill="1"/>
    <xf numFmtId="2" fontId="18" fillId="0" borderId="0" xfId="0" applyNumberFormat="1" applyFont="1"/>
    <xf numFmtId="164" fontId="18" fillId="0" borderId="14" xfId="1" applyNumberFormat="1" applyFont="1" applyFill="1" applyBorder="1" applyAlignment="1">
      <alignment horizontal="center"/>
    </xf>
    <xf numFmtId="164" fontId="19" fillId="0" borderId="17" xfId="1" applyNumberFormat="1" applyFont="1" applyFill="1" applyBorder="1" applyAlignment="1">
      <alignment horizontal="center"/>
    </xf>
    <xf numFmtId="2" fontId="18" fillId="0" borderId="14" xfId="1" applyNumberFormat="1" applyFont="1" applyFill="1" applyBorder="1" applyAlignment="1">
      <alignment horizontal="center"/>
    </xf>
    <xf numFmtId="2" fontId="19" fillId="0" borderId="17" xfId="1" applyNumberFormat="1" applyFont="1" applyFill="1" applyBorder="1" applyAlignment="1">
      <alignment horizontal="center"/>
    </xf>
    <xf numFmtId="2" fontId="19" fillId="34" borderId="12" xfId="0" applyNumberFormat="1" applyFont="1" applyFill="1" applyBorder="1" applyAlignment="1">
      <alignment horizontal="center"/>
    </xf>
    <xf numFmtId="1" fontId="18" fillId="0" borderId="14" xfId="1" applyNumberFormat="1" applyFont="1" applyFill="1" applyBorder="1" applyAlignment="1">
      <alignment horizontal="center"/>
    </xf>
    <xf numFmtId="1" fontId="19" fillId="0" borderId="17" xfId="1" applyNumberFormat="1" applyFont="1" applyFill="1" applyBorder="1" applyAlignment="1">
      <alignment horizontal="center"/>
    </xf>
    <xf numFmtId="1" fontId="19" fillId="34" borderId="12" xfId="0" applyNumberFormat="1" applyFont="1" applyFill="1" applyBorder="1" applyAlignment="1">
      <alignment horizontal="center"/>
    </xf>
    <xf numFmtId="167" fontId="18" fillId="0" borderId="0" xfId="0" applyNumberFormat="1" applyFont="1" applyFill="1"/>
    <xf numFmtId="9" fontId="18" fillId="33" borderId="0" xfId="3" applyNumberFormat="1" applyFont="1" applyFill="1"/>
    <xf numFmtId="9" fontId="19" fillId="34" borderId="12" xfId="3" applyFont="1" applyFill="1" applyBorder="1" applyAlignment="1">
      <alignment horizontal="center"/>
    </xf>
    <xf numFmtId="0" fontId="18" fillId="0" borderId="10" xfId="0" applyFont="1" applyFill="1" applyBorder="1" applyAlignment="1">
      <alignment horizontal="center" vertical="center"/>
    </xf>
    <xf numFmtId="164" fontId="18" fillId="0" borderId="11" xfId="0" applyNumberFormat="1" applyFont="1" applyFill="1" applyBorder="1" applyAlignment="1">
      <alignment horizontal="center" vertical="center"/>
    </xf>
    <xf numFmtId="164" fontId="18" fillId="0" borderId="12" xfId="0" applyNumberFormat="1" applyFont="1" applyFill="1" applyBorder="1" applyAlignment="1">
      <alignment horizontal="center" vertical="center"/>
    </xf>
    <xf numFmtId="0" fontId="19" fillId="35" borderId="13" xfId="0" applyFont="1" applyFill="1" applyBorder="1" applyAlignment="1">
      <alignment horizontal="center" vertical="center"/>
    </xf>
    <xf numFmtId="164" fontId="18" fillId="35" borderId="0" xfId="0" applyNumberFormat="1" applyFont="1" applyFill="1" applyBorder="1" applyAlignment="1">
      <alignment horizontal="center" vertical="center"/>
    </xf>
    <xf numFmtId="164" fontId="18" fillId="35" borderId="14" xfId="0" applyNumberFormat="1" applyFont="1" applyFill="1" applyBorder="1" applyAlignment="1">
      <alignment horizontal="center" vertical="center"/>
    </xf>
    <xf numFmtId="164" fontId="18" fillId="0" borderId="0" xfId="0" applyNumberFormat="1" applyFont="1" applyFill="1" applyBorder="1" applyAlignment="1">
      <alignment horizontal="center" vertical="center"/>
    </xf>
    <xf numFmtId="9" fontId="18" fillId="0" borderId="14" xfId="3" applyFont="1" applyFill="1" applyBorder="1" applyAlignment="1">
      <alignment horizontal="center" vertical="center"/>
    </xf>
    <xf numFmtId="164" fontId="19" fillId="0" borderId="0" xfId="0" applyNumberFormat="1" applyFont="1" applyFill="1" applyBorder="1" applyAlignment="1">
      <alignment horizontal="center" vertical="center"/>
    </xf>
    <xf numFmtId="164" fontId="19" fillId="0" borderId="16" xfId="0" applyNumberFormat="1" applyFont="1" applyFill="1" applyBorder="1" applyAlignment="1">
      <alignment horizontal="center" vertical="center"/>
    </xf>
    <xf numFmtId="9" fontId="19" fillId="0" borderId="17" xfId="3" applyFont="1" applyFill="1" applyBorder="1" applyAlignment="1">
      <alignment horizontal="center" vertical="center"/>
    </xf>
    <xf numFmtId="164" fontId="18" fillId="0" borderId="0" xfId="1" applyNumberFormat="1" applyFont="1"/>
    <xf numFmtId="168" fontId="18" fillId="0" borderId="0" xfId="3" applyNumberFormat="1" applyFont="1"/>
    <xf numFmtId="168" fontId="18" fillId="0" borderId="14" xfId="3" applyNumberFormat="1" applyFont="1" applyFill="1" applyBorder="1" applyAlignment="1">
      <alignment horizontal="center"/>
    </xf>
    <xf numFmtId="168" fontId="19" fillId="0" borderId="17" xfId="3" applyNumberFormat="1" applyFont="1" applyFill="1" applyBorder="1" applyAlignment="1">
      <alignment horizontal="center"/>
    </xf>
    <xf numFmtId="168" fontId="19" fillId="34" borderId="12" xfId="3" applyNumberFormat="1" applyFont="1" applyFill="1" applyBorder="1" applyAlignment="1">
      <alignment horizontal="center"/>
    </xf>
    <xf numFmtId="10" fontId="18" fillId="0" borderId="0" xfId="0" applyNumberFormat="1" applyFont="1"/>
    <xf numFmtId="164" fontId="19" fillId="34" borderId="12" xfId="1" applyNumberFormat="1" applyFont="1" applyFill="1" applyBorder="1" applyAlignment="1">
      <alignment horizontal="center"/>
    </xf>
    <xf numFmtId="1" fontId="19" fillId="34" borderId="12" xfId="1" applyNumberFormat="1" applyFont="1" applyFill="1" applyBorder="1" applyAlignment="1">
      <alignment horizontal="center"/>
    </xf>
    <xf numFmtId="2" fontId="18" fillId="0" borderId="14" xfId="3" applyNumberFormat="1" applyFont="1" applyFill="1" applyBorder="1" applyAlignment="1">
      <alignment horizontal="center"/>
    </xf>
    <xf numFmtId="2" fontId="19" fillId="0" borderId="17" xfId="3" applyNumberFormat="1" applyFont="1" applyFill="1" applyBorder="1" applyAlignment="1">
      <alignment horizontal="center"/>
    </xf>
    <xf numFmtId="1" fontId="18" fillId="0" borderId="14" xfId="3" applyNumberFormat="1" applyFont="1" applyFill="1" applyBorder="1" applyAlignment="1">
      <alignment horizontal="center"/>
    </xf>
    <xf numFmtId="1" fontId="19" fillId="0" borderId="17" xfId="3" applyNumberFormat="1" applyFont="1" applyFill="1" applyBorder="1" applyAlignment="1">
      <alignment horizontal="center"/>
    </xf>
    <xf numFmtId="1" fontId="19" fillId="34" borderId="12" xfId="3" applyNumberFormat="1" applyFont="1" applyFill="1" applyBorder="1" applyAlignment="1">
      <alignment horizontal="center"/>
    </xf>
    <xf numFmtId="164" fontId="18" fillId="0" borderId="0" xfId="1" applyNumberFormat="1" applyFont="1" applyFill="1"/>
    <xf numFmtId="169" fontId="18" fillId="0" borderId="14" xfId="1" applyNumberFormat="1" applyFont="1" applyFill="1" applyBorder="1" applyAlignment="1">
      <alignment horizontal="center"/>
    </xf>
    <xf numFmtId="169" fontId="19" fillId="0" borderId="17" xfId="1" applyNumberFormat="1" applyFont="1" applyFill="1" applyBorder="1" applyAlignment="1">
      <alignment horizontal="center"/>
    </xf>
    <xf numFmtId="169" fontId="19" fillId="34" borderId="12" xfId="1" applyNumberFormat="1" applyFont="1" applyFill="1" applyBorder="1" applyAlignment="1">
      <alignment horizontal="center"/>
    </xf>
    <xf numFmtId="166" fontId="18" fillId="0" borderId="14" xfId="1" applyNumberFormat="1" applyFont="1" applyFill="1" applyBorder="1" applyAlignment="1">
      <alignment horizontal="center"/>
    </xf>
    <xf numFmtId="166" fontId="19" fillId="0" borderId="17" xfId="1" applyNumberFormat="1" applyFont="1" applyFill="1" applyBorder="1" applyAlignment="1">
      <alignment horizontal="center"/>
    </xf>
    <xf numFmtId="166" fontId="19" fillId="34" borderId="12" xfId="0" applyNumberFormat="1" applyFont="1" applyFill="1" applyBorder="1" applyAlignment="1">
      <alignment horizontal="center"/>
    </xf>
    <xf numFmtId="0" fontId="18" fillId="36" borderId="0" xfId="0" applyFont="1" applyFill="1"/>
    <xf numFmtId="166" fontId="19" fillId="34" borderId="12" xfId="1" applyNumberFormat="1" applyFont="1" applyFill="1" applyBorder="1" applyAlignment="1">
      <alignment horizontal="center"/>
    </xf>
    <xf numFmtId="165" fontId="18" fillId="0" borderId="14" xfId="1" applyNumberFormat="1" applyFont="1" applyFill="1" applyBorder="1" applyAlignment="1">
      <alignment horizontal="center"/>
    </xf>
    <xf numFmtId="165" fontId="19" fillId="0" borderId="17" xfId="1" applyNumberFormat="1" applyFont="1" applyFill="1" applyBorder="1" applyAlignment="1">
      <alignment horizontal="center"/>
    </xf>
    <xf numFmtId="165" fontId="19" fillId="34" borderId="12" xfId="0" applyNumberFormat="1" applyFont="1" applyFill="1" applyBorder="1" applyAlignment="1">
      <alignment horizontal="center"/>
    </xf>
    <xf numFmtId="9" fontId="18" fillId="0" borderId="0" xfId="3" applyFont="1" applyFill="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09">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D119"/>
  <sheetViews>
    <sheetView tabSelected="1" workbookViewId="0">
      <pane ySplit="2" topLeftCell="A90" activePane="bottomLeft" state="frozen"/>
      <selection pane="bottomLeft" activeCell="H29" sqref="H29"/>
    </sheetView>
  </sheetViews>
  <sheetFormatPr baseColWidth="10" defaultColWidth="9.1640625" defaultRowHeight="11" x14ac:dyDescent="0.15"/>
  <cols>
    <col min="1" max="1" width="12.83203125" style="12" bestFit="1" customWidth="1"/>
    <col min="2" max="3" width="9.33203125" style="12" bestFit="1" customWidth="1"/>
    <col min="4" max="4" width="12.5" style="12" bestFit="1" customWidth="1"/>
    <col min="5" max="17" width="9.33203125" style="12" bestFit="1" customWidth="1"/>
    <col min="18" max="18" width="9.1640625" style="12"/>
    <col min="19" max="26" width="9.33203125" style="12" bestFit="1" customWidth="1"/>
    <col min="27" max="27" width="9.1640625" style="12"/>
    <col min="28" max="30" width="9.33203125" style="12" bestFit="1" customWidth="1"/>
    <col min="31" max="32" width="9.1640625" style="12"/>
    <col min="33" max="51" width="9.33203125" style="12" bestFit="1" customWidth="1"/>
    <col min="52" max="52" width="9.1640625" style="12"/>
    <col min="53" max="58" width="9.33203125" style="12" bestFit="1" customWidth="1"/>
    <col min="59" max="59" width="9.1640625" style="12"/>
    <col min="60" max="69" width="9.33203125" style="12" bestFit="1" customWidth="1"/>
    <col min="70" max="70" width="9.5" style="12" bestFit="1" customWidth="1"/>
    <col min="71" max="78" width="9.33203125" style="12" bestFit="1" customWidth="1"/>
    <col min="79" max="79" width="9.1640625" style="12"/>
    <col min="80" max="80" width="9.33203125" style="12" bestFit="1" customWidth="1"/>
    <col min="81" max="81" width="9.1640625" style="12"/>
    <col min="82" max="84" width="9.33203125" style="12" bestFit="1" customWidth="1"/>
    <col min="85" max="85" width="9.5" style="12" bestFit="1" customWidth="1"/>
    <col min="86" max="93" width="9.33203125" style="12" bestFit="1" customWidth="1"/>
    <col min="94" max="94" width="9.1640625" style="12"/>
    <col min="95" max="95" width="9.33203125" style="12" bestFit="1" customWidth="1"/>
    <col min="96" max="96" width="9.1640625" style="12"/>
    <col min="97" max="105" width="9.33203125" style="12" bestFit="1" customWidth="1"/>
    <col min="106" max="106" width="9.1640625" style="12"/>
    <col min="107" max="107" width="9.33203125" style="12" bestFit="1" customWidth="1"/>
    <col min="108" max="108" width="9.1640625" style="12"/>
    <col min="109" max="109" width="9.33203125" style="12" bestFit="1" customWidth="1"/>
    <col min="110" max="110" width="9.1640625" style="12"/>
    <col min="111" max="125" width="9.33203125" style="12" bestFit="1" customWidth="1"/>
    <col min="126" max="126" width="13.5" style="12" bestFit="1" customWidth="1"/>
    <col min="127" max="134" width="9.33203125" style="12" bestFit="1" customWidth="1"/>
    <col min="135" max="136" width="9.83203125" style="12" bestFit="1" customWidth="1"/>
    <col min="137" max="150" width="9.33203125" style="12" bestFit="1" customWidth="1"/>
    <col min="151" max="151" width="9.1640625" style="12"/>
    <col min="152" max="154" width="9.33203125" style="12" bestFit="1" customWidth="1"/>
    <col min="155" max="155" width="9.1640625" style="12"/>
    <col min="156" max="178" width="9.33203125" style="12" bestFit="1" customWidth="1"/>
    <col min="179" max="179" width="9.1640625" style="12"/>
    <col min="180" max="180" width="9.33203125" style="12" bestFit="1" customWidth="1"/>
    <col min="181" max="181" width="9.1640625" style="12"/>
    <col min="182" max="183" width="9.33203125" style="12" bestFit="1" customWidth="1"/>
    <col min="184" max="185" width="9.83203125" style="12" bestFit="1" customWidth="1"/>
    <col min="186" max="186" width="12.33203125" style="12" bestFit="1" customWidth="1"/>
    <col min="187" max="194" width="9.33203125" style="12" bestFit="1" customWidth="1"/>
    <col min="195" max="195" width="9.1640625" style="12"/>
    <col min="196" max="197" width="9.33203125" style="12" bestFit="1" customWidth="1"/>
    <col min="198" max="199" width="9.1640625" style="12"/>
    <col min="200" max="210" width="9.33203125" style="12" bestFit="1" customWidth="1"/>
    <col min="211" max="16384" width="9.1640625" style="12"/>
  </cols>
  <sheetData>
    <row r="1" spans="1:212" x14ac:dyDescent="0.15">
      <c r="A1" s="12" t="s">
        <v>10</v>
      </c>
      <c r="B1" s="12" t="s">
        <v>15</v>
      </c>
      <c r="C1" s="12" t="s">
        <v>16</v>
      </c>
      <c r="D1" s="12" t="s">
        <v>17</v>
      </c>
      <c r="E1" s="12" t="s">
        <v>18</v>
      </c>
      <c r="F1" s="12" t="s">
        <v>19</v>
      </c>
      <c r="G1" s="12" t="s">
        <v>20</v>
      </c>
      <c r="H1" s="12" t="s">
        <v>21</v>
      </c>
      <c r="I1" s="12" t="s">
        <v>22</v>
      </c>
      <c r="J1" s="12" t="s">
        <v>23</v>
      </c>
      <c r="K1" s="12" t="s">
        <v>24</v>
      </c>
      <c r="L1" s="12" t="s">
        <v>25</v>
      </c>
      <c r="M1" s="12" t="s">
        <v>26</v>
      </c>
      <c r="N1" s="12" t="s">
        <v>27</v>
      </c>
      <c r="O1" s="12" t="s">
        <v>28</v>
      </c>
      <c r="P1" s="12" t="s">
        <v>29</v>
      </c>
      <c r="Q1" s="12" t="s">
        <v>30</v>
      </c>
      <c r="R1" s="12" t="s">
        <v>31</v>
      </c>
      <c r="S1" s="12" t="s">
        <v>32</v>
      </c>
      <c r="T1" s="12" t="s">
        <v>33</v>
      </c>
      <c r="U1" s="12" t="s">
        <v>34</v>
      </c>
      <c r="V1" s="12" t="s">
        <v>35</v>
      </c>
      <c r="W1" s="12" t="s">
        <v>36</v>
      </c>
      <c r="X1" s="12" t="s">
        <v>37</v>
      </c>
      <c r="Y1" s="12" t="s">
        <v>38</v>
      </c>
      <c r="Z1" s="12" t="s">
        <v>39</v>
      </c>
      <c r="AA1" s="12" t="s">
        <v>40</v>
      </c>
      <c r="AB1" s="12" t="s">
        <v>41</v>
      </c>
      <c r="AC1" s="12" t="s">
        <v>42</v>
      </c>
      <c r="AD1" s="12" t="s">
        <v>43</v>
      </c>
      <c r="AE1" s="12" t="s">
        <v>44</v>
      </c>
      <c r="AF1" s="12" t="s">
        <v>45</v>
      </c>
      <c r="AG1" s="12" t="s">
        <v>46</v>
      </c>
      <c r="AH1" s="12" t="s">
        <v>47</v>
      </c>
      <c r="AI1" s="12" t="s">
        <v>48</v>
      </c>
      <c r="AJ1" s="12" t="s">
        <v>49</v>
      </c>
      <c r="AK1" s="12" t="s">
        <v>50</v>
      </c>
      <c r="AL1" s="12" t="s">
        <v>51</v>
      </c>
      <c r="AM1" s="12" t="s">
        <v>52</v>
      </c>
      <c r="AN1" s="12" t="s">
        <v>53</v>
      </c>
      <c r="AO1" s="12" t="s">
        <v>54</v>
      </c>
      <c r="AP1" s="12" t="s">
        <v>55</v>
      </c>
      <c r="AQ1" s="12" t="s">
        <v>56</v>
      </c>
      <c r="AR1" s="12" t="s">
        <v>57</v>
      </c>
      <c r="AS1" s="12" t="s">
        <v>58</v>
      </c>
      <c r="AT1" s="12" t="s">
        <v>59</v>
      </c>
      <c r="AU1" s="12" t="s">
        <v>60</v>
      </c>
      <c r="AV1" s="12" t="s">
        <v>61</v>
      </c>
      <c r="AW1" s="12" t="s">
        <v>62</v>
      </c>
      <c r="AX1" s="12" t="s">
        <v>63</v>
      </c>
      <c r="AY1" s="12" t="s">
        <v>64</v>
      </c>
      <c r="AZ1" s="12" t="s">
        <v>65</v>
      </c>
      <c r="BA1" s="12" t="s">
        <v>66</v>
      </c>
      <c r="BB1" s="12" t="s">
        <v>67</v>
      </c>
      <c r="BC1" s="12" t="s">
        <v>68</v>
      </c>
      <c r="BD1" s="12" t="s">
        <v>69</v>
      </c>
      <c r="BE1" s="12" t="s">
        <v>70</v>
      </c>
      <c r="BF1" s="12" t="s">
        <v>71</v>
      </c>
      <c r="BG1" s="12" t="s">
        <v>72</v>
      </c>
      <c r="BH1" s="12" t="s">
        <v>73</v>
      </c>
      <c r="BI1" s="12" t="s">
        <v>74</v>
      </c>
      <c r="BJ1" s="12" t="s">
        <v>75</v>
      </c>
      <c r="BK1" s="12" t="s">
        <v>76</v>
      </c>
      <c r="BL1" s="12" t="s">
        <v>77</v>
      </c>
      <c r="BM1" s="12" t="s">
        <v>78</v>
      </c>
      <c r="BN1" s="12" t="s">
        <v>79</v>
      </c>
      <c r="BO1" s="12" t="s">
        <v>80</v>
      </c>
      <c r="BP1" s="12" t="s">
        <v>81</v>
      </c>
      <c r="BQ1" s="12" t="s">
        <v>82</v>
      </c>
      <c r="BR1" s="12" t="s">
        <v>83</v>
      </c>
      <c r="BS1" s="12" t="s">
        <v>84</v>
      </c>
      <c r="BT1" s="12" t="s">
        <v>85</v>
      </c>
      <c r="BU1" s="12" t="s">
        <v>86</v>
      </c>
      <c r="BV1" s="12" t="s">
        <v>87</v>
      </c>
      <c r="BW1" s="12" t="s">
        <v>88</v>
      </c>
      <c r="BX1" s="12" t="s">
        <v>89</v>
      </c>
      <c r="BY1" s="12" t="s">
        <v>90</v>
      </c>
      <c r="BZ1" s="12" t="s">
        <v>91</v>
      </c>
      <c r="CA1" s="12" t="s">
        <v>92</v>
      </c>
      <c r="CB1" s="12" t="s">
        <v>93</v>
      </c>
      <c r="CC1" s="12" t="s">
        <v>94</v>
      </c>
      <c r="CD1" s="12" t="s">
        <v>95</v>
      </c>
      <c r="CE1" s="12" t="s">
        <v>96</v>
      </c>
      <c r="CF1" s="12" t="s">
        <v>97</v>
      </c>
      <c r="CG1" s="12" t="s">
        <v>98</v>
      </c>
      <c r="CH1" s="12" t="s">
        <v>99</v>
      </c>
      <c r="CI1" s="12" t="s">
        <v>100</v>
      </c>
      <c r="CJ1" s="12" t="s">
        <v>101</v>
      </c>
      <c r="CK1" s="12" t="s">
        <v>102</v>
      </c>
      <c r="CL1" s="12" t="s">
        <v>103</v>
      </c>
      <c r="CM1" s="12" t="s">
        <v>104</v>
      </c>
      <c r="CN1" s="12" t="s">
        <v>105</v>
      </c>
      <c r="CO1" s="12" t="s">
        <v>106</v>
      </c>
      <c r="CP1" s="12" t="s">
        <v>107</v>
      </c>
      <c r="CQ1" s="12" t="s">
        <v>108</v>
      </c>
      <c r="CR1" s="12" t="s">
        <v>109</v>
      </c>
      <c r="CS1" s="12" t="s">
        <v>110</v>
      </c>
      <c r="CT1" s="12" t="s">
        <v>111</v>
      </c>
      <c r="CU1" s="12" t="s">
        <v>112</v>
      </c>
      <c r="CV1" s="12" t="s">
        <v>113</v>
      </c>
      <c r="CW1" s="12" t="s">
        <v>114</v>
      </c>
      <c r="CX1" s="12" t="s">
        <v>115</v>
      </c>
      <c r="CY1" s="12" t="s">
        <v>116</v>
      </c>
      <c r="CZ1" s="12" t="s">
        <v>117</v>
      </c>
      <c r="DA1" s="12" t="s">
        <v>118</v>
      </c>
      <c r="DB1" s="12" t="s">
        <v>119</v>
      </c>
      <c r="DC1" s="12" t="s">
        <v>120</v>
      </c>
      <c r="DD1" s="12" t="s">
        <v>121</v>
      </c>
      <c r="DE1" s="12" t="s">
        <v>122</v>
      </c>
      <c r="DF1" s="12" t="s">
        <v>123</v>
      </c>
      <c r="DG1" s="12" t="s">
        <v>124</v>
      </c>
      <c r="DH1" s="12" t="s">
        <v>125</v>
      </c>
      <c r="DI1" s="12" t="s">
        <v>126</v>
      </c>
      <c r="DJ1" s="12" t="s">
        <v>127</v>
      </c>
      <c r="DK1" s="12" t="s">
        <v>128</v>
      </c>
      <c r="DL1" s="12" t="s">
        <v>129</v>
      </c>
      <c r="DM1" s="12" t="s">
        <v>130</v>
      </c>
      <c r="DN1" s="12" t="s">
        <v>131</v>
      </c>
      <c r="DO1" s="12" t="s">
        <v>132</v>
      </c>
      <c r="DP1" s="12" t="s">
        <v>133</v>
      </c>
      <c r="DQ1" s="12" t="s">
        <v>134</v>
      </c>
      <c r="DR1" s="12" t="s">
        <v>135</v>
      </c>
      <c r="DS1" s="12" t="s">
        <v>136</v>
      </c>
      <c r="DT1" s="12" t="s">
        <v>137</v>
      </c>
      <c r="DU1" s="12" t="s">
        <v>138</v>
      </c>
      <c r="DV1" s="12" t="s">
        <v>139</v>
      </c>
      <c r="DW1" s="12" t="s">
        <v>140</v>
      </c>
      <c r="DX1" s="12" t="s">
        <v>141</v>
      </c>
      <c r="DY1" s="12" t="s">
        <v>142</v>
      </c>
      <c r="DZ1" s="12" t="s">
        <v>143</v>
      </c>
      <c r="EA1" s="12" t="s">
        <v>144</v>
      </c>
      <c r="EB1" s="12" t="s">
        <v>145</v>
      </c>
      <c r="EC1" s="12" t="s">
        <v>146</v>
      </c>
      <c r="ED1" s="12" t="s">
        <v>147</v>
      </c>
      <c r="EE1" s="12" t="s">
        <v>148</v>
      </c>
      <c r="EF1" s="12" t="s">
        <v>149</v>
      </c>
      <c r="EG1" s="12" t="s">
        <v>150</v>
      </c>
      <c r="EH1" s="12" t="s">
        <v>151</v>
      </c>
      <c r="EI1" s="12" t="s">
        <v>152</v>
      </c>
      <c r="EJ1" s="12" t="s">
        <v>153</v>
      </c>
      <c r="EK1" s="12" t="s">
        <v>154</v>
      </c>
      <c r="EL1" s="12" t="s">
        <v>155</v>
      </c>
      <c r="EM1" s="12" t="s">
        <v>156</v>
      </c>
      <c r="EN1" s="12" t="s">
        <v>157</v>
      </c>
      <c r="EO1" s="12" t="s">
        <v>158</v>
      </c>
      <c r="EP1" s="12" t="s">
        <v>159</v>
      </c>
      <c r="EQ1" s="12" t="s">
        <v>160</v>
      </c>
      <c r="ER1" s="12" t="s">
        <v>161</v>
      </c>
      <c r="ES1" s="12" t="s">
        <v>162</v>
      </c>
      <c r="ET1" s="12" t="s">
        <v>163</v>
      </c>
      <c r="EU1" s="12" t="s">
        <v>164</v>
      </c>
      <c r="EV1" s="12" t="s">
        <v>165</v>
      </c>
      <c r="EW1" s="12" t="s">
        <v>166</v>
      </c>
      <c r="EX1" s="12" t="s">
        <v>167</v>
      </c>
      <c r="EY1" s="12" t="s">
        <v>168</v>
      </c>
      <c r="EZ1" s="12" t="s">
        <v>169</v>
      </c>
      <c r="FA1" s="12" t="s">
        <v>170</v>
      </c>
      <c r="FB1" s="12" t="s">
        <v>171</v>
      </c>
      <c r="FC1" s="12" t="s">
        <v>172</v>
      </c>
      <c r="FD1" s="12" t="s">
        <v>173</v>
      </c>
      <c r="FE1" s="12" t="s">
        <v>174</v>
      </c>
      <c r="FF1" s="12" t="s">
        <v>175</v>
      </c>
      <c r="FG1" s="12" t="s">
        <v>176</v>
      </c>
      <c r="FH1" s="12" t="s">
        <v>177</v>
      </c>
      <c r="FI1" s="12" t="s">
        <v>178</v>
      </c>
      <c r="FJ1" s="12" t="s">
        <v>179</v>
      </c>
      <c r="FK1" s="12" t="s">
        <v>180</v>
      </c>
      <c r="FL1" s="12" t="s">
        <v>181</v>
      </c>
      <c r="FM1" s="12" t="s">
        <v>182</v>
      </c>
      <c r="FN1" s="12" t="s">
        <v>183</v>
      </c>
      <c r="FO1" s="12" t="s">
        <v>184</v>
      </c>
      <c r="FP1" s="12" t="s">
        <v>185</v>
      </c>
      <c r="FQ1" s="12" t="s">
        <v>186</v>
      </c>
      <c r="FR1" s="12" t="s">
        <v>187</v>
      </c>
      <c r="FS1" s="12" t="s">
        <v>188</v>
      </c>
      <c r="FT1" s="12" t="s">
        <v>189</v>
      </c>
      <c r="FU1" s="12" t="s">
        <v>190</v>
      </c>
      <c r="FV1" s="12" t="s">
        <v>191</v>
      </c>
      <c r="FW1" s="12" t="s">
        <v>192</v>
      </c>
      <c r="FX1" s="12" t="s">
        <v>193</v>
      </c>
      <c r="FY1" s="12" t="s">
        <v>194</v>
      </c>
      <c r="FZ1" s="12" t="s">
        <v>195</v>
      </c>
      <c r="GA1" s="12" t="s">
        <v>196</v>
      </c>
      <c r="GB1" s="12" t="s">
        <v>197</v>
      </c>
      <c r="GC1" s="12" t="s">
        <v>198</v>
      </c>
      <c r="GD1" s="12" t="s">
        <v>199</v>
      </c>
      <c r="GE1" s="12" t="s">
        <v>200</v>
      </c>
      <c r="GF1" s="12" t="s">
        <v>201</v>
      </c>
      <c r="GG1" s="12" t="s">
        <v>202</v>
      </c>
      <c r="GH1" s="12" t="s">
        <v>203</v>
      </c>
      <c r="GI1" s="12" t="s">
        <v>204</v>
      </c>
      <c r="GJ1" s="12" t="s">
        <v>205</v>
      </c>
      <c r="GK1" s="12" t="s">
        <v>206</v>
      </c>
      <c r="GL1" s="12" t="s">
        <v>207</v>
      </c>
      <c r="GM1" s="12" t="s">
        <v>208</v>
      </c>
      <c r="GN1" s="12" t="s">
        <v>209</v>
      </c>
      <c r="GO1" s="12" t="s">
        <v>210</v>
      </c>
      <c r="GP1" s="12" t="s">
        <v>211</v>
      </c>
      <c r="GQ1" s="12" t="s">
        <v>212</v>
      </c>
      <c r="GR1" s="12" t="s">
        <v>213</v>
      </c>
      <c r="GS1" s="12" t="s">
        <v>214</v>
      </c>
      <c r="GT1" s="12" t="s">
        <v>215</v>
      </c>
      <c r="GU1" s="12" t="s">
        <v>216</v>
      </c>
      <c r="GV1" s="12" t="s">
        <v>217</v>
      </c>
      <c r="GW1" s="12" t="s">
        <v>218</v>
      </c>
      <c r="GX1" s="12" t="s">
        <v>219</v>
      </c>
      <c r="GY1" s="12" t="s">
        <v>220</v>
      </c>
      <c r="GZ1" s="12" t="s">
        <v>221</v>
      </c>
      <c r="HA1" s="12" t="s">
        <v>222</v>
      </c>
      <c r="HB1" s="12" t="s">
        <v>223</v>
      </c>
      <c r="HC1" s="12" t="s">
        <v>224</v>
      </c>
      <c r="HD1" s="12" t="s">
        <v>225</v>
      </c>
    </row>
    <row r="2" spans="1:212" x14ac:dyDescent="0.15">
      <c r="A2" s="12" t="s">
        <v>2475</v>
      </c>
      <c r="B2" s="12" t="s">
        <v>244</v>
      </c>
      <c r="C2" s="12" t="s">
        <v>245</v>
      </c>
      <c r="D2" s="12" t="s">
        <v>246</v>
      </c>
      <c r="E2" s="12" t="s">
        <v>247</v>
      </c>
      <c r="F2" s="12" t="s">
        <v>248</v>
      </c>
      <c r="G2" s="12" t="s">
        <v>249</v>
      </c>
      <c r="H2" s="12" t="s">
        <v>250</v>
      </c>
      <c r="I2" s="12" t="s">
        <v>251</v>
      </c>
      <c r="J2" s="12" t="s">
        <v>252</v>
      </c>
      <c r="K2" s="12" t="s">
        <v>253</v>
      </c>
      <c r="L2" s="12" t="s">
        <v>254</v>
      </c>
      <c r="M2" s="12" t="s">
        <v>255</v>
      </c>
      <c r="N2" s="12" t="s">
        <v>256</v>
      </c>
      <c r="O2" s="12" t="s">
        <v>257</v>
      </c>
      <c r="P2" s="12" t="s">
        <v>258</v>
      </c>
      <c r="Q2" s="12" t="s">
        <v>259</v>
      </c>
      <c r="R2" s="12" t="s">
        <v>260</v>
      </c>
      <c r="S2" s="12" t="s">
        <v>261</v>
      </c>
      <c r="T2" s="12" t="s">
        <v>262</v>
      </c>
      <c r="U2" s="12" t="s">
        <v>263</v>
      </c>
      <c r="V2" s="12" t="s">
        <v>264</v>
      </c>
      <c r="W2" s="12" t="s">
        <v>265</v>
      </c>
      <c r="X2" s="12" t="s">
        <v>266</v>
      </c>
      <c r="Y2" s="12" t="s">
        <v>267</v>
      </c>
      <c r="Z2" s="12" t="s">
        <v>268</v>
      </c>
      <c r="AA2" s="12" t="s">
        <v>269</v>
      </c>
      <c r="AB2" s="12" t="s">
        <v>270</v>
      </c>
      <c r="AC2" s="12" t="s">
        <v>271</v>
      </c>
      <c r="AD2" s="12" t="s">
        <v>272</v>
      </c>
      <c r="AE2" s="12" t="s">
        <v>273</v>
      </c>
      <c r="AF2" s="12" t="s">
        <v>274</v>
      </c>
      <c r="AG2" s="12" t="s">
        <v>275</v>
      </c>
      <c r="AH2" s="12" t="s">
        <v>276</v>
      </c>
      <c r="AI2" s="12" t="s">
        <v>277</v>
      </c>
      <c r="AJ2" s="12" t="s">
        <v>278</v>
      </c>
      <c r="AK2" s="12" t="s">
        <v>279</v>
      </c>
      <c r="AL2" s="12" t="s">
        <v>280</v>
      </c>
      <c r="AM2" s="12" t="s">
        <v>281</v>
      </c>
      <c r="AN2" s="12" t="s">
        <v>282</v>
      </c>
      <c r="AO2" s="12" t="s">
        <v>283</v>
      </c>
      <c r="AP2" s="12" t="s">
        <v>284</v>
      </c>
      <c r="AQ2" s="12" t="s">
        <v>285</v>
      </c>
      <c r="AR2" s="12" t="s">
        <v>286</v>
      </c>
      <c r="AS2" s="12" t="s">
        <v>287</v>
      </c>
      <c r="AT2" s="12" t="s">
        <v>288</v>
      </c>
      <c r="AU2" s="12" t="s">
        <v>289</v>
      </c>
      <c r="AV2" s="12" t="s">
        <v>290</v>
      </c>
      <c r="AW2" s="12" t="s">
        <v>291</v>
      </c>
      <c r="AX2" s="12" t="s">
        <v>292</v>
      </c>
      <c r="AY2" s="12" t="s">
        <v>293</v>
      </c>
      <c r="AZ2" s="12" t="s">
        <v>294</v>
      </c>
      <c r="BA2" s="12" t="s">
        <v>295</v>
      </c>
      <c r="BB2" s="12" t="s">
        <v>296</v>
      </c>
      <c r="BC2" s="12" t="s">
        <v>297</v>
      </c>
      <c r="BD2" s="12" t="s">
        <v>298</v>
      </c>
      <c r="BE2" s="12" t="s">
        <v>299</v>
      </c>
      <c r="BF2" s="12" t="s">
        <v>300</v>
      </c>
      <c r="BG2" s="12" t="s">
        <v>301</v>
      </c>
      <c r="BH2" s="12" t="s">
        <v>302</v>
      </c>
      <c r="BI2" s="12" t="s">
        <v>303</v>
      </c>
      <c r="BJ2" s="12" t="s">
        <v>304</v>
      </c>
      <c r="BK2" s="12" t="s">
        <v>305</v>
      </c>
      <c r="BL2" s="12" t="s">
        <v>306</v>
      </c>
      <c r="BM2" s="12" t="s">
        <v>307</v>
      </c>
      <c r="BN2" s="12" t="s">
        <v>308</v>
      </c>
      <c r="BO2" s="12" t="s">
        <v>309</v>
      </c>
      <c r="BP2" s="12" t="s">
        <v>310</v>
      </c>
      <c r="BQ2" s="12" t="s">
        <v>311</v>
      </c>
      <c r="BR2" s="12" t="s">
        <v>312</v>
      </c>
      <c r="BS2" s="12" t="s">
        <v>313</v>
      </c>
      <c r="BT2" s="12" t="s">
        <v>314</v>
      </c>
      <c r="BU2" s="12" t="s">
        <v>315</v>
      </c>
      <c r="BV2" s="12" t="s">
        <v>316</v>
      </c>
      <c r="BW2" s="12" t="s">
        <v>317</v>
      </c>
      <c r="BX2" s="12" t="s">
        <v>318</v>
      </c>
      <c r="BY2" s="12" t="s">
        <v>319</v>
      </c>
      <c r="BZ2" s="12" t="s">
        <v>320</v>
      </c>
      <c r="CA2" s="12" t="s">
        <v>321</v>
      </c>
      <c r="CB2" s="12" t="s">
        <v>322</v>
      </c>
      <c r="CC2" s="12" t="s">
        <v>323</v>
      </c>
      <c r="CD2" s="12" t="s">
        <v>324</v>
      </c>
      <c r="CE2" s="12" t="s">
        <v>325</v>
      </c>
      <c r="CF2" s="12" t="s">
        <v>326</v>
      </c>
      <c r="CG2" s="12" t="s">
        <v>327</v>
      </c>
      <c r="CH2" s="12" t="s">
        <v>313</v>
      </c>
      <c r="CI2" s="12" t="s">
        <v>328</v>
      </c>
      <c r="CJ2" s="12" t="s">
        <v>329</v>
      </c>
      <c r="CK2" s="12" t="s">
        <v>330</v>
      </c>
      <c r="CL2" s="12" t="s">
        <v>331</v>
      </c>
      <c r="CM2" s="12" t="s">
        <v>332</v>
      </c>
      <c r="CN2" s="12" t="s">
        <v>333</v>
      </c>
      <c r="CO2" s="12" t="s">
        <v>334</v>
      </c>
      <c r="CP2" s="12" t="s">
        <v>335</v>
      </c>
      <c r="CQ2" s="12" t="s">
        <v>336</v>
      </c>
      <c r="CR2" s="12" t="s">
        <v>337</v>
      </c>
      <c r="CS2" s="12" t="s">
        <v>338</v>
      </c>
      <c r="CT2" s="12" t="s">
        <v>339</v>
      </c>
      <c r="CU2" s="12" t="s">
        <v>340</v>
      </c>
      <c r="CV2" s="12" t="s">
        <v>313</v>
      </c>
      <c r="CW2" s="12" t="s">
        <v>341</v>
      </c>
      <c r="CX2" s="12" t="s">
        <v>342</v>
      </c>
      <c r="CY2" s="12" t="s">
        <v>343</v>
      </c>
      <c r="CZ2" s="12" t="s">
        <v>344</v>
      </c>
      <c r="DA2" s="12" t="s">
        <v>345</v>
      </c>
      <c r="DB2" s="12" t="s">
        <v>346</v>
      </c>
      <c r="DC2" s="12" t="s">
        <v>347</v>
      </c>
      <c r="DD2" s="12" t="s">
        <v>348</v>
      </c>
      <c r="DE2" s="12" t="s">
        <v>349</v>
      </c>
      <c r="DF2" s="12" t="s">
        <v>350</v>
      </c>
      <c r="DG2" s="12" t="s">
        <v>351</v>
      </c>
      <c r="DH2" s="12" t="s">
        <v>352</v>
      </c>
      <c r="DI2" s="12" t="s">
        <v>353</v>
      </c>
      <c r="DJ2" s="12" t="s">
        <v>354</v>
      </c>
      <c r="DK2" s="12" t="s">
        <v>355</v>
      </c>
      <c r="DL2" s="12" t="s">
        <v>356</v>
      </c>
      <c r="DM2" s="12" t="s">
        <v>357</v>
      </c>
      <c r="DN2" s="12" t="s">
        <v>358</v>
      </c>
      <c r="DO2" s="12" t="s">
        <v>359</v>
      </c>
      <c r="DP2" s="12" t="s">
        <v>360</v>
      </c>
      <c r="DQ2" s="12" t="s">
        <v>361</v>
      </c>
      <c r="DR2" s="12" t="s">
        <v>362</v>
      </c>
      <c r="DS2" s="12" t="s">
        <v>363</v>
      </c>
      <c r="DT2" s="12" t="s">
        <v>364</v>
      </c>
      <c r="DU2" s="12" t="s">
        <v>365</v>
      </c>
      <c r="DV2" s="12" t="s">
        <v>366</v>
      </c>
      <c r="DW2" s="12" t="s">
        <v>367</v>
      </c>
      <c r="DX2" s="12" t="s">
        <v>368</v>
      </c>
      <c r="DY2" s="12" t="s">
        <v>369</v>
      </c>
      <c r="DZ2" s="12" t="s">
        <v>370</v>
      </c>
      <c r="EA2" s="12" t="s">
        <v>371</v>
      </c>
      <c r="EB2" s="12" t="s">
        <v>372</v>
      </c>
      <c r="EC2" s="12" t="s">
        <v>373</v>
      </c>
      <c r="ED2" s="12" t="s">
        <v>374</v>
      </c>
      <c r="EE2" s="12" t="s">
        <v>375</v>
      </c>
      <c r="EF2" s="12" t="s">
        <v>376</v>
      </c>
      <c r="EG2" s="12" t="s">
        <v>377</v>
      </c>
      <c r="EH2" s="12" t="s">
        <v>378</v>
      </c>
      <c r="EI2" s="12" t="s">
        <v>379</v>
      </c>
      <c r="EJ2" s="12" t="s">
        <v>380</v>
      </c>
      <c r="EK2" s="12" t="s">
        <v>381</v>
      </c>
      <c r="EL2" s="12" t="s">
        <v>382</v>
      </c>
      <c r="EM2" s="12" t="s">
        <v>383</v>
      </c>
      <c r="EN2" s="12" t="s">
        <v>384</v>
      </c>
      <c r="EO2" s="12" t="s">
        <v>385</v>
      </c>
      <c r="EP2" s="12" t="s">
        <v>386</v>
      </c>
      <c r="EQ2" s="12" t="s">
        <v>387</v>
      </c>
      <c r="ER2" s="12" t="s">
        <v>388</v>
      </c>
      <c r="ES2" s="12" t="s">
        <v>389</v>
      </c>
      <c r="ET2" s="12" t="s">
        <v>390</v>
      </c>
      <c r="EU2" s="12" t="s">
        <v>391</v>
      </c>
      <c r="EV2" s="12" t="s">
        <v>392</v>
      </c>
      <c r="EW2" s="12" t="s">
        <v>393</v>
      </c>
      <c r="EX2" s="12" t="s">
        <v>394</v>
      </c>
      <c r="EY2" s="12" t="s">
        <v>395</v>
      </c>
      <c r="EZ2" s="12" t="s">
        <v>396</v>
      </c>
      <c r="FA2" s="12" t="s">
        <v>397</v>
      </c>
      <c r="FB2" s="12" t="s">
        <v>356</v>
      </c>
      <c r="FC2" s="12" t="s">
        <v>357</v>
      </c>
      <c r="FD2" s="12" t="s">
        <v>358</v>
      </c>
      <c r="FE2" s="12" t="s">
        <v>359</v>
      </c>
      <c r="FF2" s="12" t="s">
        <v>360</v>
      </c>
      <c r="FG2" s="12" t="s">
        <v>361</v>
      </c>
      <c r="FH2" s="12" t="s">
        <v>362</v>
      </c>
      <c r="FI2" s="12" t="s">
        <v>363</v>
      </c>
      <c r="FJ2" s="12" t="s">
        <v>364</v>
      </c>
      <c r="FK2" s="12" t="s">
        <v>365</v>
      </c>
      <c r="FL2" s="12" t="s">
        <v>398</v>
      </c>
      <c r="FM2" s="12" t="s">
        <v>399</v>
      </c>
      <c r="FN2" s="12" t="s">
        <v>400</v>
      </c>
      <c r="FO2" s="12" t="s">
        <v>401</v>
      </c>
      <c r="FP2" s="12" t="s">
        <v>402</v>
      </c>
      <c r="FQ2" s="12" t="s">
        <v>403</v>
      </c>
      <c r="FR2" s="12" t="s">
        <v>404</v>
      </c>
      <c r="FS2" s="12" t="s">
        <v>405</v>
      </c>
      <c r="FT2" s="12" t="s">
        <v>406</v>
      </c>
      <c r="FU2" s="12" t="s">
        <v>407</v>
      </c>
      <c r="FV2" s="12" t="s">
        <v>408</v>
      </c>
      <c r="FW2" s="12" t="s">
        <v>409</v>
      </c>
      <c r="FX2" s="12" t="s">
        <v>410</v>
      </c>
      <c r="FY2" s="12" t="s">
        <v>411</v>
      </c>
      <c r="FZ2" s="12" t="s">
        <v>412</v>
      </c>
      <c r="GA2" s="12" t="s">
        <v>413</v>
      </c>
      <c r="GB2" s="12" t="s">
        <v>414</v>
      </c>
      <c r="GC2" s="12" t="s">
        <v>415</v>
      </c>
      <c r="GD2" s="12" t="s">
        <v>416</v>
      </c>
      <c r="GE2" s="12" t="s">
        <v>417</v>
      </c>
      <c r="GF2" s="12" t="s">
        <v>418</v>
      </c>
      <c r="GG2" s="12" t="s">
        <v>419</v>
      </c>
      <c r="GH2" s="12" t="s">
        <v>420</v>
      </c>
      <c r="GI2" s="12" t="s">
        <v>387</v>
      </c>
      <c r="GJ2" s="12" t="s">
        <v>421</v>
      </c>
      <c r="GK2" s="12" t="s">
        <v>422</v>
      </c>
      <c r="GL2" s="12" t="s">
        <v>423</v>
      </c>
      <c r="GM2" s="12" t="s">
        <v>424</v>
      </c>
      <c r="GN2" s="12" t="s">
        <v>425</v>
      </c>
      <c r="GO2" s="12" t="s">
        <v>426</v>
      </c>
      <c r="GP2" s="12" t="s">
        <v>427</v>
      </c>
      <c r="GQ2" s="12" t="s">
        <v>428</v>
      </c>
      <c r="GR2" s="12" t="s">
        <v>429</v>
      </c>
      <c r="GS2" s="12" t="s">
        <v>430</v>
      </c>
      <c r="GT2" s="12" t="s">
        <v>360</v>
      </c>
      <c r="GU2" s="12" t="s">
        <v>361</v>
      </c>
      <c r="GV2" s="12" t="s">
        <v>362</v>
      </c>
      <c r="GW2" s="12" t="s">
        <v>363</v>
      </c>
      <c r="GX2" s="12" t="s">
        <v>364</v>
      </c>
      <c r="GY2" s="12" t="s">
        <v>365</v>
      </c>
      <c r="GZ2" s="12" t="s">
        <v>431</v>
      </c>
      <c r="HA2" s="12" t="s">
        <v>432</v>
      </c>
      <c r="HB2" s="12" t="s">
        <v>433</v>
      </c>
      <c r="HC2" s="12" t="s">
        <v>434</v>
      </c>
      <c r="HD2" s="12" t="s">
        <v>435</v>
      </c>
    </row>
    <row r="3" spans="1:212" x14ac:dyDescent="0.15">
      <c r="A3" s="12" t="s">
        <v>2426</v>
      </c>
      <c r="B3" s="12">
        <v>1</v>
      </c>
      <c r="C3" s="12">
        <v>1</v>
      </c>
      <c r="E3" s="12">
        <v>1</v>
      </c>
      <c r="F3" s="12">
        <v>1</v>
      </c>
      <c r="H3" s="12">
        <v>1</v>
      </c>
      <c r="I3" s="12">
        <v>1</v>
      </c>
      <c r="K3" s="12">
        <v>2</v>
      </c>
      <c r="L3" s="12">
        <v>1</v>
      </c>
      <c r="M3" s="12">
        <v>1</v>
      </c>
      <c r="N3" s="12">
        <v>1</v>
      </c>
      <c r="P3" s="12">
        <v>1</v>
      </c>
      <c r="S3" s="13">
        <v>20</v>
      </c>
      <c r="T3" s="12">
        <v>30</v>
      </c>
      <c r="U3" s="14">
        <v>122</v>
      </c>
      <c r="V3" s="12">
        <v>2</v>
      </c>
      <c r="W3" s="12">
        <v>28</v>
      </c>
      <c r="Z3" s="12">
        <v>2</v>
      </c>
      <c r="AB3" s="12">
        <v>3</v>
      </c>
      <c r="AC3" s="12">
        <v>1</v>
      </c>
      <c r="AD3" s="12">
        <v>150</v>
      </c>
      <c r="AE3" s="12" t="s">
        <v>809</v>
      </c>
      <c r="AG3" s="12">
        <v>1</v>
      </c>
      <c r="AH3" s="12">
        <v>1</v>
      </c>
      <c r="AI3" s="12">
        <v>25</v>
      </c>
      <c r="AM3" s="12">
        <v>1</v>
      </c>
      <c r="AN3" s="12">
        <v>1</v>
      </c>
      <c r="AO3" s="12">
        <v>2</v>
      </c>
      <c r="AP3" s="12">
        <v>3</v>
      </c>
      <c r="AQ3" s="12">
        <v>3</v>
      </c>
      <c r="AR3" s="12">
        <v>2015</v>
      </c>
      <c r="AS3" s="12" t="s">
        <v>545</v>
      </c>
      <c r="AT3" s="12" t="s">
        <v>545</v>
      </c>
      <c r="AU3" s="12" t="s">
        <v>810</v>
      </c>
      <c r="AV3" s="12" t="s">
        <v>545</v>
      </c>
      <c r="AW3" s="12" t="s">
        <v>545</v>
      </c>
      <c r="AX3" s="12">
        <v>2</v>
      </c>
      <c r="AY3" s="12">
        <v>3</v>
      </c>
      <c r="BA3" s="12">
        <v>1</v>
      </c>
      <c r="BC3" s="12">
        <v>1</v>
      </c>
      <c r="BD3" s="12">
        <v>1</v>
      </c>
      <c r="BL3" s="12">
        <v>1</v>
      </c>
      <c r="BN3" s="12">
        <v>2</v>
      </c>
      <c r="BO3" s="12">
        <v>3</v>
      </c>
      <c r="BP3" s="12">
        <v>3</v>
      </c>
      <c r="BQ3" s="12">
        <v>1</v>
      </c>
      <c r="BR3" s="12">
        <v>2015</v>
      </c>
      <c r="BS3" s="12">
        <v>1</v>
      </c>
      <c r="BW3" s="12">
        <v>1</v>
      </c>
      <c r="BX3" s="12">
        <v>1</v>
      </c>
      <c r="BZ3" s="12">
        <v>1</v>
      </c>
      <c r="CA3" s="12" t="s">
        <v>811</v>
      </c>
      <c r="CB3" s="12">
        <v>2</v>
      </c>
      <c r="CD3" s="12">
        <v>2</v>
      </c>
      <c r="CE3" s="14">
        <v>42.5</v>
      </c>
      <c r="CF3" s="12">
        <v>2</v>
      </c>
      <c r="CT3" s="12">
        <v>2</v>
      </c>
      <c r="DJ3" s="12">
        <v>1</v>
      </c>
      <c r="DK3" s="12">
        <v>1</v>
      </c>
      <c r="DL3" s="12">
        <v>350</v>
      </c>
      <c r="DM3" s="12">
        <v>5</v>
      </c>
      <c r="DN3" s="12">
        <v>0</v>
      </c>
      <c r="DO3" s="12">
        <v>0</v>
      </c>
      <c r="DP3" s="12">
        <v>142</v>
      </c>
      <c r="DQ3" s="12">
        <v>1</v>
      </c>
      <c r="DR3" s="12">
        <v>6</v>
      </c>
      <c r="DS3" s="12">
        <v>2</v>
      </c>
      <c r="DT3" s="12">
        <v>3</v>
      </c>
      <c r="DU3" s="12">
        <v>0</v>
      </c>
      <c r="DV3" s="12">
        <v>14785650</v>
      </c>
      <c r="DW3" s="12">
        <v>5</v>
      </c>
      <c r="DX3" s="12">
        <v>0</v>
      </c>
      <c r="DY3" s="12">
        <v>0</v>
      </c>
      <c r="DZ3" s="12">
        <v>0</v>
      </c>
      <c r="EA3" s="12">
        <v>1954</v>
      </c>
      <c r="EB3" s="12">
        <v>2000</v>
      </c>
      <c r="EC3" s="12" t="s">
        <v>812</v>
      </c>
      <c r="ED3" s="12">
        <v>0.65</v>
      </c>
      <c r="EE3" s="12">
        <v>0.06</v>
      </c>
      <c r="EF3" s="12">
        <v>100</v>
      </c>
      <c r="EG3" s="12">
        <v>0</v>
      </c>
      <c r="EH3" s="12">
        <v>0.25</v>
      </c>
      <c r="EI3" s="12">
        <v>0</v>
      </c>
      <c r="EJ3" s="12">
        <v>0</v>
      </c>
      <c r="EK3" s="12">
        <v>0</v>
      </c>
      <c r="EL3" s="12">
        <v>0</v>
      </c>
      <c r="EM3" s="12">
        <v>0</v>
      </c>
      <c r="EQ3" s="12" t="s">
        <v>464</v>
      </c>
      <c r="ER3" s="12">
        <v>1</v>
      </c>
      <c r="ES3" s="12">
        <v>1</v>
      </c>
      <c r="ET3" s="12">
        <v>3</v>
      </c>
      <c r="EX3" s="12">
        <v>100</v>
      </c>
      <c r="EZ3" s="12">
        <v>1</v>
      </c>
      <c r="FA3" s="12">
        <v>2</v>
      </c>
      <c r="GR3" s="12">
        <v>1</v>
      </c>
      <c r="GS3" s="12">
        <v>2</v>
      </c>
    </row>
    <row r="4" spans="1:212" x14ac:dyDescent="0.15">
      <c r="A4" s="12" t="s">
        <v>2427</v>
      </c>
      <c r="B4" s="12">
        <v>1</v>
      </c>
      <c r="C4" s="12">
        <v>1</v>
      </c>
      <c r="E4" s="12">
        <v>1</v>
      </c>
      <c r="F4" s="12">
        <v>1</v>
      </c>
      <c r="G4" s="12">
        <v>1</v>
      </c>
      <c r="H4" s="12">
        <v>1</v>
      </c>
      <c r="I4" s="12">
        <v>1</v>
      </c>
      <c r="J4" s="12">
        <v>1</v>
      </c>
      <c r="K4" s="12">
        <v>1</v>
      </c>
      <c r="L4" s="12">
        <v>1</v>
      </c>
      <c r="M4" s="12">
        <v>1</v>
      </c>
      <c r="N4" s="12">
        <v>1</v>
      </c>
      <c r="O4" s="12">
        <v>1</v>
      </c>
      <c r="P4" s="12">
        <v>1</v>
      </c>
      <c r="S4" s="13">
        <v>5</v>
      </c>
      <c r="T4" s="12">
        <v>30</v>
      </c>
      <c r="U4" s="13">
        <v>25</v>
      </c>
      <c r="W4" s="12">
        <v>33</v>
      </c>
      <c r="Y4" s="12" t="s">
        <v>1483</v>
      </c>
      <c r="Z4" s="12">
        <v>2</v>
      </c>
      <c r="AB4" s="12">
        <v>3</v>
      </c>
      <c r="AC4" s="12">
        <v>1</v>
      </c>
      <c r="AD4" s="12">
        <v>60</v>
      </c>
      <c r="AE4" s="12" t="s">
        <v>1484</v>
      </c>
      <c r="AF4" s="12" t="s">
        <v>545</v>
      </c>
      <c r="AG4" s="12">
        <v>1</v>
      </c>
      <c r="AH4" s="12">
        <v>1</v>
      </c>
      <c r="AI4" s="12">
        <v>12</v>
      </c>
      <c r="AJ4" s="12">
        <v>23</v>
      </c>
      <c r="AN4" s="12">
        <v>1</v>
      </c>
      <c r="AO4" s="12">
        <v>1</v>
      </c>
      <c r="AP4" s="12">
        <v>1</v>
      </c>
      <c r="AQ4" s="12">
        <v>1</v>
      </c>
      <c r="AR4" s="12">
        <v>2017</v>
      </c>
      <c r="AS4" s="12">
        <v>2017</v>
      </c>
      <c r="AT4" s="12">
        <v>2017</v>
      </c>
      <c r="AX4" s="12">
        <v>1</v>
      </c>
      <c r="AY4" s="12">
        <v>1</v>
      </c>
      <c r="BB4" s="12">
        <v>1</v>
      </c>
      <c r="BC4" s="12">
        <v>1</v>
      </c>
      <c r="BD4" s="12">
        <v>1</v>
      </c>
      <c r="BL4" s="12">
        <v>1</v>
      </c>
      <c r="BN4" s="12">
        <v>2</v>
      </c>
      <c r="BO4" s="12">
        <v>2</v>
      </c>
      <c r="BP4" s="12">
        <v>2</v>
      </c>
      <c r="BQ4" s="12">
        <v>1</v>
      </c>
      <c r="BR4" s="12">
        <v>2017</v>
      </c>
      <c r="BS4" s="12">
        <v>2</v>
      </c>
      <c r="BZ4" s="12">
        <v>1</v>
      </c>
      <c r="CA4" s="12" t="s">
        <v>1485</v>
      </c>
      <c r="CB4" s="12">
        <v>3</v>
      </c>
      <c r="CD4" s="12">
        <v>2</v>
      </c>
      <c r="CE4" s="12">
        <v>43.07</v>
      </c>
      <c r="CF4" s="12">
        <v>1</v>
      </c>
      <c r="CG4" s="12">
        <v>2017</v>
      </c>
      <c r="CH4" s="12">
        <v>2</v>
      </c>
      <c r="CO4" s="12">
        <v>1</v>
      </c>
      <c r="CP4" s="12" t="s">
        <v>1486</v>
      </c>
      <c r="CQ4" s="12">
        <v>3</v>
      </c>
      <c r="CS4" s="12">
        <v>53.24</v>
      </c>
      <c r="CT4" s="12">
        <v>1</v>
      </c>
      <c r="CU4" s="12">
        <v>2017</v>
      </c>
      <c r="CV4" s="12">
        <v>1</v>
      </c>
      <c r="CW4" s="12">
        <v>1</v>
      </c>
      <c r="CY4" s="12">
        <v>1</v>
      </c>
      <c r="CZ4" s="12">
        <v>1</v>
      </c>
      <c r="DA4" s="12">
        <v>1</v>
      </c>
      <c r="DE4" s="12">
        <v>2</v>
      </c>
      <c r="DG4" s="12">
        <v>2</v>
      </c>
      <c r="DI4" s="12">
        <v>6.74</v>
      </c>
      <c r="DJ4" s="12">
        <v>1</v>
      </c>
      <c r="DK4" s="12">
        <v>1</v>
      </c>
      <c r="DL4" s="15">
        <v>52540</v>
      </c>
      <c r="DM4" s="12" t="s">
        <v>1487</v>
      </c>
      <c r="DP4" s="15">
        <v>16178</v>
      </c>
      <c r="DQ4" s="12">
        <v>463</v>
      </c>
      <c r="DR4" s="15">
        <v>1143</v>
      </c>
      <c r="DT4" s="12">
        <v>225</v>
      </c>
      <c r="DV4" s="15">
        <v>69355</v>
      </c>
      <c r="DW4" s="12">
        <v>264</v>
      </c>
      <c r="DX4" s="12">
        <v>5</v>
      </c>
      <c r="DY4" s="12">
        <v>4</v>
      </c>
      <c r="DZ4" s="12" t="s">
        <v>1488</v>
      </c>
      <c r="EA4" s="12">
        <v>1912</v>
      </c>
      <c r="EB4" s="12">
        <v>2014</v>
      </c>
      <c r="EC4" s="12" t="s">
        <v>1489</v>
      </c>
      <c r="ED4" s="12">
        <v>28</v>
      </c>
      <c r="EE4" s="12">
        <v>7.16</v>
      </c>
      <c r="EG4" s="12">
        <v>13.79</v>
      </c>
      <c r="EI4" s="12">
        <v>21.3</v>
      </c>
      <c r="EQ4" s="12">
        <v>2065</v>
      </c>
      <c r="ER4" s="12">
        <v>1</v>
      </c>
      <c r="ES4" s="12">
        <v>1</v>
      </c>
      <c r="ET4" s="12">
        <v>2</v>
      </c>
      <c r="EV4" s="12">
        <v>0</v>
      </c>
      <c r="EW4" s="12">
        <v>20.7</v>
      </c>
      <c r="EX4" s="12">
        <v>79.3</v>
      </c>
      <c r="EY4" s="12" t="s">
        <v>1490</v>
      </c>
      <c r="EZ4" s="12">
        <v>1</v>
      </c>
      <c r="FA4" s="12">
        <v>1</v>
      </c>
      <c r="FB4" s="15">
        <v>52540</v>
      </c>
      <c r="FC4" s="12" t="s">
        <v>1487</v>
      </c>
      <c r="FF4" s="15">
        <v>16178</v>
      </c>
      <c r="FG4" s="12">
        <v>463</v>
      </c>
      <c r="FH4" s="15">
        <v>1143</v>
      </c>
      <c r="FJ4" s="12">
        <v>225</v>
      </c>
      <c r="FL4" s="12" t="s">
        <v>1491</v>
      </c>
      <c r="FM4" s="12">
        <v>223</v>
      </c>
      <c r="FN4" s="12">
        <v>15</v>
      </c>
      <c r="FO4" s="12">
        <v>1</v>
      </c>
      <c r="FP4" s="12">
        <v>0</v>
      </c>
      <c r="FR4" s="12">
        <v>1</v>
      </c>
      <c r="FX4" s="12">
        <v>1</v>
      </c>
      <c r="FY4" s="12" t="s">
        <v>1492</v>
      </c>
      <c r="FZ4" s="12">
        <v>1967</v>
      </c>
      <c r="GA4" s="12">
        <v>2009</v>
      </c>
      <c r="GB4" s="12">
        <v>12.3</v>
      </c>
      <c r="GC4" s="12">
        <v>68</v>
      </c>
      <c r="GD4" s="15">
        <v>3440</v>
      </c>
      <c r="GE4" s="12">
        <v>37.130000000000003</v>
      </c>
      <c r="GF4" s="12">
        <v>6.2</v>
      </c>
      <c r="GG4" s="12" t="s">
        <v>1493</v>
      </c>
      <c r="GH4" s="12" t="s">
        <v>1494</v>
      </c>
      <c r="GI4" s="12" t="s">
        <v>932</v>
      </c>
      <c r="GJ4" s="12">
        <v>1</v>
      </c>
      <c r="GK4" s="12">
        <v>2</v>
      </c>
      <c r="GL4" s="12" t="s">
        <v>545</v>
      </c>
      <c r="GM4" s="12" t="s">
        <v>545</v>
      </c>
      <c r="GN4" s="12">
        <v>2</v>
      </c>
      <c r="GO4" s="12" t="s">
        <v>545</v>
      </c>
      <c r="GP4" s="12" t="s">
        <v>545</v>
      </c>
      <c r="GR4" s="12">
        <v>1</v>
      </c>
      <c r="GS4" s="12">
        <v>1</v>
      </c>
      <c r="GT4" s="15">
        <v>15299</v>
      </c>
      <c r="GV4" s="12">
        <v>754</v>
      </c>
      <c r="GZ4" s="12">
        <v>130</v>
      </c>
      <c r="HA4" s="12">
        <v>70</v>
      </c>
      <c r="HB4" s="15">
        <v>3200</v>
      </c>
    </row>
    <row r="5" spans="1:212" x14ac:dyDescent="0.15">
      <c r="A5" s="12" t="s">
        <v>2428</v>
      </c>
      <c r="B5" s="12">
        <v>1</v>
      </c>
      <c r="C5" s="12">
        <v>1</v>
      </c>
      <c r="E5" s="12">
        <v>1</v>
      </c>
      <c r="F5" s="12">
        <v>1</v>
      </c>
      <c r="G5" s="12">
        <v>1</v>
      </c>
      <c r="H5" s="12">
        <v>1</v>
      </c>
      <c r="J5" s="12">
        <v>1</v>
      </c>
      <c r="K5" s="12">
        <v>2</v>
      </c>
      <c r="L5" s="12">
        <v>1</v>
      </c>
      <c r="M5" s="12">
        <v>1</v>
      </c>
      <c r="N5" s="12">
        <v>1</v>
      </c>
      <c r="O5" s="12">
        <v>1</v>
      </c>
      <c r="P5" s="12">
        <v>1</v>
      </c>
      <c r="S5" s="14">
        <v>5</v>
      </c>
      <c r="T5" s="12">
        <v>10</v>
      </c>
      <c r="U5" s="12" t="s">
        <v>2272</v>
      </c>
      <c r="V5" s="12" t="s">
        <v>444</v>
      </c>
      <c r="W5" s="12" t="s">
        <v>477</v>
      </c>
      <c r="X5" s="12" t="s">
        <v>545</v>
      </c>
      <c r="Y5" s="12" t="s">
        <v>2273</v>
      </c>
      <c r="Z5" s="12">
        <v>1</v>
      </c>
      <c r="AA5" s="12" t="s">
        <v>2274</v>
      </c>
      <c r="AB5" s="12">
        <v>3</v>
      </c>
      <c r="AC5" s="12">
        <v>1</v>
      </c>
      <c r="AD5" s="12" t="s">
        <v>2275</v>
      </c>
      <c r="AE5" s="12" t="s">
        <v>2276</v>
      </c>
      <c r="AF5" s="12" t="s">
        <v>2277</v>
      </c>
      <c r="AG5" s="12">
        <v>1</v>
      </c>
      <c r="AH5" s="12">
        <v>1</v>
      </c>
      <c r="AI5" s="16">
        <v>0.27</v>
      </c>
      <c r="AJ5" s="16">
        <v>0.3</v>
      </c>
      <c r="AN5" s="12">
        <v>1</v>
      </c>
      <c r="AO5" s="12">
        <v>1</v>
      </c>
      <c r="AP5" s="12">
        <v>1</v>
      </c>
      <c r="AQ5" s="12">
        <v>1</v>
      </c>
      <c r="AX5" s="12">
        <v>1</v>
      </c>
      <c r="AY5" s="12">
        <v>4</v>
      </c>
      <c r="AZ5" s="12" t="s">
        <v>2278</v>
      </c>
      <c r="BF5" s="12">
        <v>1</v>
      </c>
      <c r="BG5" s="12" t="s">
        <v>2279</v>
      </c>
      <c r="BH5" s="12">
        <v>1</v>
      </c>
      <c r="BN5" s="12">
        <v>1</v>
      </c>
      <c r="BO5" s="12">
        <v>1</v>
      </c>
      <c r="BP5" s="12">
        <v>2</v>
      </c>
      <c r="BQ5" s="12">
        <v>1</v>
      </c>
      <c r="BR5" s="17">
        <v>42888</v>
      </c>
      <c r="BS5" s="12">
        <v>1</v>
      </c>
      <c r="BX5" s="12">
        <v>1</v>
      </c>
      <c r="BZ5" s="12">
        <v>1</v>
      </c>
      <c r="CB5" s="12">
        <v>1</v>
      </c>
      <c r="CD5" s="12">
        <v>2</v>
      </c>
      <c r="CE5" s="14">
        <v>54.14</v>
      </c>
      <c r="CF5" s="12">
        <v>1</v>
      </c>
      <c r="CG5" s="17">
        <v>42522</v>
      </c>
      <c r="CH5" s="12">
        <v>1</v>
      </c>
      <c r="CM5" s="12">
        <v>1</v>
      </c>
      <c r="CQ5" s="12">
        <v>3</v>
      </c>
      <c r="CS5" s="14">
        <v>57.43</v>
      </c>
      <c r="CT5" s="12">
        <v>2</v>
      </c>
      <c r="DJ5" s="12">
        <v>1</v>
      </c>
      <c r="DK5" s="12">
        <v>1</v>
      </c>
      <c r="DL5" s="12">
        <v>1614</v>
      </c>
      <c r="DN5" s="12">
        <v>1614</v>
      </c>
      <c r="DP5" s="12">
        <v>527</v>
      </c>
      <c r="DQ5" s="12">
        <v>51</v>
      </c>
      <c r="DR5" s="12">
        <v>18</v>
      </c>
      <c r="DS5" s="12">
        <v>1</v>
      </c>
      <c r="DT5" s="12">
        <v>33</v>
      </c>
      <c r="DU5" s="12">
        <v>2</v>
      </c>
      <c r="DV5" s="15">
        <v>40000000</v>
      </c>
      <c r="DW5" s="12">
        <v>14.2</v>
      </c>
      <c r="DX5" s="12">
        <v>5</v>
      </c>
      <c r="DY5" s="12">
        <v>1</v>
      </c>
      <c r="DZ5" s="12" t="s">
        <v>2280</v>
      </c>
      <c r="EA5" s="12" t="s">
        <v>932</v>
      </c>
      <c r="EB5" s="12">
        <v>2001</v>
      </c>
      <c r="ED5" s="12">
        <v>0.63</v>
      </c>
      <c r="EE5" s="12">
        <v>0.23</v>
      </c>
      <c r="EF5" s="16">
        <v>0.6</v>
      </c>
      <c r="EG5" s="12" t="s">
        <v>2281</v>
      </c>
      <c r="EH5" s="12">
        <v>3</v>
      </c>
      <c r="EI5" s="12" t="s">
        <v>2282</v>
      </c>
      <c r="ER5" s="12">
        <v>1</v>
      </c>
      <c r="ES5" s="12">
        <v>1</v>
      </c>
      <c r="ET5" s="12">
        <v>1</v>
      </c>
      <c r="EV5" s="12">
        <v>10</v>
      </c>
      <c r="EW5" s="12">
        <v>10</v>
      </c>
      <c r="EX5" s="12">
        <v>80</v>
      </c>
      <c r="EY5" s="12" t="s">
        <v>2283</v>
      </c>
      <c r="EZ5" s="12">
        <v>1</v>
      </c>
      <c r="FA5" s="12">
        <v>1</v>
      </c>
      <c r="FB5" s="12">
        <v>1614</v>
      </c>
      <c r="FD5" s="12">
        <v>1614</v>
      </c>
      <c r="FF5" s="12">
        <v>527</v>
      </c>
      <c r="FG5" s="12">
        <v>51</v>
      </c>
      <c r="FH5" s="12">
        <v>18</v>
      </c>
      <c r="FI5" s="12">
        <v>1</v>
      </c>
      <c r="FJ5" s="12">
        <v>33</v>
      </c>
      <c r="FK5" s="12">
        <v>2</v>
      </c>
      <c r="FN5" s="12">
        <v>2</v>
      </c>
      <c r="FO5" s="12">
        <v>1</v>
      </c>
      <c r="FQ5" s="12">
        <v>1</v>
      </c>
      <c r="FR5" s="12">
        <v>1</v>
      </c>
      <c r="FS5" s="12">
        <v>1</v>
      </c>
      <c r="FX5" s="12">
        <v>2</v>
      </c>
      <c r="GJ5" s="12">
        <v>2</v>
      </c>
      <c r="GK5" s="12">
        <v>2</v>
      </c>
      <c r="GN5" s="12">
        <v>2</v>
      </c>
      <c r="GO5" s="16">
        <v>0</v>
      </c>
      <c r="GR5" s="12">
        <v>1</v>
      </c>
      <c r="GS5" s="12">
        <v>1</v>
      </c>
      <c r="HC5" s="12" t="s">
        <v>2284</v>
      </c>
      <c r="HD5" s="12" t="s">
        <v>2285</v>
      </c>
    </row>
    <row r="6" spans="1:212" x14ac:dyDescent="0.15">
      <c r="A6" s="12" t="s">
        <v>492</v>
      </c>
      <c r="B6" s="12">
        <v>1</v>
      </c>
      <c r="C6" s="12">
        <v>1</v>
      </c>
      <c r="E6" s="12">
        <v>1</v>
      </c>
      <c r="F6" s="12">
        <v>1</v>
      </c>
      <c r="H6" s="12">
        <v>1</v>
      </c>
      <c r="K6" s="12">
        <v>2</v>
      </c>
      <c r="L6" s="12">
        <v>1</v>
      </c>
      <c r="N6" s="12">
        <v>1</v>
      </c>
      <c r="P6" s="12">
        <v>1</v>
      </c>
      <c r="S6" s="12" t="s">
        <v>496</v>
      </c>
      <c r="T6" s="12">
        <v>15</v>
      </c>
      <c r="W6" s="12">
        <v>45</v>
      </c>
      <c r="Z6" s="12">
        <v>2</v>
      </c>
      <c r="AB6" s="12">
        <v>2</v>
      </c>
      <c r="AD6" s="12" t="s">
        <v>445</v>
      </c>
      <c r="AF6" s="12" t="s">
        <v>497</v>
      </c>
      <c r="AG6" s="12">
        <v>1</v>
      </c>
      <c r="AH6" s="12">
        <v>1</v>
      </c>
      <c r="AL6" s="12">
        <v>1</v>
      </c>
      <c r="AM6" s="12">
        <v>1</v>
      </c>
      <c r="AN6" s="12">
        <v>1</v>
      </c>
      <c r="AO6" s="12">
        <v>2</v>
      </c>
      <c r="AP6" s="12">
        <v>3</v>
      </c>
      <c r="AQ6" s="12">
        <v>3</v>
      </c>
      <c r="AR6" s="12">
        <v>2015</v>
      </c>
      <c r="AS6" s="12" t="s">
        <v>445</v>
      </c>
      <c r="AT6" s="12" t="s">
        <v>445</v>
      </c>
      <c r="AU6" s="12" t="s">
        <v>498</v>
      </c>
      <c r="AV6" s="12" t="s">
        <v>445</v>
      </c>
      <c r="AW6" s="12" t="s">
        <v>445</v>
      </c>
      <c r="AX6" s="12">
        <v>2</v>
      </c>
      <c r="AY6" s="12">
        <v>4</v>
      </c>
      <c r="AZ6" s="12" t="s">
        <v>499</v>
      </c>
      <c r="BC6" s="12">
        <v>1</v>
      </c>
      <c r="BD6" s="12">
        <v>1</v>
      </c>
      <c r="BL6" s="12">
        <v>1</v>
      </c>
      <c r="BN6" s="12">
        <v>2</v>
      </c>
      <c r="BO6" s="12">
        <v>3</v>
      </c>
      <c r="BP6" s="12">
        <v>3</v>
      </c>
      <c r="BQ6" s="12">
        <v>1</v>
      </c>
      <c r="BR6" s="12">
        <v>2014</v>
      </c>
      <c r="BS6" s="12">
        <v>1</v>
      </c>
      <c r="BX6" s="12">
        <v>1</v>
      </c>
      <c r="CB6" s="12">
        <v>1</v>
      </c>
      <c r="CD6" s="12">
        <v>2</v>
      </c>
      <c r="CE6" s="12" t="s">
        <v>500</v>
      </c>
      <c r="CF6" s="12">
        <v>2</v>
      </c>
      <c r="CT6" s="12">
        <v>2</v>
      </c>
      <c r="DJ6" s="12">
        <v>1</v>
      </c>
      <c r="DK6" s="12">
        <v>1</v>
      </c>
      <c r="DL6" s="12">
        <v>52</v>
      </c>
      <c r="DM6" s="12">
        <v>0</v>
      </c>
      <c r="DN6" s="12">
        <v>52</v>
      </c>
      <c r="DO6" s="12">
        <v>0</v>
      </c>
      <c r="DP6" s="12">
        <v>47</v>
      </c>
      <c r="DQ6" s="12">
        <v>0</v>
      </c>
      <c r="DR6" s="12">
        <v>3</v>
      </c>
      <c r="DS6" s="12">
        <v>0</v>
      </c>
      <c r="DT6" s="12">
        <v>0</v>
      </c>
      <c r="DU6" s="12">
        <v>0</v>
      </c>
      <c r="DV6" s="12" t="s">
        <v>501</v>
      </c>
      <c r="DW6" s="12">
        <v>2.5</v>
      </c>
      <c r="DX6" s="12">
        <v>1</v>
      </c>
      <c r="DY6" s="12">
        <v>0</v>
      </c>
      <c r="DZ6" s="12">
        <v>1.5</v>
      </c>
      <c r="EA6" s="12">
        <v>1955</v>
      </c>
      <c r="EB6" s="12">
        <v>1955</v>
      </c>
      <c r="EC6" s="12" t="s">
        <v>502</v>
      </c>
      <c r="ED6" s="12" t="s">
        <v>445</v>
      </c>
      <c r="EE6" s="12" t="s">
        <v>503</v>
      </c>
      <c r="EF6" s="12">
        <v>0</v>
      </c>
      <c r="EG6" s="12" t="s">
        <v>504</v>
      </c>
      <c r="EH6" s="12" t="s">
        <v>505</v>
      </c>
      <c r="EI6" s="12" t="s">
        <v>505</v>
      </c>
      <c r="EJ6" s="12">
        <v>0</v>
      </c>
      <c r="EK6" s="12">
        <v>0</v>
      </c>
      <c r="EL6" s="12">
        <v>0</v>
      </c>
      <c r="EM6" s="12">
        <v>0</v>
      </c>
      <c r="EQ6" s="12" t="s">
        <v>506</v>
      </c>
      <c r="ER6" s="12">
        <v>2</v>
      </c>
      <c r="ES6" s="12">
        <v>2</v>
      </c>
      <c r="ET6" s="12">
        <v>1</v>
      </c>
      <c r="EV6" s="12">
        <v>0</v>
      </c>
      <c r="EW6" s="12">
        <v>0</v>
      </c>
      <c r="EX6" s="12">
        <v>0</v>
      </c>
      <c r="EZ6" s="12">
        <v>1</v>
      </c>
      <c r="FA6" s="12">
        <v>2</v>
      </c>
      <c r="GR6" s="12">
        <v>1</v>
      </c>
      <c r="GS6" s="12">
        <v>2</v>
      </c>
    </row>
    <row r="7" spans="1:212" s="18" customFormat="1" x14ac:dyDescent="0.15">
      <c r="A7" s="18" t="s">
        <v>2129</v>
      </c>
      <c r="B7" s="18">
        <v>1</v>
      </c>
      <c r="C7" s="18">
        <v>1</v>
      </c>
      <c r="E7" s="18">
        <v>1</v>
      </c>
      <c r="F7" s="18">
        <v>1</v>
      </c>
      <c r="H7" s="18">
        <v>1</v>
      </c>
      <c r="J7" s="18">
        <v>1</v>
      </c>
      <c r="K7" s="18">
        <v>2</v>
      </c>
      <c r="L7" s="18">
        <v>1</v>
      </c>
      <c r="M7" s="18">
        <v>1</v>
      </c>
      <c r="N7" s="18">
        <v>1</v>
      </c>
      <c r="P7" s="18">
        <v>1</v>
      </c>
      <c r="S7" s="18" t="s">
        <v>2133</v>
      </c>
      <c r="T7" s="18">
        <v>10</v>
      </c>
      <c r="U7" s="18" t="s">
        <v>2134</v>
      </c>
      <c r="V7" s="18">
        <v>0.05</v>
      </c>
      <c r="W7" s="18">
        <v>45</v>
      </c>
      <c r="Z7" s="18">
        <v>2</v>
      </c>
      <c r="AB7" s="18">
        <v>3</v>
      </c>
      <c r="AC7" s="18">
        <v>1</v>
      </c>
      <c r="AE7" s="18" t="s">
        <v>2135</v>
      </c>
      <c r="AF7" s="18" t="s">
        <v>2136</v>
      </c>
      <c r="AG7" s="18">
        <v>1</v>
      </c>
      <c r="AH7" s="18">
        <v>1</v>
      </c>
      <c r="AI7" s="18">
        <v>29.88</v>
      </c>
      <c r="AJ7" s="18">
        <v>23.51</v>
      </c>
      <c r="AN7" s="18">
        <v>1</v>
      </c>
      <c r="AO7" s="18">
        <v>1</v>
      </c>
      <c r="AP7" s="18">
        <v>1</v>
      </c>
      <c r="AQ7" s="18">
        <v>3</v>
      </c>
      <c r="AR7" s="18">
        <v>2015</v>
      </c>
      <c r="AS7" s="18">
        <v>2013</v>
      </c>
      <c r="AU7" s="18" t="s">
        <v>545</v>
      </c>
      <c r="AV7" s="18" t="s">
        <v>545</v>
      </c>
      <c r="AW7" s="18" t="s">
        <v>545</v>
      </c>
      <c r="AX7" s="18">
        <v>2</v>
      </c>
      <c r="AY7" s="18">
        <v>2</v>
      </c>
      <c r="AZ7" s="18" t="s">
        <v>2137</v>
      </c>
      <c r="BF7" s="18">
        <v>1</v>
      </c>
      <c r="BG7" s="18" t="s">
        <v>2138</v>
      </c>
      <c r="BL7" s="18">
        <v>1</v>
      </c>
      <c r="BN7" s="18">
        <v>2</v>
      </c>
      <c r="BO7" s="18">
        <v>2</v>
      </c>
      <c r="BP7" s="18">
        <v>3</v>
      </c>
      <c r="BQ7" s="18">
        <v>1</v>
      </c>
      <c r="BR7" s="18">
        <v>2016</v>
      </c>
      <c r="BS7" s="18">
        <v>1</v>
      </c>
      <c r="BX7" s="18">
        <v>1</v>
      </c>
      <c r="BZ7" s="18">
        <v>1</v>
      </c>
      <c r="CA7" s="18" t="s">
        <v>2139</v>
      </c>
      <c r="CB7" s="18">
        <v>4</v>
      </c>
      <c r="CC7" s="18" t="s">
        <v>2140</v>
      </c>
      <c r="CD7" s="18">
        <v>2</v>
      </c>
      <c r="CE7" s="21">
        <v>65.69</v>
      </c>
      <c r="CF7" s="18">
        <v>1</v>
      </c>
      <c r="CG7" s="18">
        <v>2010</v>
      </c>
      <c r="CH7" s="18">
        <v>1</v>
      </c>
      <c r="CM7" s="18">
        <v>1</v>
      </c>
      <c r="CO7" s="18">
        <v>1</v>
      </c>
      <c r="CP7" s="18" t="s">
        <v>2141</v>
      </c>
      <c r="CQ7" s="18">
        <v>1</v>
      </c>
      <c r="CS7" s="18">
        <v>42</v>
      </c>
      <c r="CT7" s="18">
        <v>2</v>
      </c>
      <c r="DJ7" s="18">
        <v>1</v>
      </c>
      <c r="DK7" s="18">
        <v>1</v>
      </c>
      <c r="DL7" s="18">
        <v>1150</v>
      </c>
      <c r="DS7" s="18">
        <v>0</v>
      </c>
      <c r="DU7" s="18">
        <v>0</v>
      </c>
      <c r="DX7" s="18">
        <v>3</v>
      </c>
      <c r="DY7" s="18">
        <v>1</v>
      </c>
      <c r="DZ7" s="18" t="s">
        <v>2142</v>
      </c>
      <c r="EA7" s="18">
        <v>1940</v>
      </c>
      <c r="EB7" s="18">
        <v>2017</v>
      </c>
      <c r="EC7" s="18" t="s">
        <v>2143</v>
      </c>
      <c r="ED7" s="18" t="s">
        <v>545</v>
      </c>
      <c r="EG7" s="18" t="s">
        <v>545</v>
      </c>
      <c r="EH7" s="18" t="s">
        <v>2144</v>
      </c>
      <c r="EI7" s="18">
        <v>0</v>
      </c>
      <c r="EJ7" s="18">
        <v>0</v>
      </c>
      <c r="EK7" s="18">
        <v>0</v>
      </c>
      <c r="EL7" s="18">
        <v>0</v>
      </c>
      <c r="EM7" s="18">
        <v>0</v>
      </c>
      <c r="EO7" s="18">
        <v>0</v>
      </c>
      <c r="EQ7" s="18">
        <v>2050</v>
      </c>
      <c r="ER7" s="18">
        <v>1</v>
      </c>
      <c r="ES7" s="18">
        <v>1</v>
      </c>
      <c r="ET7" s="18">
        <v>3</v>
      </c>
      <c r="EX7" s="18">
        <v>100</v>
      </c>
      <c r="EZ7" s="18">
        <v>1</v>
      </c>
      <c r="FA7" s="18">
        <v>1</v>
      </c>
      <c r="FM7" s="18">
        <v>6</v>
      </c>
      <c r="FN7" s="18" t="s">
        <v>2145</v>
      </c>
      <c r="FO7" s="18">
        <v>1</v>
      </c>
      <c r="FP7" s="18">
        <v>0</v>
      </c>
      <c r="FR7" s="18">
        <v>1</v>
      </c>
      <c r="FV7" s="18">
        <v>1</v>
      </c>
      <c r="FW7" s="18" t="s">
        <v>2146</v>
      </c>
      <c r="FX7" s="18">
        <v>2</v>
      </c>
      <c r="FZ7" s="18">
        <v>1950</v>
      </c>
      <c r="GA7" s="18">
        <v>2012</v>
      </c>
      <c r="GB7" s="18" t="s">
        <v>2147</v>
      </c>
      <c r="GC7" s="18" t="s">
        <v>2148</v>
      </c>
      <c r="GG7" s="18">
        <v>75</v>
      </c>
      <c r="GH7" s="18">
        <v>2050</v>
      </c>
      <c r="GI7" s="18">
        <v>2050</v>
      </c>
      <c r="GJ7" s="18">
        <v>2</v>
      </c>
      <c r="GK7" s="18">
        <v>2</v>
      </c>
      <c r="GL7" s="18" t="s">
        <v>545</v>
      </c>
      <c r="GM7" s="18" t="s">
        <v>2149</v>
      </c>
      <c r="GN7" s="18">
        <v>1</v>
      </c>
      <c r="GO7" s="18">
        <v>5</v>
      </c>
      <c r="GP7" s="18" t="s">
        <v>2150</v>
      </c>
      <c r="GR7" s="18">
        <v>1</v>
      </c>
      <c r="GS7" s="18">
        <v>2</v>
      </c>
    </row>
    <row r="8" spans="1:212" s="18" customFormat="1" x14ac:dyDescent="0.15">
      <c r="A8" s="18" t="s">
        <v>2429</v>
      </c>
      <c r="B8" s="18">
        <v>1</v>
      </c>
      <c r="C8" s="18">
        <v>1</v>
      </c>
      <c r="E8" s="18">
        <v>1</v>
      </c>
      <c r="F8" s="18">
        <v>1</v>
      </c>
      <c r="H8" s="18">
        <v>1</v>
      </c>
      <c r="I8" s="18">
        <v>1</v>
      </c>
      <c r="K8" s="18">
        <v>2</v>
      </c>
      <c r="L8" s="18">
        <v>1</v>
      </c>
      <c r="M8" s="18">
        <v>1</v>
      </c>
      <c r="N8" s="18">
        <v>1</v>
      </c>
      <c r="O8" s="18">
        <v>1</v>
      </c>
      <c r="S8" s="21">
        <v>10</v>
      </c>
      <c r="T8" s="18" t="s">
        <v>662</v>
      </c>
      <c r="V8" s="18" t="s">
        <v>2411</v>
      </c>
      <c r="W8" s="18" t="s">
        <v>529</v>
      </c>
      <c r="X8" s="21">
        <v>10</v>
      </c>
      <c r="Y8" s="18">
        <v>25</v>
      </c>
      <c r="Z8" s="18">
        <v>2</v>
      </c>
      <c r="AB8" s="18">
        <v>3</v>
      </c>
      <c r="AC8" s="18">
        <v>2</v>
      </c>
      <c r="AD8" s="18" t="s">
        <v>1289</v>
      </c>
      <c r="AE8" s="18" t="s">
        <v>2412</v>
      </c>
      <c r="AF8" s="18" t="s">
        <v>2413</v>
      </c>
      <c r="AG8" s="18">
        <v>1</v>
      </c>
      <c r="AH8" s="18">
        <v>1</v>
      </c>
      <c r="AO8" s="18">
        <v>1</v>
      </c>
      <c r="AP8" s="18">
        <v>1</v>
      </c>
      <c r="AQ8" s="18">
        <v>1</v>
      </c>
      <c r="AR8" s="18">
        <v>2015</v>
      </c>
      <c r="AS8" s="18">
        <v>2011</v>
      </c>
      <c r="AX8" s="18">
        <v>2</v>
      </c>
      <c r="AY8" s="18">
        <v>1</v>
      </c>
      <c r="BA8" s="18">
        <v>1</v>
      </c>
      <c r="BC8" s="18">
        <v>1</v>
      </c>
      <c r="BF8" s="18">
        <v>1</v>
      </c>
      <c r="BG8" s="18" t="s">
        <v>2414</v>
      </c>
      <c r="BL8" s="18">
        <v>1</v>
      </c>
      <c r="BN8" s="18">
        <v>2</v>
      </c>
      <c r="BO8" s="18">
        <v>2</v>
      </c>
      <c r="BP8" s="18">
        <v>2</v>
      </c>
      <c r="BQ8" s="18">
        <v>1</v>
      </c>
      <c r="BR8" s="18">
        <v>2017</v>
      </c>
      <c r="BS8" s="18">
        <v>1</v>
      </c>
      <c r="BV8" s="18">
        <v>1</v>
      </c>
      <c r="BX8" s="18">
        <v>1</v>
      </c>
      <c r="CB8" s="18">
        <v>2</v>
      </c>
      <c r="CD8" s="18">
        <v>2</v>
      </c>
      <c r="CE8" s="18">
        <v>27.4</v>
      </c>
      <c r="CF8" s="18">
        <v>1</v>
      </c>
      <c r="CG8" s="18">
        <v>2011</v>
      </c>
      <c r="CH8" s="18">
        <v>1</v>
      </c>
      <c r="CK8" s="18">
        <v>1</v>
      </c>
      <c r="CM8" s="18">
        <v>1</v>
      </c>
      <c r="CQ8" s="18">
        <v>4</v>
      </c>
      <c r="CR8" s="18" t="s">
        <v>2415</v>
      </c>
      <c r="CS8" s="18">
        <v>34</v>
      </c>
      <c r="CT8" s="18">
        <v>2</v>
      </c>
      <c r="DJ8" s="18">
        <v>1</v>
      </c>
      <c r="DK8" s="18">
        <v>1</v>
      </c>
      <c r="DL8" s="18">
        <v>1959</v>
      </c>
      <c r="DM8" s="18">
        <v>156</v>
      </c>
      <c r="DP8" s="18">
        <v>1579</v>
      </c>
      <c r="DQ8" s="18">
        <v>117</v>
      </c>
      <c r="DR8" s="18">
        <v>380</v>
      </c>
      <c r="DS8" s="18">
        <v>39</v>
      </c>
      <c r="DV8" s="22">
        <v>42000</v>
      </c>
      <c r="EA8" s="18">
        <v>1955</v>
      </c>
      <c r="EB8" s="18">
        <v>2001</v>
      </c>
      <c r="ED8" s="18">
        <v>2</v>
      </c>
      <c r="EE8" s="18">
        <v>0.45</v>
      </c>
      <c r="EG8" s="18" t="s">
        <v>1934</v>
      </c>
      <c r="EI8" s="18" t="s">
        <v>722</v>
      </c>
      <c r="EN8" s="18" t="s">
        <v>2416</v>
      </c>
      <c r="EP8" s="18" t="s">
        <v>2417</v>
      </c>
      <c r="ER8" s="18">
        <v>1</v>
      </c>
      <c r="ES8" s="18">
        <v>1</v>
      </c>
      <c r="ET8" s="18">
        <v>3</v>
      </c>
      <c r="EW8" s="19">
        <v>0.71</v>
      </c>
      <c r="EX8" s="19">
        <v>0.28999999999999998</v>
      </c>
      <c r="EZ8" s="18">
        <v>1</v>
      </c>
      <c r="FA8" s="18">
        <v>1</v>
      </c>
      <c r="FB8" s="18">
        <v>1682</v>
      </c>
      <c r="FC8" s="18">
        <v>19</v>
      </c>
      <c r="FF8" s="18">
        <v>1409</v>
      </c>
      <c r="FG8" s="18">
        <v>11</v>
      </c>
      <c r="FH8" s="18">
        <v>273</v>
      </c>
      <c r="FI8" s="18">
        <v>8</v>
      </c>
      <c r="FN8" s="18">
        <v>6</v>
      </c>
      <c r="FO8" s="18">
        <v>1</v>
      </c>
      <c r="FP8" s="19">
        <v>0</v>
      </c>
      <c r="FR8" s="18">
        <v>1</v>
      </c>
      <c r="FX8" s="18">
        <v>2</v>
      </c>
      <c r="FZ8" s="18">
        <v>1973</v>
      </c>
      <c r="GA8" s="18">
        <v>1992</v>
      </c>
      <c r="GB8" s="18" t="s">
        <v>2418</v>
      </c>
      <c r="GC8" s="18" t="s">
        <v>2419</v>
      </c>
      <c r="GE8" s="18" t="s">
        <v>2051</v>
      </c>
      <c r="GF8" s="18" t="s">
        <v>2420</v>
      </c>
      <c r="GG8" s="19">
        <v>0.75</v>
      </c>
      <c r="GJ8" s="18">
        <v>1</v>
      </c>
      <c r="GK8" s="18">
        <v>2</v>
      </c>
      <c r="GN8" s="18">
        <v>1</v>
      </c>
      <c r="GO8" s="19">
        <v>0.5</v>
      </c>
      <c r="GP8" s="18" t="s">
        <v>2421</v>
      </c>
      <c r="GR8" s="18">
        <v>1</v>
      </c>
      <c r="GS8" s="18">
        <v>2</v>
      </c>
    </row>
    <row r="9" spans="1:212" s="18" customFormat="1" x14ac:dyDescent="0.15">
      <c r="A9" s="18" t="s">
        <v>2430</v>
      </c>
      <c r="B9" s="18">
        <v>1</v>
      </c>
      <c r="C9" s="18">
        <v>2</v>
      </c>
      <c r="E9" s="18">
        <v>1</v>
      </c>
      <c r="F9" s="18">
        <v>1</v>
      </c>
      <c r="G9" s="18">
        <v>1</v>
      </c>
      <c r="H9" s="18">
        <v>1</v>
      </c>
      <c r="I9" s="18">
        <v>1</v>
      </c>
      <c r="J9" s="18">
        <v>1</v>
      </c>
      <c r="K9" s="18">
        <v>2</v>
      </c>
      <c r="L9" s="18">
        <v>1</v>
      </c>
      <c r="M9" s="18">
        <v>1</v>
      </c>
      <c r="N9" s="18">
        <v>1</v>
      </c>
      <c r="O9" s="18">
        <v>1</v>
      </c>
      <c r="P9" s="18">
        <v>1</v>
      </c>
      <c r="S9" s="18" t="s">
        <v>528</v>
      </c>
      <c r="T9" s="18" t="s">
        <v>529</v>
      </c>
      <c r="V9" s="19">
        <v>0.1</v>
      </c>
      <c r="W9" s="18" t="s">
        <v>530</v>
      </c>
      <c r="Y9" s="18">
        <v>45</v>
      </c>
      <c r="Z9" s="18">
        <v>2</v>
      </c>
      <c r="AB9" s="18">
        <v>3</v>
      </c>
      <c r="AC9" s="18">
        <v>1</v>
      </c>
      <c r="AE9" s="18" t="s">
        <v>531</v>
      </c>
      <c r="AG9" s="18">
        <v>1</v>
      </c>
      <c r="AH9" s="18">
        <v>1</v>
      </c>
      <c r="AI9" s="18">
        <v>100</v>
      </c>
      <c r="AO9" s="18">
        <v>2</v>
      </c>
      <c r="AP9" s="18">
        <v>3</v>
      </c>
      <c r="AQ9" s="18">
        <v>3</v>
      </c>
      <c r="AR9" s="18">
        <v>2017</v>
      </c>
      <c r="AS9" s="18" t="s">
        <v>445</v>
      </c>
      <c r="AT9" s="18" t="s">
        <v>532</v>
      </c>
      <c r="AU9" s="18">
        <v>2005</v>
      </c>
      <c r="AX9" s="18">
        <v>1</v>
      </c>
      <c r="AY9" s="18">
        <v>2</v>
      </c>
      <c r="BA9" s="18">
        <v>1</v>
      </c>
      <c r="BB9" s="18">
        <v>1</v>
      </c>
      <c r="BL9" s="18">
        <v>1</v>
      </c>
      <c r="BN9" s="18">
        <v>1</v>
      </c>
      <c r="BO9" s="18">
        <v>3</v>
      </c>
      <c r="BP9" s="18">
        <v>3</v>
      </c>
      <c r="BQ9" s="18">
        <v>1</v>
      </c>
      <c r="BR9" s="18">
        <v>2014</v>
      </c>
      <c r="BS9" s="18">
        <v>1</v>
      </c>
      <c r="BX9" s="18">
        <v>1</v>
      </c>
      <c r="CB9" s="18">
        <v>4</v>
      </c>
      <c r="CC9" s="18" t="s">
        <v>533</v>
      </c>
      <c r="CD9" s="18">
        <v>2</v>
      </c>
      <c r="CE9" s="18">
        <v>47.9</v>
      </c>
      <c r="CF9" s="18">
        <v>2</v>
      </c>
      <c r="CT9" s="18">
        <v>2</v>
      </c>
      <c r="DJ9" s="18">
        <v>1</v>
      </c>
      <c r="DK9" s="18">
        <v>1</v>
      </c>
      <c r="ES9" s="18">
        <v>1</v>
      </c>
      <c r="ET9" s="18">
        <v>3</v>
      </c>
      <c r="EZ9" s="18">
        <v>1</v>
      </c>
      <c r="FA9" s="18">
        <v>2</v>
      </c>
      <c r="GR9" s="18">
        <v>1</v>
      </c>
      <c r="GS9" s="18">
        <v>2</v>
      </c>
    </row>
    <row r="10" spans="1:212" s="18" customFormat="1" x14ac:dyDescent="0.15">
      <c r="A10" s="18" t="s">
        <v>2431</v>
      </c>
      <c r="B10" s="18">
        <v>1</v>
      </c>
      <c r="C10" s="18">
        <v>1</v>
      </c>
      <c r="E10" s="18">
        <v>1</v>
      </c>
      <c r="F10" s="18">
        <v>1</v>
      </c>
      <c r="G10" s="18">
        <v>1</v>
      </c>
      <c r="H10" s="18">
        <v>1</v>
      </c>
      <c r="I10" s="18">
        <v>1</v>
      </c>
      <c r="K10" s="18">
        <v>1</v>
      </c>
      <c r="N10" s="18">
        <v>1</v>
      </c>
      <c r="O10" s="18">
        <v>1</v>
      </c>
      <c r="Q10" s="18">
        <v>1</v>
      </c>
      <c r="R10" s="18" t="s">
        <v>1042</v>
      </c>
      <c r="W10" s="18" t="s">
        <v>1043</v>
      </c>
      <c r="X10" s="18" t="s">
        <v>1044</v>
      </c>
      <c r="Y10" s="18" t="s">
        <v>1045</v>
      </c>
      <c r="Z10" s="18">
        <v>2</v>
      </c>
      <c r="AB10" s="18">
        <v>3</v>
      </c>
      <c r="AC10" s="18">
        <v>2</v>
      </c>
      <c r="AD10" s="18" t="s">
        <v>1046</v>
      </c>
      <c r="AE10" s="18" t="s">
        <v>1047</v>
      </c>
      <c r="AF10" s="18" t="s">
        <v>1048</v>
      </c>
      <c r="AG10" s="18">
        <v>1</v>
      </c>
      <c r="AH10" s="18">
        <v>1</v>
      </c>
      <c r="AI10" s="20">
        <v>0.15890000000000001</v>
      </c>
      <c r="AM10" s="18">
        <v>1</v>
      </c>
      <c r="AN10" s="18">
        <v>1</v>
      </c>
      <c r="AO10" s="18">
        <v>1</v>
      </c>
      <c r="AP10" s="18">
        <v>1</v>
      </c>
      <c r="AQ10" s="18">
        <v>1</v>
      </c>
      <c r="AR10" s="18" t="s">
        <v>464</v>
      </c>
      <c r="AS10" s="18" t="s">
        <v>464</v>
      </c>
      <c r="AT10" s="18" t="s">
        <v>464</v>
      </c>
      <c r="AU10" s="18" t="s">
        <v>464</v>
      </c>
      <c r="AV10" s="18" t="s">
        <v>464</v>
      </c>
      <c r="AW10" s="18" t="s">
        <v>464</v>
      </c>
      <c r="AX10" s="18">
        <v>2</v>
      </c>
      <c r="AY10" s="18">
        <v>4</v>
      </c>
      <c r="AZ10" s="18" t="s">
        <v>1049</v>
      </c>
      <c r="BC10" s="18">
        <v>1</v>
      </c>
      <c r="BD10" s="18">
        <v>1</v>
      </c>
      <c r="BF10" s="18">
        <v>1</v>
      </c>
      <c r="BG10" s="18" t="s">
        <v>1050</v>
      </c>
      <c r="BM10" s="18">
        <v>1</v>
      </c>
      <c r="BN10" s="18">
        <v>2</v>
      </c>
      <c r="BO10" s="18">
        <v>2</v>
      </c>
      <c r="BP10" s="18">
        <v>2</v>
      </c>
      <c r="BQ10" s="18">
        <v>1</v>
      </c>
      <c r="BR10" s="18">
        <v>2017</v>
      </c>
      <c r="BS10" s="18">
        <v>1</v>
      </c>
      <c r="BV10" s="18">
        <v>1</v>
      </c>
      <c r="BW10" s="18">
        <v>1</v>
      </c>
      <c r="BX10" s="18">
        <v>1</v>
      </c>
      <c r="BZ10" s="18">
        <v>1</v>
      </c>
      <c r="CA10" s="18" t="s">
        <v>1051</v>
      </c>
      <c r="CB10" s="18">
        <v>1</v>
      </c>
      <c r="CD10" s="18">
        <v>2</v>
      </c>
      <c r="CE10" s="18" t="s">
        <v>1052</v>
      </c>
      <c r="CF10" s="18">
        <v>1</v>
      </c>
      <c r="CG10" s="18">
        <v>2017</v>
      </c>
      <c r="CH10" s="18">
        <v>1</v>
      </c>
      <c r="CK10" s="18">
        <v>1</v>
      </c>
      <c r="CL10" s="18">
        <v>1</v>
      </c>
      <c r="CM10" s="18">
        <v>1</v>
      </c>
      <c r="CO10" s="18">
        <v>1</v>
      </c>
      <c r="CP10" s="18" t="s">
        <v>1051</v>
      </c>
      <c r="CQ10" s="18">
        <v>3</v>
      </c>
      <c r="CS10" s="18" t="s">
        <v>1053</v>
      </c>
      <c r="CT10" s="18">
        <v>1</v>
      </c>
      <c r="CU10" s="18">
        <v>2017</v>
      </c>
      <c r="CV10" s="18">
        <v>1</v>
      </c>
      <c r="CY10" s="18">
        <v>1</v>
      </c>
      <c r="CZ10" s="18">
        <v>1</v>
      </c>
      <c r="DA10" s="18">
        <v>1</v>
      </c>
      <c r="DC10" s="18">
        <v>1</v>
      </c>
      <c r="DD10" s="18" t="s">
        <v>1054</v>
      </c>
      <c r="DE10" s="18">
        <v>5</v>
      </c>
      <c r="DF10" s="18" t="s">
        <v>1055</v>
      </c>
      <c r="DG10" s="18">
        <v>2</v>
      </c>
      <c r="DI10" s="21">
        <v>10.25</v>
      </c>
      <c r="DJ10" s="18">
        <v>1</v>
      </c>
      <c r="DK10" s="18">
        <v>1</v>
      </c>
      <c r="DL10" s="19">
        <v>0.74</v>
      </c>
      <c r="DP10" s="18" t="s">
        <v>1056</v>
      </c>
      <c r="DR10" s="18" t="s">
        <v>1057</v>
      </c>
      <c r="DT10" s="18" t="s">
        <v>1058</v>
      </c>
      <c r="DV10" s="18" t="s">
        <v>1059</v>
      </c>
      <c r="DW10" s="18">
        <v>276</v>
      </c>
      <c r="DX10" s="18">
        <v>4</v>
      </c>
      <c r="DY10" s="18">
        <v>12</v>
      </c>
      <c r="DZ10" s="18">
        <v>20</v>
      </c>
      <c r="EA10" s="18" t="s">
        <v>1060</v>
      </c>
      <c r="EB10" s="18">
        <v>2006</v>
      </c>
      <c r="EC10" s="18" t="s">
        <v>1061</v>
      </c>
      <c r="ED10" s="18" t="s">
        <v>1061</v>
      </c>
      <c r="EE10" s="18">
        <v>7</v>
      </c>
      <c r="EF10" s="19">
        <v>0.93</v>
      </c>
      <c r="EG10" s="18" t="s">
        <v>1062</v>
      </c>
      <c r="EK10" s="18">
        <v>28</v>
      </c>
      <c r="EL10" s="18">
        <v>800</v>
      </c>
      <c r="EM10" s="18">
        <v>800</v>
      </c>
      <c r="EQ10" s="18">
        <v>2030</v>
      </c>
      <c r="ER10" s="18">
        <v>1</v>
      </c>
      <c r="ES10" s="18">
        <v>1</v>
      </c>
      <c r="ET10" s="18">
        <v>2</v>
      </c>
      <c r="EV10" s="19">
        <v>0</v>
      </c>
      <c r="EW10" s="19">
        <v>0.05</v>
      </c>
      <c r="EX10" s="19">
        <v>0.95</v>
      </c>
      <c r="EZ10" s="18">
        <v>1</v>
      </c>
      <c r="FA10" s="18">
        <v>1</v>
      </c>
      <c r="FB10" s="18" t="s">
        <v>1063</v>
      </c>
      <c r="FJ10" s="18" t="s">
        <v>1064</v>
      </c>
      <c r="FL10" s="18" t="s">
        <v>1065</v>
      </c>
      <c r="FM10" s="18">
        <v>288</v>
      </c>
      <c r="FN10" s="18">
        <v>0</v>
      </c>
      <c r="FO10" s="18">
        <v>0</v>
      </c>
      <c r="FP10" s="18">
        <v>0</v>
      </c>
      <c r="FQ10" s="18">
        <v>1</v>
      </c>
      <c r="FR10" s="18">
        <v>1</v>
      </c>
      <c r="FS10" s="18">
        <v>1</v>
      </c>
      <c r="FT10" s="18">
        <v>1</v>
      </c>
      <c r="FU10" s="18">
        <v>1</v>
      </c>
      <c r="FX10" s="18">
        <v>1</v>
      </c>
      <c r="FZ10" s="18" t="s">
        <v>1066</v>
      </c>
      <c r="GA10" s="18" t="s">
        <v>1067</v>
      </c>
      <c r="GB10" s="18" t="s">
        <v>1067</v>
      </c>
      <c r="GC10" s="18" t="s">
        <v>1067</v>
      </c>
      <c r="GD10" s="18">
        <v>1295</v>
      </c>
      <c r="GE10" s="18">
        <v>7</v>
      </c>
      <c r="GF10" s="18">
        <v>3.5</v>
      </c>
      <c r="GG10" s="19">
        <v>0.8</v>
      </c>
      <c r="GH10" s="18">
        <v>2040</v>
      </c>
      <c r="GI10" s="18">
        <v>2040</v>
      </c>
      <c r="GJ10" s="18">
        <v>2</v>
      </c>
      <c r="GK10" s="18">
        <v>2</v>
      </c>
      <c r="GN10" s="18">
        <v>2</v>
      </c>
      <c r="GR10" s="18">
        <v>1</v>
      </c>
      <c r="GS10" s="18">
        <v>1</v>
      </c>
      <c r="GX10" s="18" t="s">
        <v>1068</v>
      </c>
      <c r="GZ10" s="18">
        <v>252</v>
      </c>
      <c r="HA10" s="18" t="s">
        <v>1069</v>
      </c>
      <c r="HB10" s="22">
        <v>2640</v>
      </c>
      <c r="HD10" s="18" t="s">
        <v>1070</v>
      </c>
    </row>
    <row r="11" spans="1:212" s="18" customFormat="1" x14ac:dyDescent="0.15">
      <c r="A11" s="18" t="s">
        <v>2432</v>
      </c>
      <c r="B11" s="18">
        <v>1</v>
      </c>
      <c r="C11" s="18">
        <v>1</v>
      </c>
      <c r="E11" s="18">
        <v>1</v>
      </c>
      <c r="F11" s="18">
        <v>1</v>
      </c>
      <c r="G11" s="18">
        <v>1</v>
      </c>
      <c r="H11" s="18">
        <v>1</v>
      </c>
      <c r="I11" s="18">
        <v>1</v>
      </c>
      <c r="J11" s="18">
        <v>1</v>
      </c>
      <c r="K11" s="18">
        <v>1</v>
      </c>
      <c r="L11" s="18">
        <v>1</v>
      </c>
      <c r="N11" s="18">
        <v>1</v>
      </c>
      <c r="O11" s="18">
        <v>1</v>
      </c>
      <c r="S11" s="18" t="s">
        <v>1984</v>
      </c>
      <c r="T11" s="18" t="s">
        <v>1985</v>
      </c>
      <c r="W11" s="18" t="s">
        <v>1986</v>
      </c>
      <c r="X11" s="18" t="s">
        <v>1987</v>
      </c>
      <c r="Y11" s="18" t="s">
        <v>1988</v>
      </c>
      <c r="Z11" s="18">
        <v>1</v>
      </c>
      <c r="AA11" s="18" t="s">
        <v>1989</v>
      </c>
      <c r="AB11" s="18">
        <v>3</v>
      </c>
      <c r="AC11" s="18">
        <v>2</v>
      </c>
      <c r="AD11" s="18" t="s">
        <v>1990</v>
      </c>
      <c r="AE11" s="18" t="s">
        <v>1991</v>
      </c>
      <c r="AF11" s="18" t="s">
        <v>1992</v>
      </c>
      <c r="AG11" s="18">
        <v>1</v>
      </c>
      <c r="AH11" s="18">
        <v>1</v>
      </c>
      <c r="AI11" s="18" t="s">
        <v>1993</v>
      </c>
      <c r="AJ11" s="18" t="s">
        <v>1994</v>
      </c>
      <c r="AN11" s="18">
        <v>1</v>
      </c>
      <c r="AO11" s="18">
        <v>1</v>
      </c>
      <c r="AP11" s="18">
        <v>1</v>
      </c>
      <c r="AQ11" s="18">
        <v>1</v>
      </c>
      <c r="AR11" s="18">
        <v>2014</v>
      </c>
      <c r="AS11" s="18">
        <v>2014</v>
      </c>
      <c r="AT11" s="18">
        <v>2014</v>
      </c>
      <c r="AU11" s="18" t="s">
        <v>1995</v>
      </c>
      <c r="AV11" s="18" t="s">
        <v>1996</v>
      </c>
      <c r="AW11" s="18" t="s">
        <v>1997</v>
      </c>
      <c r="AX11" s="18">
        <v>2</v>
      </c>
      <c r="AY11" s="18">
        <v>4</v>
      </c>
      <c r="AZ11" s="18" t="s">
        <v>1998</v>
      </c>
      <c r="BL11" s="18">
        <v>1</v>
      </c>
      <c r="BN11" s="18">
        <v>2</v>
      </c>
      <c r="BO11" s="18">
        <v>2</v>
      </c>
      <c r="BP11" s="18">
        <v>2</v>
      </c>
      <c r="BQ11" s="18">
        <v>1</v>
      </c>
      <c r="BR11" s="18">
        <v>2017</v>
      </c>
      <c r="BS11" s="18">
        <v>1</v>
      </c>
      <c r="BU11" s="18">
        <v>1</v>
      </c>
      <c r="CB11" s="18">
        <v>4</v>
      </c>
      <c r="CC11" s="18" t="s">
        <v>1999</v>
      </c>
      <c r="CD11" s="18">
        <v>2</v>
      </c>
      <c r="CE11" s="18" t="s">
        <v>2000</v>
      </c>
      <c r="CF11" s="18">
        <v>1</v>
      </c>
      <c r="CG11" s="18">
        <v>2017</v>
      </c>
      <c r="CH11" s="18">
        <v>1</v>
      </c>
      <c r="CJ11" s="18">
        <v>1</v>
      </c>
      <c r="CK11" s="18">
        <v>1</v>
      </c>
      <c r="CM11" s="18">
        <v>1</v>
      </c>
      <c r="CQ11" s="18">
        <v>4</v>
      </c>
      <c r="CR11" s="18" t="s">
        <v>2055</v>
      </c>
      <c r="CS11" s="18" t="s">
        <v>2056</v>
      </c>
      <c r="CT11" s="18">
        <v>1</v>
      </c>
      <c r="CU11" s="18">
        <v>2017</v>
      </c>
      <c r="CV11" s="18">
        <v>1</v>
      </c>
      <c r="CX11" s="18">
        <v>1</v>
      </c>
      <c r="DC11" s="18">
        <v>1</v>
      </c>
      <c r="DD11" s="18" t="s">
        <v>2001</v>
      </c>
      <c r="DE11" s="18">
        <v>2</v>
      </c>
      <c r="DG11" s="18">
        <v>1</v>
      </c>
      <c r="DH11" s="18" t="s">
        <v>2002</v>
      </c>
      <c r="DI11" s="21">
        <v>5.3</v>
      </c>
      <c r="DJ11" s="18">
        <v>1</v>
      </c>
      <c r="DK11" s="18">
        <v>1</v>
      </c>
      <c r="DL11" s="22">
        <v>61800</v>
      </c>
      <c r="DM11" s="18">
        <v>825</v>
      </c>
      <c r="DP11" s="22">
        <v>20296</v>
      </c>
      <c r="DQ11" s="18">
        <v>480</v>
      </c>
      <c r="DR11" s="22">
        <v>2368</v>
      </c>
      <c r="DS11" s="18">
        <v>42</v>
      </c>
      <c r="DT11" s="18" t="s">
        <v>2003</v>
      </c>
      <c r="DU11" s="18">
        <v>110</v>
      </c>
      <c r="DV11" s="18" t="s">
        <v>2004</v>
      </c>
      <c r="DW11" s="18" t="s">
        <v>2005</v>
      </c>
      <c r="DX11" s="18" t="s">
        <v>2006</v>
      </c>
      <c r="DY11" s="18" t="s">
        <v>2007</v>
      </c>
      <c r="DZ11" s="18" t="s">
        <v>2008</v>
      </c>
      <c r="EA11" s="18">
        <v>1926</v>
      </c>
      <c r="EB11" s="18">
        <v>2016</v>
      </c>
      <c r="EE11" s="18" t="s">
        <v>2009</v>
      </c>
      <c r="EF11" s="18" t="s">
        <v>2010</v>
      </c>
      <c r="EG11" s="18" t="s">
        <v>2011</v>
      </c>
      <c r="EK11" s="18">
        <v>15</v>
      </c>
      <c r="ER11" s="18">
        <v>1</v>
      </c>
      <c r="ES11" s="18">
        <v>1</v>
      </c>
      <c r="ET11" s="18">
        <v>2</v>
      </c>
      <c r="EV11" s="18">
        <v>100</v>
      </c>
      <c r="EY11" s="18" t="s">
        <v>2012</v>
      </c>
      <c r="EZ11" s="18">
        <v>1</v>
      </c>
      <c r="FA11" s="18">
        <v>1</v>
      </c>
      <c r="FB11" s="22">
        <v>82250</v>
      </c>
      <c r="FC11" s="22">
        <v>1250</v>
      </c>
      <c r="FF11" s="22">
        <v>26060</v>
      </c>
      <c r="FG11" s="18">
        <v>680</v>
      </c>
      <c r="FH11" s="22">
        <v>2168</v>
      </c>
      <c r="FI11" s="18">
        <v>35</v>
      </c>
      <c r="FJ11" s="18" t="s">
        <v>2013</v>
      </c>
      <c r="FL11" s="18" t="s">
        <v>2014</v>
      </c>
      <c r="FM11" s="18" t="s">
        <v>2015</v>
      </c>
      <c r="FN11" s="18" t="s">
        <v>2016</v>
      </c>
      <c r="FO11" s="18" t="s">
        <v>2017</v>
      </c>
      <c r="FP11" s="18" t="s">
        <v>1692</v>
      </c>
      <c r="FR11" s="18">
        <v>1</v>
      </c>
      <c r="FX11" s="18">
        <v>2</v>
      </c>
      <c r="FZ11" s="18">
        <v>1981</v>
      </c>
      <c r="GA11" s="18">
        <v>2016</v>
      </c>
      <c r="GB11" s="18">
        <v>6</v>
      </c>
      <c r="GC11" s="18">
        <v>6</v>
      </c>
      <c r="GD11" s="22">
        <v>2174000000</v>
      </c>
      <c r="GE11" s="18">
        <v>6.8</v>
      </c>
      <c r="GF11" s="18">
        <v>6.8</v>
      </c>
      <c r="GJ11" s="18">
        <v>1</v>
      </c>
      <c r="GK11" s="18">
        <v>1</v>
      </c>
      <c r="GL11" s="19">
        <v>0.1</v>
      </c>
      <c r="GM11" s="18" t="s">
        <v>2018</v>
      </c>
      <c r="GN11" s="18">
        <v>1</v>
      </c>
      <c r="GO11" s="18">
        <v>100</v>
      </c>
      <c r="GP11" s="18" t="s">
        <v>2019</v>
      </c>
      <c r="GQ11" s="18" t="s">
        <v>2020</v>
      </c>
      <c r="GR11" s="18">
        <v>1</v>
      </c>
      <c r="GS11" s="18">
        <v>1</v>
      </c>
      <c r="GT11" s="22">
        <v>28952</v>
      </c>
      <c r="GV11" s="22">
        <v>2666</v>
      </c>
      <c r="GX11" s="22">
        <v>1580</v>
      </c>
      <c r="GZ11" s="18" t="s">
        <v>2021</v>
      </c>
      <c r="HB11" s="18" t="s">
        <v>2022</v>
      </c>
      <c r="HC11" s="18" t="s">
        <v>2023</v>
      </c>
    </row>
    <row r="12" spans="1:212" s="18" customFormat="1" x14ac:dyDescent="0.15">
      <c r="A12" s="18" t="s">
        <v>2433</v>
      </c>
      <c r="B12" s="18">
        <v>1</v>
      </c>
      <c r="C12" s="18">
        <v>1</v>
      </c>
      <c r="E12" s="18">
        <v>1</v>
      </c>
      <c r="F12" s="18">
        <v>1</v>
      </c>
      <c r="G12" s="18">
        <v>1</v>
      </c>
      <c r="H12" s="18">
        <v>1</v>
      </c>
      <c r="I12" s="18">
        <v>1</v>
      </c>
      <c r="K12" s="18">
        <v>2</v>
      </c>
      <c r="L12" s="18">
        <v>1</v>
      </c>
      <c r="M12" s="18">
        <v>1</v>
      </c>
      <c r="N12" s="18">
        <v>1</v>
      </c>
      <c r="P12" s="18">
        <v>1</v>
      </c>
      <c r="S12" s="21">
        <v>15</v>
      </c>
      <c r="T12" s="18" t="s">
        <v>1366</v>
      </c>
      <c r="U12" s="18" t="s">
        <v>1367</v>
      </c>
      <c r="V12" s="18" t="s">
        <v>1368</v>
      </c>
      <c r="W12" s="18" t="s">
        <v>1369</v>
      </c>
      <c r="Z12" s="18">
        <v>2</v>
      </c>
      <c r="AB12" s="18">
        <v>3</v>
      </c>
      <c r="AC12" s="18">
        <v>1</v>
      </c>
      <c r="AD12" s="18" t="s">
        <v>1370</v>
      </c>
      <c r="AE12" s="18" t="s">
        <v>1371</v>
      </c>
      <c r="AF12" s="18" t="s">
        <v>1372</v>
      </c>
      <c r="AG12" s="18">
        <v>1</v>
      </c>
      <c r="AH12" s="18">
        <v>1</v>
      </c>
      <c r="AI12" s="18">
        <v>20</v>
      </c>
      <c r="AJ12" s="18">
        <v>20</v>
      </c>
      <c r="AN12" s="18">
        <v>1</v>
      </c>
      <c r="AO12" s="18">
        <v>1</v>
      </c>
      <c r="AP12" s="18">
        <v>1</v>
      </c>
      <c r="AQ12" s="18">
        <v>3</v>
      </c>
      <c r="AR12" s="18">
        <v>2007</v>
      </c>
      <c r="AS12" s="18">
        <v>2007</v>
      </c>
      <c r="AT12" s="18" t="s">
        <v>680</v>
      </c>
      <c r="AU12" s="18">
        <v>2003</v>
      </c>
      <c r="AV12" s="18">
        <v>2003</v>
      </c>
      <c r="AW12" s="18">
        <v>2003</v>
      </c>
      <c r="AX12" s="18">
        <v>1</v>
      </c>
      <c r="AY12" s="18">
        <v>4</v>
      </c>
      <c r="AZ12" s="18" t="s">
        <v>1373</v>
      </c>
      <c r="BA12" s="18">
        <v>1</v>
      </c>
      <c r="BC12" s="18">
        <v>1</v>
      </c>
      <c r="BL12" s="18">
        <v>1</v>
      </c>
      <c r="BN12" s="18">
        <v>2</v>
      </c>
      <c r="BO12" s="18">
        <v>2</v>
      </c>
      <c r="BP12" s="18">
        <v>2</v>
      </c>
      <c r="BQ12" s="18">
        <v>1</v>
      </c>
      <c r="BR12" s="18">
        <v>2017</v>
      </c>
      <c r="BS12" s="18">
        <v>1</v>
      </c>
      <c r="BU12" s="18">
        <v>1</v>
      </c>
      <c r="CB12" s="18">
        <v>3</v>
      </c>
      <c r="CD12" s="18">
        <v>2</v>
      </c>
      <c r="CE12" s="18" t="s">
        <v>1374</v>
      </c>
      <c r="CF12" s="18">
        <v>1</v>
      </c>
      <c r="CG12" s="18">
        <v>2017</v>
      </c>
      <c r="CH12" s="18">
        <v>1</v>
      </c>
      <c r="CJ12" s="18">
        <v>1</v>
      </c>
      <c r="CQ12" s="18">
        <v>3</v>
      </c>
      <c r="CS12" s="18" t="s">
        <v>1375</v>
      </c>
      <c r="CT12" s="18">
        <v>2</v>
      </c>
      <c r="DJ12" s="18">
        <v>1</v>
      </c>
      <c r="DK12" s="18">
        <v>1</v>
      </c>
      <c r="DL12" s="18">
        <v>690</v>
      </c>
      <c r="DM12" s="18">
        <v>21</v>
      </c>
      <c r="DP12" s="18">
        <v>669</v>
      </c>
      <c r="DQ12" s="18">
        <v>15</v>
      </c>
      <c r="DR12" s="18">
        <v>21</v>
      </c>
      <c r="DS12" s="18">
        <v>6</v>
      </c>
      <c r="DV12" s="18" t="s">
        <v>1376</v>
      </c>
      <c r="DW12" s="18">
        <v>11.51</v>
      </c>
      <c r="DX12" s="18">
        <v>43</v>
      </c>
      <c r="DY12" s="18">
        <v>3</v>
      </c>
      <c r="DZ12" s="18">
        <v>0</v>
      </c>
      <c r="EA12" s="18">
        <v>1964</v>
      </c>
      <c r="EB12" s="18" t="s">
        <v>1377</v>
      </c>
      <c r="EC12" s="18" t="s">
        <v>1378</v>
      </c>
      <c r="ED12" s="18">
        <v>0.66</v>
      </c>
      <c r="EE12" s="18">
        <v>242803</v>
      </c>
      <c r="EF12" s="19">
        <v>0.94</v>
      </c>
      <c r="EI12" s="18" t="s">
        <v>1379</v>
      </c>
      <c r="EQ12" s="18">
        <v>2024</v>
      </c>
      <c r="ER12" s="18">
        <v>2</v>
      </c>
      <c r="ES12" s="18">
        <v>1</v>
      </c>
      <c r="ET12" s="18">
        <v>3</v>
      </c>
      <c r="EV12" s="18">
        <v>0.1</v>
      </c>
      <c r="EW12" s="18">
        <v>2.9</v>
      </c>
      <c r="EX12" s="18">
        <v>97</v>
      </c>
      <c r="EZ12" s="18">
        <v>1</v>
      </c>
      <c r="FA12" s="18">
        <v>1</v>
      </c>
      <c r="FM12" s="18">
        <v>10.36</v>
      </c>
      <c r="FO12" s="18">
        <v>2</v>
      </c>
      <c r="FP12" s="18">
        <v>0</v>
      </c>
      <c r="FQ12" s="18">
        <v>1</v>
      </c>
      <c r="FV12" s="18">
        <v>1</v>
      </c>
      <c r="FW12" s="18" t="s">
        <v>1380</v>
      </c>
      <c r="FX12" s="18">
        <v>1</v>
      </c>
      <c r="FY12" s="18" t="s">
        <v>1381</v>
      </c>
      <c r="FZ12" s="18">
        <v>1964</v>
      </c>
      <c r="GA12" s="18">
        <v>2008</v>
      </c>
      <c r="GH12" s="18">
        <v>2045</v>
      </c>
      <c r="GI12" s="18">
        <v>2045</v>
      </c>
      <c r="GJ12" s="18">
        <v>2</v>
      </c>
      <c r="GK12" s="18">
        <v>1</v>
      </c>
      <c r="GL12" s="18">
        <v>0</v>
      </c>
      <c r="GN12" s="18">
        <v>2</v>
      </c>
      <c r="GQ12" s="18" t="s">
        <v>1382</v>
      </c>
      <c r="GR12" s="18">
        <v>1</v>
      </c>
      <c r="GS12" s="18">
        <v>1</v>
      </c>
      <c r="HA12" s="18" t="s">
        <v>1383</v>
      </c>
      <c r="HB12" s="18" t="s">
        <v>680</v>
      </c>
      <c r="HC12" s="18" t="s">
        <v>1384</v>
      </c>
      <c r="HD12" s="18" t="s">
        <v>1385</v>
      </c>
    </row>
    <row r="13" spans="1:212" s="18" customFormat="1" x14ac:dyDescent="0.15">
      <c r="A13" s="18" t="s">
        <v>2425</v>
      </c>
      <c r="B13" s="18">
        <v>1</v>
      </c>
      <c r="C13" s="18">
        <v>1</v>
      </c>
      <c r="E13" s="18">
        <v>1</v>
      </c>
      <c r="F13" s="18">
        <v>1</v>
      </c>
      <c r="K13" s="18">
        <v>2</v>
      </c>
      <c r="N13" s="18">
        <v>1</v>
      </c>
      <c r="O13" s="18">
        <v>1</v>
      </c>
      <c r="W13" s="18" t="s">
        <v>996</v>
      </c>
      <c r="Y13" s="18">
        <v>60</v>
      </c>
      <c r="Z13" s="18">
        <v>2</v>
      </c>
      <c r="AB13" s="18">
        <v>3</v>
      </c>
      <c r="AC13" s="18">
        <v>1</v>
      </c>
      <c r="AD13" s="18">
        <v>30</v>
      </c>
      <c r="AF13" s="18" t="s">
        <v>997</v>
      </c>
      <c r="AG13" s="18">
        <v>1</v>
      </c>
    </row>
    <row r="14" spans="1:212" s="18" customFormat="1" x14ac:dyDescent="0.15">
      <c r="A14" s="18" t="s">
        <v>2434</v>
      </c>
      <c r="B14" s="18">
        <v>1</v>
      </c>
      <c r="C14" s="18">
        <v>1</v>
      </c>
      <c r="E14" s="18">
        <v>1</v>
      </c>
      <c r="F14" s="18">
        <v>1</v>
      </c>
      <c r="G14" s="18">
        <v>1</v>
      </c>
      <c r="H14" s="18">
        <v>1</v>
      </c>
      <c r="K14" s="18">
        <v>1</v>
      </c>
      <c r="L14" s="18">
        <v>1</v>
      </c>
      <c r="M14" s="18">
        <v>1</v>
      </c>
      <c r="N14" s="18">
        <v>1</v>
      </c>
      <c r="O14" s="18">
        <v>1</v>
      </c>
      <c r="P14" s="18">
        <v>1</v>
      </c>
      <c r="S14" s="18" t="s">
        <v>1316</v>
      </c>
      <c r="T14" s="18">
        <v>1</v>
      </c>
      <c r="U14" s="18" t="s">
        <v>1317</v>
      </c>
      <c r="V14" s="18" t="s">
        <v>1318</v>
      </c>
      <c r="W14" s="18" t="s">
        <v>1319</v>
      </c>
      <c r="Y14" s="18">
        <v>120</v>
      </c>
      <c r="Z14" s="18">
        <v>2</v>
      </c>
      <c r="AB14" s="18">
        <v>3</v>
      </c>
      <c r="AC14" s="18">
        <v>1</v>
      </c>
      <c r="AD14" s="18" t="s">
        <v>529</v>
      </c>
      <c r="AE14" s="18" t="s">
        <v>1320</v>
      </c>
      <c r="AF14" s="18" t="s">
        <v>1318</v>
      </c>
      <c r="AG14" s="18">
        <v>1</v>
      </c>
      <c r="AH14" s="18">
        <v>1</v>
      </c>
      <c r="AL14" s="18">
        <v>1</v>
      </c>
      <c r="AM14" s="18">
        <v>1</v>
      </c>
      <c r="AN14" s="18">
        <v>1</v>
      </c>
      <c r="AO14" s="18">
        <v>2</v>
      </c>
      <c r="AP14" s="18">
        <v>2</v>
      </c>
      <c r="AQ14" s="18">
        <v>3</v>
      </c>
      <c r="AR14" s="18">
        <v>2016</v>
      </c>
      <c r="AS14" s="18">
        <v>2017</v>
      </c>
      <c r="AT14" s="18">
        <v>2017</v>
      </c>
      <c r="AU14" s="18">
        <v>2015</v>
      </c>
      <c r="AV14" s="18">
        <v>2017</v>
      </c>
      <c r="AW14" s="18">
        <v>2017</v>
      </c>
      <c r="AX14" s="18">
        <v>2</v>
      </c>
      <c r="AY14" s="18">
        <v>4</v>
      </c>
      <c r="AZ14" s="18" t="s">
        <v>1321</v>
      </c>
      <c r="BC14" s="18">
        <v>1</v>
      </c>
      <c r="BD14" s="18">
        <v>1</v>
      </c>
      <c r="BL14" s="18">
        <v>1</v>
      </c>
      <c r="BN14" s="18">
        <v>1</v>
      </c>
      <c r="BO14" s="18">
        <v>1</v>
      </c>
      <c r="BP14" s="18">
        <v>3</v>
      </c>
      <c r="BQ14" s="18">
        <v>1</v>
      </c>
      <c r="BR14" s="26">
        <v>42917</v>
      </c>
      <c r="BS14" s="18">
        <v>1</v>
      </c>
      <c r="BU14" s="18">
        <v>1</v>
      </c>
      <c r="BX14" s="18">
        <v>1</v>
      </c>
      <c r="CB14" s="18">
        <v>4</v>
      </c>
      <c r="CC14" s="18" t="s">
        <v>1322</v>
      </c>
      <c r="CD14" s="18">
        <v>2</v>
      </c>
      <c r="CE14" s="21">
        <v>64.8</v>
      </c>
      <c r="CF14" s="18">
        <v>1</v>
      </c>
      <c r="CG14" s="26">
        <v>42948</v>
      </c>
      <c r="CH14" s="18">
        <v>1</v>
      </c>
      <c r="CM14" s="18">
        <v>1</v>
      </c>
      <c r="CQ14" s="18">
        <v>1</v>
      </c>
      <c r="CS14" s="21">
        <v>52.86</v>
      </c>
      <c r="CT14" s="18">
        <v>2</v>
      </c>
      <c r="DJ14" s="18">
        <v>1</v>
      </c>
      <c r="DK14" s="18">
        <v>1</v>
      </c>
      <c r="DL14" s="18">
        <v>2190</v>
      </c>
      <c r="DM14" s="18">
        <v>300</v>
      </c>
      <c r="DN14" s="18" t="s">
        <v>1318</v>
      </c>
      <c r="DO14" s="18" t="s">
        <v>1318</v>
      </c>
      <c r="DP14" s="18">
        <v>932</v>
      </c>
      <c r="DQ14" s="18">
        <v>146</v>
      </c>
      <c r="DR14" s="18" t="s">
        <v>1323</v>
      </c>
      <c r="DS14" s="18">
        <v>3</v>
      </c>
      <c r="DV14" s="18">
        <v>3740</v>
      </c>
      <c r="DW14" s="18">
        <v>20.68</v>
      </c>
      <c r="DX14" s="18">
        <v>0</v>
      </c>
      <c r="DY14" s="18">
        <v>3</v>
      </c>
      <c r="DZ14" s="18">
        <v>8</v>
      </c>
      <c r="EA14" s="18">
        <v>1945</v>
      </c>
      <c r="EB14" s="18">
        <v>2017</v>
      </c>
      <c r="EC14" s="18" t="s">
        <v>1324</v>
      </c>
      <c r="ED14" s="18" t="s">
        <v>1325</v>
      </c>
      <c r="EE14" s="18">
        <v>0.3</v>
      </c>
      <c r="EF14" s="18" t="s">
        <v>1326</v>
      </c>
      <c r="EG14" s="18">
        <v>0.63900000000000001</v>
      </c>
      <c r="EN14" s="18" t="s">
        <v>1327</v>
      </c>
      <c r="EO14" s="18">
        <v>1.6779999999999999</v>
      </c>
      <c r="EQ14" s="18">
        <v>2050</v>
      </c>
      <c r="ER14" s="18">
        <v>1</v>
      </c>
      <c r="ES14" s="18">
        <v>1</v>
      </c>
      <c r="ET14" s="18">
        <v>3</v>
      </c>
      <c r="EV14" s="18">
        <v>30</v>
      </c>
      <c r="EX14" s="18">
        <v>70</v>
      </c>
      <c r="EY14" s="18" t="s">
        <v>1231</v>
      </c>
      <c r="EZ14" s="18">
        <v>1</v>
      </c>
      <c r="FA14" s="18">
        <v>1</v>
      </c>
      <c r="FB14" s="18">
        <v>2190</v>
      </c>
      <c r="FC14" s="18">
        <v>0</v>
      </c>
      <c r="FD14" s="18" t="s">
        <v>1318</v>
      </c>
      <c r="FE14" s="18">
        <v>0</v>
      </c>
      <c r="FJ14" s="18" t="s">
        <v>1328</v>
      </c>
      <c r="FK14" s="18">
        <v>0</v>
      </c>
      <c r="FM14" s="18">
        <v>7.36</v>
      </c>
      <c r="FN14" s="18">
        <v>3</v>
      </c>
      <c r="FO14" s="18">
        <v>1</v>
      </c>
      <c r="FP14" s="18">
        <v>0</v>
      </c>
      <c r="FR14" s="18">
        <v>1</v>
      </c>
      <c r="FX14" s="18">
        <v>2</v>
      </c>
      <c r="FY14" s="18" t="s">
        <v>1329</v>
      </c>
      <c r="FZ14" s="18">
        <v>1989</v>
      </c>
      <c r="GA14" s="18">
        <v>1996</v>
      </c>
      <c r="GB14" s="18">
        <v>0.16500000000000001</v>
      </c>
      <c r="GC14" s="18">
        <v>0.36699999999999999</v>
      </c>
      <c r="GD14" s="18">
        <v>115</v>
      </c>
      <c r="GE14" s="18">
        <v>2</v>
      </c>
      <c r="GF14" s="18" t="s">
        <v>1330</v>
      </c>
      <c r="GG14" s="18">
        <v>100</v>
      </c>
      <c r="GH14" s="18">
        <v>2015</v>
      </c>
      <c r="GI14" s="18">
        <v>2000</v>
      </c>
      <c r="GJ14" s="18">
        <v>1</v>
      </c>
      <c r="GK14" s="18">
        <v>1</v>
      </c>
      <c r="GL14" s="18">
        <v>3</v>
      </c>
      <c r="GN14" s="18">
        <v>2</v>
      </c>
      <c r="GO14" s="18" t="s">
        <v>1318</v>
      </c>
      <c r="GP14" s="18" t="s">
        <v>1318</v>
      </c>
      <c r="GQ14" s="18" t="s">
        <v>1231</v>
      </c>
      <c r="GR14" s="18">
        <v>1</v>
      </c>
      <c r="GS14" s="18">
        <v>2</v>
      </c>
    </row>
    <row r="15" spans="1:212" s="18" customFormat="1" x14ac:dyDescent="0.15">
      <c r="A15" s="18" t="s">
        <v>830</v>
      </c>
      <c r="B15" s="18">
        <v>1</v>
      </c>
      <c r="C15" s="18">
        <v>1</v>
      </c>
      <c r="E15" s="18">
        <v>1</v>
      </c>
      <c r="F15" s="18">
        <v>1</v>
      </c>
      <c r="G15" s="18">
        <v>1</v>
      </c>
      <c r="H15" s="18">
        <v>1</v>
      </c>
      <c r="J15" s="18">
        <v>1</v>
      </c>
      <c r="K15" s="18">
        <v>2</v>
      </c>
      <c r="L15" s="18">
        <v>1</v>
      </c>
      <c r="O15" s="18">
        <v>1</v>
      </c>
      <c r="Q15" s="18">
        <v>1</v>
      </c>
      <c r="R15" s="18" t="s">
        <v>927</v>
      </c>
      <c r="S15" s="21">
        <v>3</v>
      </c>
      <c r="T15" s="18" t="s">
        <v>928</v>
      </c>
      <c r="Y15" s="18">
        <v>60</v>
      </c>
      <c r="Z15" s="18">
        <v>1</v>
      </c>
      <c r="AA15" s="18" t="s">
        <v>929</v>
      </c>
      <c r="AB15" s="18">
        <v>3</v>
      </c>
      <c r="AC15" s="18">
        <v>2</v>
      </c>
      <c r="AE15" s="18" t="s">
        <v>930</v>
      </c>
      <c r="AF15" s="18" t="s">
        <v>931</v>
      </c>
      <c r="AG15" s="18">
        <v>1</v>
      </c>
      <c r="AH15" s="18">
        <v>1</v>
      </c>
      <c r="AI15" s="18">
        <v>0</v>
      </c>
      <c r="AJ15" s="18">
        <v>15</v>
      </c>
      <c r="AK15" s="18">
        <v>0</v>
      </c>
      <c r="AO15" s="18">
        <v>1</v>
      </c>
      <c r="AP15" s="18">
        <v>1</v>
      </c>
      <c r="AQ15" s="18">
        <v>2</v>
      </c>
      <c r="AR15" s="18" t="s">
        <v>932</v>
      </c>
      <c r="AS15" s="18" t="s">
        <v>932</v>
      </c>
      <c r="AT15" s="18" t="s">
        <v>932</v>
      </c>
      <c r="AU15" s="18" t="s">
        <v>932</v>
      </c>
      <c r="AV15" s="18" t="s">
        <v>932</v>
      </c>
      <c r="AW15" s="18" t="s">
        <v>932</v>
      </c>
      <c r="AX15" s="18">
        <v>1</v>
      </c>
      <c r="AY15" s="18">
        <v>1</v>
      </c>
      <c r="BF15" s="18">
        <v>1</v>
      </c>
      <c r="BG15" s="18" t="s">
        <v>933</v>
      </c>
      <c r="BH15" s="18">
        <v>1</v>
      </c>
      <c r="BM15" s="18">
        <v>1</v>
      </c>
      <c r="BN15" s="18">
        <v>2</v>
      </c>
      <c r="BO15" s="18">
        <v>2</v>
      </c>
      <c r="BP15" s="18">
        <v>3</v>
      </c>
      <c r="BQ15" s="18">
        <v>1</v>
      </c>
      <c r="BR15" s="18">
        <v>2014</v>
      </c>
      <c r="BS15" s="18">
        <v>1</v>
      </c>
      <c r="BW15" s="18">
        <v>1</v>
      </c>
      <c r="BX15" s="18">
        <v>1</v>
      </c>
      <c r="CB15" s="18">
        <v>4</v>
      </c>
      <c r="CC15" s="18" t="s">
        <v>934</v>
      </c>
      <c r="CD15" s="18">
        <v>2</v>
      </c>
      <c r="CE15" s="21">
        <v>28.72</v>
      </c>
      <c r="CF15" s="18">
        <v>1</v>
      </c>
      <c r="CG15" s="18">
        <v>2005</v>
      </c>
      <c r="CH15" s="18">
        <v>1</v>
      </c>
      <c r="CK15" s="18">
        <v>1</v>
      </c>
      <c r="CL15" s="18">
        <v>1</v>
      </c>
      <c r="CM15" s="18">
        <v>1</v>
      </c>
      <c r="CQ15" s="18">
        <v>1</v>
      </c>
      <c r="CS15" s="21">
        <v>45.4</v>
      </c>
      <c r="CT15" s="18">
        <v>2</v>
      </c>
      <c r="DJ15" s="18">
        <v>1</v>
      </c>
      <c r="DK15" s="18">
        <v>1</v>
      </c>
      <c r="DL15" s="18">
        <v>1250</v>
      </c>
      <c r="DM15" s="18">
        <v>0</v>
      </c>
      <c r="DN15" s="18">
        <v>1250</v>
      </c>
      <c r="DO15" s="18">
        <v>0</v>
      </c>
      <c r="DP15" s="18">
        <v>463</v>
      </c>
      <c r="DQ15" s="18">
        <v>0</v>
      </c>
      <c r="DR15" s="18">
        <v>62</v>
      </c>
      <c r="DS15" s="18">
        <v>0</v>
      </c>
      <c r="DT15" s="18">
        <v>35</v>
      </c>
      <c r="DU15" s="18">
        <v>0</v>
      </c>
      <c r="DV15" s="18" t="s">
        <v>935</v>
      </c>
      <c r="DW15" s="18" t="s">
        <v>936</v>
      </c>
      <c r="DX15" s="18" t="s">
        <v>937</v>
      </c>
      <c r="DY15" s="18">
        <v>1</v>
      </c>
      <c r="DZ15" s="18">
        <v>0</v>
      </c>
      <c r="EA15" s="18">
        <v>1890</v>
      </c>
      <c r="EB15" s="18" t="s">
        <v>938</v>
      </c>
      <c r="EC15" s="18" t="s">
        <v>939</v>
      </c>
      <c r="ED15" s="18" t="s">
        <v>940</v>
      </c>
      <c r="EE15" s="22">
        <v>250000</v>
      </c>
      <c r="EF15" s="19">
        <v>0.5</v>
      </c>
      <c r="EG15" s="18" t="s">
        <v>941</v>
      </c>
      <c r="EH15" s="18">
        <v>0</v>
      </c>
      <c r="EI15" s="22">
        <v>500000</v>
      </c>
      <c r="EJ15" s="18">
        <v>0</v>
      </c>
      <c r="EK15" s="18">
        <v>0</v>
      </c>
      <c r="EL15" s="18">
        <v>0</v>
      </c>
      <c r="EM15" s="18">
        <v>0</v>
      </c>
      <c r="EN15" s="18">
        <v>0</v>
      </c>
      <c r="EO15" s="18">
        <v>0</v>
      </c>
      <c r="EP15" s="18" t="s">
        <v>942</v>
      </c>
      <c r="EQ15" s="18" t="s">
        <v>810</v>
      </c>
      <c r="ER15" s="18">
        <v>1</v>
      </c>
      <c r="ES15" s="18">
        <v>1</v>
      </c>
      <c r="ET15" s="18">
        <v>1</v>
      </c>
      <c r="EV15" s="18">
        <v>30</v>
      </c>
      <c r="EW15" s="18">
        <v>67</v>
      </c>
      <c r="EX15" s="18">
        <v>3</v>
      </c>
      <c r="EY15" s="18" t="s">
        <v>943</v>
      </c>
      <c r="EZ15" s="18">
        <v>1</v>
      </c>
      <c r="FA15" s="18">
        <v>1</v>
      </c>
      <c r="FB15" s="18">
        <v>1250</v>
      </c>
      <c r="FC15" s="18">
        <v>10</v>
      </c>
      <c r="FD15" s="18">
        <v>0</v>
      </c>
      <c r="FE15" s="18">
        <v>0</v>
      </c>
      <c r="FF15" s="18">
        <v>419</v>
      </c>
      <c r="FG15" s="18">
        <v>0</v>
      </c>
      <c r="FH15" s="18">
        <v>41</v>
      </c>
      <c r="FI15" s="18">
        <v>0</v>
      </c>
      <c r="FJ15" s="18">
        <v>16</v>
      </c>
      <c r="FK15" s="18">
        <v>0</v>
      </c>
      <c r="FL15" s="18" t="s">
        <v>944</v>
      </c>
      <c r="FM15" s="18">
        <v>10</v>
      </c>
      <c r="FN15" s="18" t="s">
        <v>945</v>
      </c>
      <c r="FO15" s="18">
        <v>1</v>
      </c>
      <c r="FP15" s="18">
        <v>0</v>
      </c>
      <c r="FQ15" s="18">
        <v>1</v>
      </c>
      <c r="FR15" s="18">
        <v>1</v>
      </c>
      <c r="FX15" s="18">
        <v>2</v>
      </c>
      <c r="FZ15" s="18">
        <v>1968</v>
      </c>
      <c r="GA15" s="18">
        <v>1998</v>
      </c>
      <c r="GB15" s="22">
        <v>493000</v>
      </c>
      <c r="GC15" s="22">
        <v>493000</v>
      </c>
      <c r="GD15" s="18" t="s">
        <v>946</v>
      </c>
      <c r="GE15" s="18" t="s">
        <v>947</v>
      </c>
      <c r="GF15" s="18" t="s">
        <v>948</v>
      </c>
      <c r="GG15" s="19">
        <v>0.28999999999999998</v>
      </c>
      <c r="GH15" s="18" t="s">
        <v>932</v>
      </c>
      <c r="GI15" s="18" t="s">
        <v>932</v>
      </c>
      <c r="GJ15" s="18">
        <v>2</v>
      </c>
      <c r="GK15" s="18">
        <v>2</v>
      </c>
      <c r="GL15" s="18">
        <v>0</v>
      </c>
      <c r="GN15" s="18">
        <v>2</v>
      </c>
      <c r="GR15" s="18">
        <v>1</v>
      </c>
      <c r="GS15" s="18">
        <v>1</v>
      </c>
      <c r="GT15" s="18">
        <v>1250</v>
      </c>
      <c r="GU15" s="18">
        <v>0</v>
      </c>
      <c r="GV15" s="18">
        <v>0</v>
      </c>
      <c r="GW15" s="18">
        <v>0</v>
      </c>
      <c r="GX15" s="18">
        <v>0</v>
      </c>
      <c r="GY15" s="18">
        <v>0</v>
      </c>
      <c r="GZ15" s="18">
        <v>1</v>
      </c>
      <c r="HA15" s="18">
        <v>1</v>
      </c>
      <c r="HB15" s="22">
        <v>1000</v>
      </c>
    </row>
    <row r="16" spans="1:212" s="18" customFormat="1" x14ac:dyDescent="0.15">
      <c r="A16" s="18" t="s">
        <v>2435</v>
      </c>
      <c r="B16" s="18">
        <v>1</v>
      </c>
      <c r="C16" s="18">
        <v>1</v>
      </c>
      <c r="E16" s="18">
        <v>1</v>
      </c>
      <c r="F16" s="18">
        <v>1</v>
      </c>
      <c r="G16" s="18">
        <v>1</v>
      </c>
      <c r="H16" s="18">
        <v>1</v>
      </c>
      <c r="I16" s="18">
        <v>1</v>
      </c>
      <c r="J16" s="18">
        <v>1</v>
      </c>
      <c r="K16" s="18">
        <v>1</v>
      </c>
      <c r="L16" s="18">
        <v>1</v>
      </c>
      <c r="N16" s="18">
        <v>1</v>
      </c>
      <c r="O16" s="18">
        <v>1</v>
      </c>
      <c r="P16" s="18">
        <v>1</v>
      </c>
      <c r="S16" s="23">
        <v>5</v>
      </c>
      <c r="T16" s="18" t="s">
        <v>1564</v>
      </c>
      <c r="W16" s="18" t="s">
        <v>1565</v>
      </c>
      <c r="X16" s="18">
        <v>20</v>
      </c>
      <c r="Y16" s="18" t="s">
        <v>1366</v>
      </c>
      <c r="Z16" s="18">
        <v>1</v>
      </c>
      <c r="AA16" s="18" t="s">
        <v>1566</v>
      </c>
      <c r="AB16" s="18">
        <v>3</v>
      </c>
      <c r="AC16" s="18">
        <v>1</v>
      </c>
      <c r="AD16" s="18" t="s">
        <v>1567</v>
      </c>
      <c r="AE16" s="18" t="s">
        <v>1568</v>
      </c>
      <c r="AG16" s="18">
        <v>1</v>
      </c>
      <c r="AH16" s="18">
        <v>1</v>
      </c>
      <c r="AI16" s="18">
        <v>12</v>
      </c>
      <c r="AK16" s="18">
        <v>0</v>
      </c>
      <c r="AM16" s="18">
        <v>1</v>
      </c>
      <c r="AO16" s="18">
        <v>1</v>
      </c>
      <c r="AP16" s="18">
        <v>3</v>
      </c>
      <c r="AQ16" s="18">
        <v>1</v>
      </c>
      <c r="AR16" s="18">
        <v>2016</v>
      </c>
      <c r="AS16" s="18" t="s">
        <v>680</v>
      </c>
      <c r="AT16" s="18">
        <v>2010</v>
      </c>
      <c r="AU16" s="18">
        <v>2015</v>
      </c>
      <c r="AV16" s="18" t="s">
        <v>680</v>
      </c>
      <c r="AW16" s="18">
        <v>2010</v>
      </c>
      <c r="AX16" s="18">
        <v>2</v>
      </c>
      <c r="AY16" s="18">
        <v>4</v>
      </c>
      <c r="AZ16" s="18" t="s">
        <v>1569</v>
      </c>
      <c r="BA16" s="18">
        <v>1</v>
      </c>
      <c r="BB16" s="18">
        <v>1</v>
      </c>
      <c r="BC16" s="18">
        <v>1</v>
      </c>
      <c r="BD16" s="18">
        <v>1</v>
      </c>
      <c r="BH16" s="18">
        <v>1</v>
      </c>
      <c r="BI16" s="18">
        <v>1</v>
      </c>
      <c r="BJ16" s="18">
        <v>1</v>
      </c>
      <c r="BN16" s="18">
        <v>2</v>
      </c>
      <c r="BO16" s="18">
        <v>3</v>
      </c>
      <c r="BP16" s="18">
        <v>2</v>
      </c>
      <c r="BQ16" s="18">
        <v>1</v>
      </c>
      <c r="BR16" s="18">
        <v>2016</v>
      </c>
      <c r="BS16" s="18">
        <v>1</v>
      </c>
      <c r="BU16" s="18">
        <v>1</v>
      </c>
      <c r="CB16" s="18">
        <v>2</v>
      </c>
      <c r="CD16" s="18">
        <v>2</v>
      </c>
      <c r="CE16" s="18">
        <v>20.16</v>
      </c>
      <c r="CF16" s="18">
        <v>2</v>
      </c>
      <c r="CT16" s="18">
        <v>1</v>
      </c>
      <c r="CU16" s="18">
        <v>2010</v>
      </c>
      <c r="CV16" s="18">
        <v>1</v>
      </c>
      <c r="DA16" s="18">
        <v>1</v>
      </c>
      <c r="DE16" s="18">
        <v>2</v>
      </c>
      <c r="DG16" s="18">
        <v>1</v>
      </c>
      <c r="DH16" s="18" t="s">
        <v>1570</v>
      </c>
      <c r="DI16" s="18">
        <v>6.5</v>
      </c>
      <c r="DJ16" s="18">
        <v>1</v>
      </c>
      <c r="DK16" s="18">
        <v>1</v>
      </c>
      <c r="DL16" s="18">
        <v>17585</v>
      </c>
      <c r="DM16" s="18">
        <v>50</v>
      </c>
      <c r="DN16" s="18" t="s">
        <v>680</v>
      </c>
      <c r="DO16" s="18" t="s">
        <v>680</v>
      </c>
      <c r="DP16" s="18">
        <v>6157</v>
      </c>
      <c r="DQ16" s="18">
        <v>37</v>
      </c>
      <c r="DR16" s="18">
        <v>371</v>
      </c>
      <c r="DS16" s="18">
        <v>19</v>
      </c>
      <c r="DT16" s="18">
        <v>55</v>
      </c>
      <c r="DV16" s="18">
        <v>8789</v>
      </c>
      <c r="DW16" s="18">
        <v>96.7</v>
      </c>
      <c r="DX16" s="18">
        <v>2</v>
      </c>
      <c r="DY16" s="18">
        <v>9</v>
      </c>
      <c r="DZ16" s="18">
        <v>3.8</v>
      </c>
      <c r="EB16" s="18">
        <v>2013</v>
      </c>
      <c r="EC16" s="18">
        <v>26.4</v>
      </c>
      <c r="ED16" s="18">
        <v>45</v>
      </c>
      <c r="EE16" s="18" t="s">
        <v>1571</v>
      </c>
      <c r="EF16" s="18" t="s">
        <v>1572</v>
      </c>
      <c r="EG16" s="18" t="s">
        <v>1571</v>
      </c>
      <c r="EH16" s="18">
        <v>0</v>
      </c>
      <c r="EI16" s="18">
        <v>5.5</v>
      </c>
      <c r="EJ16" s="18">
        <v>0</v>
      </c>
      <c r="EK16" s="18">
        <v>0</v>
      </c>
      <c r="EL16" s="18">
        <v>0</v>
      </c>
      <c r="EM16" s="18">
        <v>0</v>
      </c>
      <c r="EN16" s="18">
        <v>0</v>
      </c>
      <c r="EO16" s="18">
        <v>0</v>
      </c>
      <c r="EP16" s="18">
        <v>0</v>
      </c>
      <c r="EQ16" s="18" t="s">
        <v>1571</v>
      </c>
      <c r="ES16" s="18">
        <v>1</v>
      </c>
      <c r="ET16" s="18">
        <v>3</v>
      </c>
      <c r="EX16" s="18">
        <v>0</v>
      </c>
      <c r="EZ16" s="18">
        <v>1</v>
      </c>
      <c r="FA16" s="18">
        <v>2</v>
      </c>
      <c r="GR16" s="18">
        <v>1</v>
      </c>
      <c r="GS16" s="18">
        <v>1</v>
      </c>
      <c r="GT16" s="18">
        <v>6307</v>
      </c>
      <c r="GU16" s="18">
        <v>0</v>
      </c>
      <c r="GV16" s="18">
        <v>217</v>
      </c>
      <c r="GW16" s="18">
        <v>0</v>
      </c>
      <c r="GX16" s="18">
        <v>0</v>
      </c>
      <c r="GY16" s="18">
        <v>0</v>
      </c>
      <c r="HB16" s="18">
        <v>3000</v>
      </c>
    </row>
    <row r="17" spans="1:212" s="18" customFormat="1" x14ac:dyDescent="0.15">
      <c r="A17" s="18" t="s">
        <v>1468</v>
      </c>
      <c r="B17" s="18">
        <v>1</v>
      </c>
      <c r="C17" s="18">
        <v>1</v>
      </c>
      <c r="E17" s="18">
        <v>1</v>
      </c>
      <c r="F17" s="18">
        <v>1</v>
      </c>
      <c r="G17" s="18">
        <v>1</v>
      </c>
      <c r="H17" s="18">
        <v>1</v>
      </c>
      <c r="I17" s="18">
        <v>1</v>
      </c>
      <c r="K17" s="18">
        <v>2</v>
      </c>
      <c r="L17" s="18">
        <v>1</v>
      </c>
      <c r="N17" s="18">
        <v>1</v>
      </c>
      <c r="O17" s="18">
        <v>1</v>
      </c>
      <c r="P17" s="18">
        <v>1</v>
      </c>
      <c r="S17" s="21">
        <v>5</v>
      </c>
      <c r="T17" s="18">
        <v>45</v>
      </c>
      <c r="W17" s="18">
        <v>55</v>
      </c>
      <c r="X17" s="23">
        <v>50</v>
      </c>
      <c r="Y17" s="18">
        <v>90</v>
      </c>
      <c r="Z17" s="18">
        <v>1</v>
      </c>
      <c r="AA17" s="18" t="s">
        <v>1472</v>
      </c>
      <c r="AB17" s="18">
        <v>3</v>
      </c>
      <c r="AC17" s="18">
        <v>2</v>
      </c>
      <c r="AD17" s="18">
        <v>60</v>
      </c>
      <c r="AF17" s="18" t="s">
        <v>1473</v>
      </c>
      <c r="AG17" s="18">
        <v>1</v>
      </c>
      <c r="AH17" s="18">
        <v>1</v>
      </c>
      <c r="AL17" s="18">
        <v>1</v>
      </c>
      <c r="AM17" s="18">
        <v>1</v>
      </c>
      <c r="AN17" s="18">
        <v>1</v>
      </c>
      <c r="AO17" s="18">
        <v>2</v>
      </c>
      <c r="AP17" s="18">
        <v>2</v>
      </c>
      <c r="AQ17" s="18">
        <v>2</v>
      </c>
      <c r="AR17" s="18">
        <v>2011</v>
      </c>
      <c r="AS17" s="18">
        <v>2011</v>
      </c>
      <c r="AT17" s="18">
        <v>2011</v>
      </c>
      <c r="AU17" s="18">
        <v>2011</v>
      </c>
      <c r="AV17" s="18">
        <v>2011</v>
      </c>
      <c r="AW17" s="18">
        <v>2011</v>
      </c>
      <c r="AX17" s="18">
        <v>1</v>
      </c>
      <c r="AY17" s="18">
        <v>1</v>
      </c>
      <c r="BC17" s="18">
        <v>1</v>
      </c>
      <c r="BH17" s="18">
        <v>1</v>
      </c>
      <c r="BM17" s="18">
        <v>1</v>
      </c>
      <c r="BN17" s="18">
        <v>2</v>
      </c>
      <c r="BO17" s="18">
        <v>2</v>
      </c>
      <c r="BP17" s="18">
        <v>2</v>
      </c>
      <c r="BQ17" s="18">
        <v>1</v>
      </c>
      <c r="BR17" s="18">
        <v>2011</v>
      </c>
      <c r="BS17" s="18">
        <v>1</v>
      </c>
      <c r="BU17" s="18">
        <v>1</v>
      </c>
      <c r="BV17" s="18">
        <v>1</v>
      </c>
      <c r="BW17" s="18">
        <v>1</v>
      </c>
      <c r="CB17" s="18">
        <v>1</v>
      </c>
      <c r="CD17" s="18">
        <v>2</v>
      </c>
      <c r="CE17" s="21">
        <v>32.99</v>
      </c>
      <c r="CF17" s="18">
        <v>1</v>
      </c>
      <c r="CG17" s="18">
        <v>2011</v>
      </c>
      <c r="CH17" s="18">
        <v>1</v>
      </c>
      <c r="CJ17" s="18">
        <v>1</v>
      </c>
      <c r="CK17" s="18">
        <v>1</v>
      </c>
      <c r="CL17" s="18">
        <v>1</v>
      </c>
      <c r="CQ17" s="18">
        <v>1</v>
      </c>
      <c r="CS17" s="21">
        <v>41.48</v>
      </c>
      <c r="CT17" s="18">
        <v>1</v>
      </c>
      <c r="CV17" s="18">
        <v>1</v>
      </c>
      <c r="CX17" s="18">
        <v>1</v>
      </c>
      <c r="CY17" s="18">
        <v>1</v>
      </c>
      <c r="CZ17" s="18">
        <v>1</v>
      </c>
      <c r="DE17" s="18">
        <v>2</v>
      </c>
      <c r="DG17" s="18">
        <v>2</v>
      </c>
      <c r="DI17" s="21">
        <v>5.5</v>
      </c>
      <c r="DJ17" s="18">
        <v>1</v>
      </c>
      <c r="DK17" s="18">
        <v>1</v>
      </c>
      <c r="DL17" s="18">
        <v>1750</v>
      </c>
      <c r="DM17" s="18">
        <v>600</v>
      </c>
      <c r="DN17" s="18">
        <v>1750</v>
      </c>
      <c r="DO17" s="18">
        <v>600</v>
      </c>
      <c r="DP17" s="18">
        <v>609</v>
      </c>
      <c r="DQ17" s="18">
        <v>170</v>
      </c>
      <c r="DR17" s="18">
        <v>120</v>
      </c>
      <c r="DV17" s="22">
        <v>83730432</v>
      </c>
      <c r="DW17" s="18">
        <v>27</v>
      </c>
      <c r="DX17" s="18">
        <v>2</v>
      </c>
      <c r="DY17" s="18">
        <v>17</v>
      </c>
      <c r="DZ17" s="18">
        <v>3.1</v>
      </c>
      <c r="EA17" s="18">
        <v>1938</v>
      </c>
      <c r="EB17" s="18">
        <v>2017</v>
      </c>
      <c r="EC17" s="18" t="s">
        <v>1474</v>
      </c>
      <c r="ED17" s="18" t="s">
        <v>1475</v>
      </c>
      <c r="EE17" s="18">
        <v>232584</v>
      </c>
      <c r="EF17" s="18">
        <v>213977</v>
      </c>
      <c r="EG17" s="18">
        <v>383714</v>
      </c>
      <c r="EI17" s="18">
        <v>1.28</v>
      </c>
      <c r="EL17" s="18">
        <v>1</v>
      </c>
      <c r="EQ17" s="18" t="s">
        <v>932</v>
      </c>
      <c r="ER17" s="18">
        <v>2</v>
      </c>
      <c r="ES17" s="18">
        <v>1</v>
      </c>
      <c r="ET17" s="18">
        <v>3</v>
      </c>
      <c r="EX17" s="18">
        <v>100</v>
      </c>
      <c r="EZ17" s="18">
        <v>1</v>
      </c>
      <c r="FA17" s="18">
        <v>1</v>
      </c>
      <c r="FB17" s="18">
        <v>1750</v>
      </c>
      <c r="FF17" s="18">
        <v>546</v>
      </c>
      <c r="FH17" s="18">
        <v>120</v>
      </c>
      <c r="FL17" s="18" t="s">
        <v>484</v>
      </c>
      <c r="FM17" s="18">
        <v>10.5</v>
      </c>
      <c r="FN17" s="18">
        <v>6</v>
      </c>
      <c r="FO17" s="18">
        <v>1</v>
      </c>
      <c r="FP17" s="18">
        <v>0</v>
      </c>
      <c r="FR17" s="18">
        <v>1</v>
      </c>
      <c r="FT17" s="18">
        <v>1</v>
      </c>
      <c r="FX17" s="18">
        <v>2</v>
      </c>
      <c r="FZ17" s="18">
        <v>1973</v>
      </c>
      <c r="GA17" s="18">
        <v>2006</v>
      </c>
      <c r="GB17" s="18">
        <v>300000</v>
      </c>
      <c r="GC17" s="18">
        <v>1000000</v>
      </c>
      <c r="GD17" s="18">
        <v>125.1</v>
      </c>
      <c r="GE17" s="18">
        <v>1.1000000000000001</v>
      </c>
      <c r="GF17" s="18">
        <v>0.107</v>
      </c>
      <c r="GG17" s="18">
        <v>95</v>
      </c>
      <c r="GH17" s="18">
        <v>2015</v>
      </c>
      <c r="GI17" s="18">
        <v>2015</v>
      </c>
      <c r="GJ17" s="18">
        <v>2</v>
      </c>
      <c r="GK17" s="18">
        <v>2</v>
      </c>
      <c r="GL17" s="18">
        <v>0</v>
      </c>
      <c r="GN17" s="18">
        <v>1</v>
      </c>
      <c r="GO17" s="18">
        <v>100</v>
      </c>
      <c r="GP17" s="18" t="s">
        <v>1476</v>
      </c>
      <c r="GR17" s="18">
        <v>1</v>
      </c>
      <c r="GS17" s="18">
        <v>1</v>
      </c>
      <c r="GZ17" s="18">
        <v>10.5</v>
      </c>
      <c r="HA17" s="18">
        <v>1</v>
      </c>
    </row>
    <row r="18" spans="1:212" s="18" customFormat="1" x14ac:dyDescent="0.15">
      <c r="A18" s="18" t="s">
        <v>2436</v>
      </c>
      <c r="B18" s="18">
        <v>1</v>
      </c>
      <c r="C18" s="18">
        <v>1</v>
      </c>
      <c r="E18" s="18">
        <v>1</v>
      </c>
      <c r="F18" s="18">
        <v>1</v>
      </c>
      <c r="G18" s="18">
        <v>1</v>
      </c>
      <c r="H18" s="18">
        <v>1</v>
      </c>
      <c r="I18" s="18">
        <v>1</v>
      </c>
      <c r="K18" s="18">
        <v>2</v>
      </c>
      <c r="L18" s="18">
        <v>1</v>
      </c>
      <c r="N18" s="18">
        <v>1</v>
      </c>
      <c r="O18" s="18">
        <v>1</v>
      </c>
      <c r="P18" s="18">
        <v>1</v>
      </c>
      <c r="S18" s="18" t="s">
        <v>1700</v>
      </c>
      <c r="T18" s="18" t="s">
        <v>1701</v>
      </c>
      <c r="W18" s="18" t="s">
        <v>1702</v>
      </c>
      <c r="X18" s="18" t="s">
        <v>1703</v>
      </c>
      <c r="Y18" s="18" t="s">
        <v>1704</v>
      </c>
      <c r="Z18" s="18">
        <v>2</v>
      </c>
      <c r="AB18" s="18">
        <v>3</v>
      </c>
      <c r="AC18" s="18">
        <v>2</v>
      </c>
      <c r="AD18" s="18" t="s">
        <v>1705</v>
      </c>
      <c r="AE18" s="18" t="s">
        <v>1706</v>
      </c>
      <c r="AF18" s="18" t="s">
        <v>1707</v>
      </c>
      <c r="AG18" s="18">
        <v>1</v>
      </c>
      <c r="AH18" s="18">
        <v>1</v>
      </c>
      <c r="AI18" s="18">
        <v>32</v>
      </c>
      <c r="AJ18" s="18">
        <v>12</v>
      </c>
      <c r="AN18" s="18">
        <v>1</v>
      </c>
      <c r="AO18" s="18">
        <v>1</v>
      </c>
      <c r="AP18" s="18">
        <v>2</v>
      </c>
      <c r="AQ18" s="18">
        <v>2</v>
      </c>
      <c r="AR18" s="18">
        <v>2013</v>
      </c>
      <c r="AS18" s="18">
        <v>2013</v>
      </c>
      <c r="AT18" s="18" t="s">
        <v>445</v>
      </c>
      <c r="AU18" s="18">
        <v>2004</v>
      </c>
      <c r="AV18" s="18">
        <v>2004</v>
      </c>
      <c r="AW18" s="18">
        <v>1991</v>
      </c>
      <c r="AX18" s="18">
        <v>2</v>
      </c>
      <c r="AY18" s="18">
        <v>1</v>
      </c>
      <c r="BC18" s="18">
        <v>1</v>
      </c>
      <c r="BD18" s="18">
        <v>1</v>
      </c>
      <c r="BF18" s="18">
        <v>1</v>
      </c>
      <c r="BG18" s="18" t="s">
        <v>1708</v>
      </c>
      <c r="BL18" s="18">
        <v>1</v>
      </c>
      <c r="BN18" s="18">
        <v>2</v>
      </c>
      <c r="BO18" s="18">
        <v>2</v>
      </c>
      <c r="BP18" s="18">
        <v>2</v>
      </c>
      <c r="BQ18" s="18">
        <v>1</v>
      </c>
      <c r="BR18" s="18">
        <v>2017</v>
      </c>
      <c r="BS18" s="18">
        <v>1</v>
      </c>
      <c r="BZ18" s="18">
        <v>1</v>
      </c>
      <c r="CA18" s="18" t="s">
        <v>1709</v>
      </c>
      <c r="CB18" s="18">
        <v>2</v>
      </c>
      <c r="CD18" s="18">
        <v>2</v>
      </c>
      <c r="CE18" s="21">
        <v>53.42</v>
      </c>
      <c r="CF18" s="18">
        <v>1</v>
      </c>
      <c r="CG18" s="18">
        <v>2017</v>
      </c>
      <c r="CH18" s="18">
        <v>1</v>
      </c>
      <c r="CO18" s="18">
        <v>1</v>
      </c>
      <c r="CP18" s="18" t="s">
        <v>1710</v>
      </c>
      <c r="CQ18" s="18">
        <v>4</v>
      </c>
      <c r="CR18" s="18" t="s">
        <v>1711</v>
      </c>
      <c r="CS18" s="18" t="s">
        <v>1712</v>
      </c>
      <c r="CT18" s="18">
        <v>2</v>
      </c>
      <c r="DJ18" s="18">
        <v>1</v>
      </c>
      <c r="DK18" s="18">
        <v>1</v>
      </c>
      <c r="DL18" s="18">
        <v>1965</v>
      </c>
      <c r="DM18" s="18">
        <v>24</v>
      </c>
      <c r="DN18" s="18">
        <v>1965</v>
      </c>
      <c r="DO18" s="18">
        <v>24</v>
      </c>
      <c r="DP18" s="18">
        <v>827</v>
      </c>
      <c r="DQ18" s="18">
        <v>10</v>
      </c>
      <c r="DR18" s="18">
        <v>10</v>
      </c>
      <c r="DT18" s="18">
        <v>17</v>
      </c>
      <c r="DV18" s="18" t="s">
        <v>1713</v>
      </c>
      <c r="DW18" s="18" t="s">
        <v>1714</v>
      </c>
      <c r="DX18" s="18" t="s">
        <v>1715</v>
      </c>
      <c r="DY18" s="18" t="s">
        <v>1716</v>
      </c>
      <c r="DZ18" s="18" t="s">
        <v>1717</v>
      </c>
      <c r="EA18" s="18" t="s">
        <v>1718</v>
      </c>
      <c r="EB18" s="18">
        <v>2015</v>
      </c>
      <c r="EC18" s="18" t="s">
        <v>1719</v>
      </c>
      <c r="ED18" s="18" t="s">
        <v>445</v>
      </c>
      <c r="EE18" s="18" t="s">
        <v>1720</v>
      </c>
      <c r="EF18" s="19">
        <v>0.81</v>
      </c>
      <c r="EG18" s="18" t="s">
        <v>445</v>
      </c>
      <c r="EI18" s="18" t="s">
        <v>1721</v>
      </c>
      <c r="EQ18" s="18" t="s">
        <v>1722</v>
      </c>
      <c r="ER18" s="18">
        <v>1</v>
      </c>
      <c r="ES18" s="18">
        <v>1</v>
      </c>
      <c r="ET18" s="18">
        <v>3</v>
      </c>
      <c r="EV18" s="19">
        <v>0.99</v>
      </c>
      <c r="EX18" s="19">
        <v>0.01</v>
      </c>
      <c r="EZ18" s="18">
        <v>1</v>
      </c>
      <c r="FA18" s="18">
        <v>1</v>
      </c>
      <c r="FB18" s="18">
        <v>1965</v>
      </c>
      <c r="FD18" s="18">
        <v>1965</v>
      </c>
      <c r="FF18" s="18">
        <v>827</v>
      </c>
      <c r="FH18" s="18">
        <v>10</v>
      </c>
      <c r="FJ18" s="18">
        <v>17</v>
      </c>
      <c r="FL18" s="18" t="s">
        <v>445</v>
      </c>
      <c r="FM18" s="18" t="s">
        <v>1714</v>
      </c>
      <c r="FN18" s="18" t="s">
        <v>1723</v>
      </c>
      <c r="FO18" s="18" t="s">
        <v>445</v>
      </c>
      <c r="FP18" s="18" t="s">
        <v>487</v>
      </c>
      <c r="FV18" s="18">
        <v>1</v>
      </c>
      <c r="FW18" s="18" t="s">
        <v>1724</v>
      </c>
      <c r="GG18" s="18" t="s">
        <v>1725</v>
      </c>
      <c r="GJ18" s="18">
        <v>2</v>
      </c>
      <c r="GK18" s="18">
        <v>2</v>
      </c>
      <c r="GN18" s="18">
        <v>2</v>
      </c>
      <c r="GR18" s="18">
        <v>1</v>
      </c>
      <c r="GS18" s="18">
        <v>1</v>
      </c>
      <c r="GT18" s="18" t="s">
        <v>445</v>
      </c>
      <c r="GV18" s="18" t="s">
        <v>445</v>
      </c>
      <c r="GX18" s="18" t="s">
        <v>445</v>
      </c>
      <c r="GZ18" s="18" t="s">
        <v>445</v>
      </c>
      <c r="HA18" s="18" t="s">
        <v>445</v>
      </c>
      <c r="HB18" s="18" t="s">
        <v>445</v>
      </c>
    </row>
    <row r="19" spans="1:212" s="18" customFormat="1" x14ac:dyDescent="0.15">
      <c r="A19" s="18" t="s">
        <v>2437</v>
      </c>
      <c r="B19" s="18">
        <v>1</v>
      </c>
      <c r="C19" s="18">
        <v>1</v>
      </c>
      <c r="E19" s="18">
        <v>1</v>
      </c>
      <c r="F19" s="18">
        <v>1</v>
      </c>
      <c r="G19" s="18">
        <v>1</v>
      </c>
      <c r="H19" s="18">
        <v>1</v>
      </c>
      <c r="I19" s="18">
        <v>1</v>
      </c>
      <c r="K19" s="18">
        <v>1</v>
      </c>
      <c r="L19" s="18">
        <v>1</v>
      </c>
      <c r="N19" s="18">
        <v>1</v>
      </c>
      <c r="O19" s="18">
        <v>1</v>
      </c>
      <c r="P19" s="18">
        <v>1</v>
      </c>
      <c r="S19" s="18">
        <v>10</v>
      </c>
      <c r="T19" s="18" t="s">
        <v>690</v>
      </c>
      <c r="W19" s="18" t="s">
        <v>691</v>
      </c>
      <c r="X19" s="18" t="s">
        <v>692</v>
      </c>
      <c r="Y19" s="18" t="s">
        <v>690</v>
      </c>
      <c r="Z19" s="18">
        <v>2</v>
      </c>
      <c r="AB19" s="18">
        <v>3</v>
      </c>
      <c r="AC19" s="18">
        <v>1</v>
      </c>
      <c r="AD19" s="18" t="s">
        <v>693</v>
      </c>
      <c r="AE19" s="18" t="s">
        <v>694</v>
      </c>
      <c r="AF19" s="18" t="s">
        <v>695</v>
      </c>
      <c r="AG19" s="18">
        <v>1</v>
      </c>
      <c r="AH19" s="18">
        <v>1</v>
      </c>
      <c r="AI19" s="20">
        <v>0.16800000000000001</v>
      </c>
      <c r="AJ19" s="19">
        <v>0.45</v>
      </c>
      <c r="AN19" s="18">
        <v>1</v>
      </c>
      <c r="AO19" s="18">
        <v>2</v>
      </c>
      <c r="AP19" s="18">
        <v>2</v>
      </c>
      <c r="AQ19" s="18">
        <v>2</v>
      </c>
      <c r="AR19" s="18">
        <v>2010</v>
      </c>
      <c r="AS19" s="18">
        <v>2010</v>
      </c>
      <c r="AU19" s="18">
        <v>2010</v>
      </c>
      <c r="AV19" s="18">
        <v>2010</v>
      </c>
      <c r="AX19" s="18">
        <v>2</v>
      </c>
      <c r="AY19" s="18">
        <v>1</v>
      </c>
      <c r="BC19" s="18">
        <v>1</v>
      </c>
      <c r="BL19" s="18">
        <v>1</v>
      </c>
      <c r="BN19" s="18">
        <v>2</v>
      </c>
      <c r="BO19" s="18">
        <v>2</v>
      </c>
      <c r="BP19" s="18">
        <v>2</v>
      </c>
      <c r="BQ19" s="18">
        <v>1</v>
      </c>
      <c r="BR19" s="18">
        <v>2017</v>
      </c>
      <c r="BS19" s="18">
        <v>1</v>
      </c>
      <c r="BU19" s="18">
        <v>1</v>
      </c>
      <c r="BV19" s="18">
        <v>1</v>
      </c>
      <c r="BW19" s="18">
        <v>1</v>
      </c>
      <c r="CB19" s="18">
        <v>4</v>
      </c>
      <c r="CC19" s="18" t="s">
        <v>696</v>
      </c>
      <c r="CD19" s="18">
        <v>2</v>
      </c>
      <c r="CE19" s="21">
        <v>29.8</v>
      </c>
      <c r="CF19" s="18">
        <v>1</v>
      </c>
      <c r="CG19" s="18">
        <v>2017</v>
      </c>
      <c r="CH19" s="18">
        <v>1</v>
      </c>
      <c r="CJ19" s="18">
        <v>1</v>
      </c>
      <c r="CK19" s="18">
        <v>1</v>
      </c>
      <c r="CL19" s="18">
        <v>1</v>
      </c>
      <c r="CM19" s="18">
        <v>1</v>
      </c>
      <c r="CQ19" s="18">
        <v>4</v>
      </c>
      <c r="CR19" s="18" t="s">
        <v>697</v>
      </c>
      <c r="CS19" s="21">
        <v>62</v>
      </c>
      <c r="CT19" s="18">
        <v>2</v>
      </c>
      <c r="DJ19" s="18">
        <v>1</v>
      </c>
      <c r="DK19" s="18">
        <v>1</v>
      </c>
      <c r="DL19" s="18">
        <v>1908</v>
      </c>
      <c r="DM19" s="18">
        <v>84</v>
      </c>
      <c r="DP19" s="18">
        <v>1550</v>
      </c>
      <c r="DQ19" s="18">
        <v>68</v>
      </c>
      <c r="DR19" s="18">
        <v>115</v>
      </c>
      <c r="DS19" s="18">
        <v>11</v>
      </c>
      <c r="DT19" s="18">
        <v>243</v>
      </c>
      <c r="DU19" s="18">
        <v>5</v>
      </c>
      <c r="DV19" s="18" t="s">
        <v>698</v>
      </c>
      <c r="DW19" s="18">
        <v>25</v>
      </c>
      <c r="DX19" s="18">
        <v>4</v>
      </c>
      <c r="DY19" s="18">
        <v>0</v>
      </c>
      <c r="DZ19" s="18" t="s">
        <v>699</v>
      </c>
      <c r="EA19" s="18" t="s">
        <v>464</v>
      </c>
      <c r="EB19" s="18">
        <v>2009</v>
      </c>
      <c r="EC19" s="18" t="s">
        <v>700</v>
      </c>
      <c r="ED19" s="18">
        <v>2</v>
      </c>
      <c r="EE19" s="18">
        <v>0.251</v>
      </c>
      <c r="EG19" s="18" t="s">
        <v>701</v>
      </c>
      <c r="EH19" s="18">
        <v>0</v>
      </c>
      <c r="EI19" s="18">
        <v>5</v>
      </c>
      <c r="EJ19" s="18">
        <v>0</v>
      </c>
      <c r="EK19" s="18">
        <v>0</v>
      </c>
      <c r="EL19" s="18">
        <v>0</v>
      </c>
      <c r="EM19" s="18">
        <v>0</v>
      </c>
      <c r="EN19" s="18">
        <v>1</v>
      </c>
      <c r="EO19" s="18">
        <v>1</v>
      </c>
      <c r="EP19" s="18" t="s">
        <v>702</v>
      </c>
      <c r="EQ19" s="18" t="s">
        <v>545</v>
      </c>
      <c r="ER19" s="18">
        <v>2</v>
      </c>
      <c r="ES19" s="18">
        <v>2</v>
      </c>
      <c r="ET19" s="18">
        <v>1</v>
      </c>
      <c r="EV19" s="18">
        <v>97</v>
      </c>
      <c r="EX19" s="18">
        <v>3</v>
      </c>
      <c r="EZ19" s="18">
        <v>1</v>
      </c>
      <c r="FA19" s="18">
        <v>1</v>
      </c>
      <c r="FB19" s="18">
        <v>1595</v>
      </c>
      <c r="FF19" s="18">
        <v>1425</v>
      </c>
      <c r="FH19" s="18">
        <v>148</v>
      </c>
      <c r="FJ19" s="18">
        <v>22</v>
      </c>
      <c r="FL19" s="18" t="s">
        <v>703</v>
      </c>
      <c r="FM19" s="18">
        <v>19.25</v>
      </c>
      <c r="FN19" s="18">
        <v>12</v>
      </c>
      <c r="FO19" s="18">
        <v>1</v>
      </c>
      <c r="FP19" s="18">
        <v>0</v>
      </c>
      <c r="FQ19" s="18">
        <v>1</v>
      </c>
      <c r="FR19" s="18">
        <v>1</v>
      </c>
      <c r="FT19" s="18">
        <v>1</v>
      </c>
      <c r="FU19" s="18">
        <v>1</v>
      </c>
      <c r="FX19" s="18">
        <v>2</v>
      </c>
      <c r="FZ19" s="18">
        <v>2012</v>
      </c>
      <c r="GA19" s="18">
        <v>2012</v>
      </c>
      <c r="GB19" s="18">
        <v>1</v>
      </c>
      <c r="GC19" s="18">
        <v>6.25</v>
      </c>
      <c r="GD19" s="18">
        <v>239.64</v>
      </c>
      <c r="GE19" s="18">
        <v>4.5</v>
      </c>
      <c r="GF19" s="18">
        <v>1.5</v>
      </c>
      <c r="GG19" s="18">
        <v>25</v>
      </c>
      <c r="GH19" s="18">
        <v>2077</v>
      </c>
      <c r="GI19" s="18">
        <v>2077</v>
      </c>
      <c r="GJ19" s="18">
        <v>2</v>
      </c>
      <c r="GK19" s="18">
        <v>2</v>
      </c>
      <c r="GL19" s="18">
        <v>0</v>
      </c>
      <c r="GN19" s="18">
        <v>2</v>
      </c>
      <c r="GO19" s="18">
        <v>0</v>
      </c>
      <c r="GR19" s="18">
        <v>1</v>
      </c>
      <c r="GS19" s="18">
        <v>1</v>
      </c>
      <c r="GT19" s="18" t="s">
        <v>704</v>
      </c>
      <c r="GU19" s="18" t="s">
        <v>704</v>
      </c>
      <c r="GV19" s="18" t="s">
        <v>704</v>
      </c>
      <c r="GW19" s="18" t="s">
        <v>704</v>
      </c>
      <c r="GX19" s="18" t="s">
        <v>704</v>
      </c>
      <c r="GY19" s="18" t="s">
        <v>704</v>
      </c>
      <c r="GZ19" s="18" t="s">
        <v>704</v>
      </c>
      <c r="HA19" s="18" t="s">
        <v>704</v>
      </c>
      <c r="HC19" s="18" t="s">
        <v>705</v>
      </c>
    </row>
    <row r="20" spans="1:212" s="18" customFormat="1" x14ac:dyDescent="0.15">
      <c r="A20" s="18" t="s">
        <v>1943</v>
      </c>
      <c r="B20" s="18">
        <v>1</v>
      </c>
      <c r="C20" s="18">
        <v>1</v>
      </c>
      <c r="E20" s="18">
        <v>1</v>
      </c>
      <c r="F20" s="18">
        <v>1</v>
      </c>
      <c r="G20" s="18">
        <v>1</v>
      </c>
      <c r="H20" s="18">
        <v>1</v>
      </c>
      <c r="I20" s="18">
        <v>1</v>
      </c>
      <c r="K20" s="18">
        <v>1</v>
      </c>
      <c r="N20" s="18">
        <v>1</v>
      </c>
      <c r="W20" s="18">
        <v>46</v>
      </c>
      <c r="Z20" s="18">
        <v>2</v>
      </c>
      <c r="AB20" s="18">
        <v>3</v>
      </c>
      <c r="AC20" s="18">
        <v>2</v>
      </c>
      <c r="AD20" s="18">
        <v>60</v>
      </c>
      <c r="AF20" s="18" t="s">
        <v>1947</v>
      </c>
      <c r="AG20" s="18">
        <v>1</v>
      </c>
      <c r="AH20" s="18">
        <v>1</v>
      </c>
      <c r="AJ20" s="18">
        <v>18.5</v>
      </c>
      <c r="AL20" s="18">
        <v>1</v>
      </c>
      <c r="AN20" s="18">
        <v>1</v>
      </c>
      <c r="AO20" s="18">
        <v>1</v>
      </c>
      <c r="AP20" s="18">
        <v>1</v>
      </c>
      <c r="AQ20" s="18">
        <v>1</v>
      </c>
      <c r="AR20" s="18">
        <v>2013</v>
      </c>
      <c r="AS20" s="18">
        <v>2013</v>
      </c>
      <c r="AT20" s="18">
        <v>2013</v>
      </c>
      <c r="AU20" s="18">
        <v>2013</v>
      </c>
      <c r="AV20" s="18">
        <v>2013</v>
      </c>
      <c r="AW20" s="18">
        <v>2013</v>
      </c>
      <c r="AX20" s="18">
        <v>2</v>
      </c>
      <c r="AY20" s="18">
        <v>4</v>
      </c>
      <c r="AZ20" s="18" t="s">
        <v>1948</v>
      </c>
      <c r="BB20" s="18">
        <v>1</v>
      </c>
      <c r="BC20" s="18">
        <v>1</v>
      </c>
      <c r="BD20" s="18">
        <v>1</v>
      </c>
      <c r="BH20" s="18">
        <v>1</v>
      </c>
      <c r="BM20" s="18">
        <v>1</v>
      </c>
      <c r="BN20" s="18">
        <v>2</v>
      </c>
      <c r="BO20" s="18">
        <v>2</v>
      </c>
      <c r="BP20" s="18">
        <v>2</v>
      </c>
      <c r="BQ20" s="18">
        <v>1</v>
      </c>
      <c r="BR20" s="18">
        <v>2017</v>
      </c>
      <c r="BS20" s="18">
        <v>1</v>
      </c>
      <c r="BU20" s="18">
        <v>1</v>
      </c>
      <c r="BV20" s="18">
        <v>1</v>
      </c>
      <c r="BW20" s="18">
        <v>1</v>
      </c>
      <c r="BX20" s="18">
        <v>1</v>
      </c>
      <c r="CB20" s="18">
        <v>2</v>
      </c>
      <c r="CD20" s="18">
        <v>1</v>
      </c>
      <c r="CE20" s="18">
        <v>25.27</v>
      </c>
      <c r="CF20" s="18">
        <v>1</v>
      </c>
      <c r="CG20" s="18">
        <v>2017</v>
      </c>
      <c r="CH20" s="18">
        <v>1</v>
      </c>
      <c r="CJ20" s="18">
        <v>1</v>
      </c>
      <c r="CK20" s="18">
        <v>1</v>
      </c>
      <c r="CL20" s="18">
        <v>1</v>
      </c>
      <c r="CM20" s="18">
        <v>1</v>
      </c>
      <c r="CQ20" s="18">
        <v>2</v>
      </c>
      <c r="CS20" s="18">
        <v>35.229999999999997</v>
      </c>
      <c r="CT20" s="18">
        <v>1</v>
      </c>
      <c r="CU20" s="18">
        <v>2017</v>
      </c>
      <c r="CV20" s="18">
        <v>1</v>
      </c>
      <c r="CX20" s="18">
        <v>1</v>
      </c>
      <c r="CY20" s="18">
        <v>1</v>
      </c>
      <c r="CZ20" s="18">
        <v>1</v>
      </c>
      <c r="DA20" s="18">
        <v>1</v>
      </c>
      <c r="DE20" s="18">
        <v>2</v>
      </c>
      <c r="DG20" s="18">
        <v>1</v>
      </c>
      <c r="DH20" s="18" t="s">
        <v>1949</v>
      </c>
      <c r="DI20" s="18">
        <v>7.59</v>
      </c>
      <c r="DJ20" s="18">
        <v>1</v>
      </c>
      <c r="DK20" s="18">
        <v>1</v>
      </c>
      <c r="DL20" s="18" t="s">
        <v>1950</v>
      </c>
      <c r="DN20" s="22">
        <v>59110</v>
      </c>
      <c r="DP20" s="22">
        <v>13140</v>
      </c>
      <c r="DQ20" s="18">
        <v>68</v>
      </c>
      <c r="DR20" s="22">
        <v>2047</v>
      </c>
      <c r="DS20" s="18">
        <v>25</v>
      </c>
      <c r="DU20" s="18">
        <v>14</v>
      </c>
      <c r="DV20" s="22">
        <v>4488</v>
      </c>
      <c r="DW20" s="18">
        <v>253</v>
      </c>
      <c r="DX20" s="18">
        <v>10</v>
      </c>
      <c r="DY20" s="18">
        <v>3</v>
      </c>
      <c r="DZ20" s="18" t="s">
        <v>1951</v>
      </c>
      <c r="EA20" s="18" t="s">
        <v>1952</v>
      </c>
      <c r="EB20" s="18">
        <v>2008</v>
      </c>
      <c r="EC20" s="18" t="s">
        <v>1953</v>
      </c>
      <c r="ED20" s="18" t="s">
        <v>1954</v>
      </c>
      <c r="EE20" s="18" t="s">
        <v>1955</v>
      </c>
      <c r="EF20" s="19">
        <v>0.9</v>
      </c>
      <c r="EG20" s="18" t="s">
        <v>1956</v>
      </c>
      <c r="EH20" s="18">
        <v>0</v>
      </c>
      <c r="EI20" s="18" t="s">
        <v>1957</v>
      </c>
      <c r="EJ20" s="18">
        <v>0</v>
      </c>
      <c r="EK20" s="18" t="s">
        <v>1958</v>
      </c>
      <c r="EL20" s="18">
        <v>0</v>
      </c>
      <c r="EM20" s="18">
        <v>0</v>
      </c>
      <c r="EN20" s="18" t="s">
        <v>1959</v>
      </c>
      <c r="EO20" s="18">
        <v>0</v>
      </c>
      <c r="EP20" s="18" t="s">
        <v>1960</v>
      </c>
      <c r="EQ20" s="18">
        <v>2030</v>
      </c>
      <c r="ER20" s="18">
        <v>1</v>
      </c>
      <c r="ES20" s="18">
        <v>2</v>
      </c>
      <c r="ET20" s="18">
        <v>2</v>
      </c>
      <c r="EV20" s="18">
        <v>69.75</v>
      </c>
      <c r="EX20" s="18">
        <v>30.25</v>
      </c>
      <c r="EZ20" s="18">
        <v>1</v>
      </c>
      <c r="FA20" s="18">
        <v>1</v>
      </c>
      <c r="FB20" s="22">
        <v>57110</v>
      </c>
      <c r="FC20" s="18">
        <v>0</v>
      </c>
      <c r="FD20" s="22">
        <v>57110</v>
      </c>
      <c r="FE20" s="18">
        <v>0</v>
      </c>
      <c r="FF20" s="22">
        <v>13142</v>
      </c>
      <c r="FG20" s="18">
        <v>0</v>
      </c>
      <c r="FH20" s="22">
        <v>1112</v>
      </c>
      <c r="FI20" s="18">
        <v>0</v>
      </c>
      <c r="FJ20" s="22">
        <v>1373</v>
      </c>
      <c r="FK20" s="18">
        <v>0</v>
      </c>
      <c r="FL20" s="18" t="s">
        <v>1961</v>
      </c>
      <c r="FM20" s="18">
        <v>220</v>
      </c>
      <c r="FN20" s="18">
        <v>7</v>
      </c>
      <c r="FO20" s="18">
        <v>1</v>
      </c>
      <c r="FP20" s="19">
        <v>0.33</v>
      </c>
      <c r="FQ20" s="18">
        <v>1</v>
      </c>
      <c r="FR20" s="18">
        <v>1</v>
      </c>
      <c r="FS20" s="18">
        <v>1</v>
      </c>
      <c r="FX20" s="18">
        <v>1</v>
      </c>
      <c r="FY20" s="18" t="s">
        <v>1962</v>
      </c>
      <c r="FZ20" s="18">
        <v>1955</v>
      </c>
      <c r="GA20" s="18">
        <v>2001</v>
      </c>
      <c r="GB20" s="18" t="s">
        <v>1963</v>
      </c>
      <c r="GC20" s="18" t="s">
        <v>1964</v>
      </c>
      <c r="GD20" s="18" t="s">
        <v>1965</v>
      </c>
      <c r="GE20" s="18" t="s">
        <v>1966</v>
      </c>
      <c r="GF20" s="18" t="s">
        <v>1967</v>
      </c>
      <c r="GG20" s="18" t="s">
        <v>1968</v>
      </c>
      <c r="GI20" s="18" t="s">
        <v>1969</v>
      </c>
      <c r="GJ20" s="18">
        <v>1</v>
      </c>
      <c r="GK20" s="18">
        <v>2</v>
      </c>
      <c r="GL20" s="19">
        <v>0.05</v>
      </c>
      <c r="GM20" s="18" t="s">
        <v>1970</v>
      </c>
      <c r="GN20" s="18">
        <v>1</v>
      </c>
      <c r="GO20" s="19">
        <v>1</v>
      </c>
      <c r="GP20" s="18" t="s">
        <v>1971</v>
      </c>
      <c r="GR20" s="18">
        <v>1</v>
      </c>
      <c r="GS20" s="18">
        <v>1</v>
      </c>
      <c r="GT20" s="22">
        <v>13290</v>
      </c>
      <c r="GU20" s="18">
        <v>0</v>
      </c>
      <c r="GV20" s="22">
        <v>1390</v>
      </c>
      <c r="GW20" s="18">
        <v>0</v>
      </c>
      <c r="GX20" s="22">
        <v>1413</v>
      </c>
      <c r="GY20" s="18">
        <v>0</v>
      </c>
      <c r="GZ20" s="18">
        <v>183</v>
      </c>
      <c r="HA20" s="18">
        <v>12.4</v>
      </c>
      <c r="HB20" s="22">
        <v>2750</v>
      </c>
    </row>
    <row r="21" spans="1:212" s="18" customFormat="1" x14ac:dyDescent="0.15">
      <c r="A21" s="18" t="s">
        <v>2438</v>
      </c>
      <c r="B21" s="18">
        <v>1</v>
      </c>
      <c r="C21" s="18">
        <v>1</v>
      </c>
      <c r="E21" s="18">
        <v>1</v>
      </c>
      <c r="F21" s="18">
        <v>1</v>
      </c>
      <c r="G21" s="18">
        <v>1</v>
      </c>
      <c r="H21" s="18">
        <v>1</v>
      </c>
      <c r="I21" s="18">
        <v>1</v>
      </c>
      <c r="J21" s="18">
        <v>1</v>
      </c>
      <c r="K21" s="18">
        <v>1</v>
      </c>
      <c r="N21" s="18">
        <v>1</v>
      </c>
      <c r="O21" s="18">
        <v>1</v>
      </c>
      <c r="Q21" s="18">
        <v>1</v>
      </c>
      <c r="R21" s="18" t="s">
        <v>955</v>
      </c>
      <c r="W21" s="18" t="s">
        <v>2181</v>
      </c>
      <c r="Y21" s="18">
        <v>60</v>
      </c>
      <c r="Z21" s="18">
        <v>1</v>
      </c>
      <c r="AA21" s="18" t="s">
        <v>2182</v>
      </c>
      <c r="AB21" s="18">
        <v>3</v>
      </c>
      <c r="AC21" s="18">
        <v>2</v>
      </c>
      <c r="AE21" s="18" t="s">
        <v>2183</v>
      </c>
      <c r="AF21" s="18" t="s">
        <v>2184</v>
      </c>
      <c r="AG21" s="18">
        <v>1</v>
      </c>
      <c r="AH21" s="18">
        <v>1</v>
      </c>
      <c r="AI21" s="18">
        <v>31</v>
      </c>
      <c r="AJ21" s="18">
        <v>25</v>
      </c>
      <c r="AK21" s="18">
        <v>8</v>
      </c>
      <c r="AO21" s="18">
        <v>1</v>
      </c>
      <c r="AP21" s="18">
        <v>1</v>
      </c>
      <c r="AQ21" s="18">
        <v>1</v>
      </c>
      <c r="AR21" s="18">
        <v>2015</v>
      </c>
      <c r="AS21" s="18">
        <v>2015</v>
      </c>
      <c r="AT21" s="18">
        <v>2015</v>
      </c>
      <c r="AU21" s="18">
        <v>2015</v>
      </c>
      <c r="AV21" s="18">
        <v>2015</v>
      </c>
      <c r="AW21" s="18">
        <v>2015</v>
      </c>
      <c r="AX21" s="18">
        <v>2</v>
      </c>
      <c r="AY21" s="18">
        <v>1</v>
      </c>
      <c r="BB21" s="18">
        <v>1</v>
      </c>
      <c r="BC21" s="18">
        <v>1</v>
      </c>
      <c r="BD21" s="18">
        <v>1</v>
      </c>
      <c r="BF21" s="18">
        <v>1</v>
      </c>
      <c r="BG21" s="18" t="s">
        <v>2185</v>
      </c>
      <c r="BL21" s="18">
        <v>1</v>
      </c>
      <c r="BN21" s="18">
        <v>2</v>
      </c>
      <c r="BO21" s="18">
        <v>2</v>
      </c>
      <c r="BP21" s="18">
        <v>2</v>
      </c>
      <c r="BQ21" s="18">
        <v>1</v>
      </c>
      <c r="BR21" s="18">
        <v>2017</v>
      </c>
      <c r="BS21" s="18">
        <v>1</v>
      </c>
      <c r="BZ21" s="18">
        <v>1</v>
      </c>
      <c r="CA21" s="18" t="s">
        <v>2186</v>
      </c>
      <c r="CB21" s="18">
        <v>4</v>
      </c>
      <c r="CC21" s="18" t="s">
        <v>2187</v>
      </c>
      <c r="CD21" s="18">
        <v>2</v>
      </c>
      <c r="CE21" s="18" t="s">
        <v>2188</v>
      </c>
      <c r="CF21" s="18">
        <v>1</v>
      </c>
      <c r="CG21" s="18">
        <v>2017</v>
      </c>
      <c r="CH21" s="18">
        <v>1</v>
      </c>
      <c r="CO21" s="18">
        <v>1</v>
      </c>
      <c r="CP21" s="18" t="s">
        <v>2189</v>
      </c>
      <c r="CQ21" s="18">
        <v>4</v>
      </c>
      <c r="CR21" s="18" t="s">
        <v>2190</v>
      </c>
      <c r="CS21" s="18" t="s">
        <v>2191</v>
      </c>
      <c r="CT21" s="18">
        <v>1</v>
      </c>
      <c r="CU21" s="18">
        <v>2017</v>
      </c>
      <c r="CV21" s="18">
        <v>1</v>
      </c>
      <c r="DC21" s="18">
        <v>1</v>
      </c>
      <c r="DD21" s="18" t="s">
        <v>2192</v>
      </c>
      <c r="DE21" s="18">
        <v>2</v>
      </c>
      <c r="DG21" s="18">
        <v>2</v>
      </c>
      <c r="DI21" s="18" t="s">
        <v>2193</v>
      </c>
      <c r="DJ21" s="18">
        <v>1</v>
      </c>
      <c r="DK21" s="18">
        <v>1</v>
      </c>
      <c r="DL21" s="22">
        <v>9890</v>
      </c>
      <c r="DP21" s="18">
        <v>3261</v>
      </c>
      <c r="DR21" s="18">
        <v>322</v>
      </c>
      <c r="DT21" s="18">
        <v>329</v>
      </c>
      <c r="DV21" s="18" t="s">
        <v>2194</v>
      </c>
      <c r="DW21" s="18">
        <v>49.2</v>
      </c>
      <c r="DX21" s="18" t="s">
        <v>2195</v>
      </c>
      <c r="DY21" s="18">
        <v>3</v>
      </c>
      <c r="DZ21" s="18" t="s">
        <v>2196</v>
      </c>
      <c r="EX21" s="18">
        <v>100</v>
      </c>
      <c r="EY21" s="18" t="s">
        <v>2197</v>
      </c>
      <c r="EZ21" s="18">
        <v>1</v>
      </c>
      <c r="FA21" s="18">
        <v>1</v>
      </c>
      <c r="FB21" s="22">
        <v>9890</v>
      </c>
      <c r="FF21" s="18">
        <v>3261</v>
      </c>
      <c r="FH21" s="18">
        <v>322</v>
      </c>
      <c r="FJ21" s="18">
        <v>329</v>
      </c>
      <c r="FL21" s="22">
        <v>2304959</v>
      </c>
      <c r="FM21" s="18">
        <v>45.72</v>
      </c>
      <c r="FN21" s="18" t="s">
        <v>680</v>
      </c>
      <c r="FO21" s="18">
        <v>1</v>
      </c>
      <c r="FR21" s="18">
        <v>1</v>
      </c>
      <c r="FS21" s="18">
        <v>1</v>
      </c>
      <c r="FT21" s="18">
        <v>1</v>
      </c>
      <c r="FU21" s="18">
        <v>1</v>
      </c>
      <c r="FX21" s="18">
        <v>1</v>
      </c>
      <c r="FY21" s="18" t="s">
        <v>2198</v>
      </c>
      <c r="GA21" s="18">
        <v>2006</v>
      </c>
      <c r="GB21" s="18" t="s">
        <v>1179</v>
      </c>
      <c r="GC21" s="18" t="s">
        <v>2199</v>
      </c>
      <c r="GD21" s="18" t="s">
        <v>2200</v>
      </c>
      <c r="GE21" s="18" t="s">
        <v>2201</v>
      </c>
      <c r="GF21" s="18" t="s">
        <v>2202</v>
      </c>
      <c r="GG21" s="18" t="s">
        <v>2203</v>
      </c>
      <c r="GH21" s="18" t="s">
        <v>2204</v>
      </c>
      <c r="GI21" s="18" t="s">
        <v>2204</v>
      </c>
      <c r="GJ21" s="18">
        <v>2</v>
      </c>
      <c r="GK21" s="18">
        <v>1</v>
      </c>
      <c r="GL21" s="18">
        <v>4.5</v>
      </c>
      <c r="GM21" s="18" t="s">
        <v>2205</v>
      </c>
      <c r="GN21" s="18">
        <v>2</v>
      </c>
      <c r="GO21" s="18" t="s">
        <v>680</v>
      </c>
      <c r="GP21" s="18" t="s">
        <v>680</v>
      </c>
      <c r="GQ21" s="18" t="s">
        <v>2206</v>
      </c>
      <c r="GR21" s="18">
        <v>1</v>
      </c>
      <c r="GS21" s="18">
        <v>1</v>
      </c>
    </row>
    <row r="22" spans="1:212" s="18" customFormat="1" x14ac:dyDescent="0.15">
      <c r="A22" s="18" t="s">
        <v>2439</v>
      </c>
      <c r="B22" s="18">
        <v>1</v>
      </c>
      <c r="C22" s="18">
        <v>1</v>
      </c>
      <c r="E22" s="18">
        <v>1</v>
      </c>
      <c r="F22" s="18">
        <v>1</v>
      </c>
      <c r="G22" s="18">
        <v>1</v>
      </c>
      <c r="H22" s="18">
        <v>1</v>
      </c>
      <c r="I22" s="18">
        <v>1</v>
      </c>
      <c r="K22" s="18">
        <v>1</v>
      </c>
      <c r="L22" s="18">
        <v>1</v>
      </c>
      <c r="M22" s="18">
        <v>1</v>
      </c>
      <c r="N22" s="18">
        <v>1</v>
      </c>
      <c r="O22" s="18">
        <v>1</v>
      </c>
      <c r="P22" s="18">
        <v>1</v>
      </c>
      <c r="S22" s="23">
        <v>10</v>
      </c>
      <c r="T22" s="18" t="s">
        <v>1274</v>
      </c>
      <c r="U22" s="23">
        <v>10</v>
      </c>
      <c r="V22" s="18">
        <v>0</v>
      </c>
      <c r="W22" s="18">
        <v>30</v>
      </c>
      <c r="X22" s="18" t="s">
        <v>1166</v>
      </c>
      <c r="Y22" s="18">
        <v>60</v>
      </c>
      <c r="Z22" s="18">
        <v>2</v>
      </c>
      <c r="AB22" s="18">
        <v>3</v>
      </c>
      <c r="AC22" s="18">
        <v>1</v>
      </c>
      <c r="AD22" s="18">
        <v>30</v>
      </c>
      <c r="AE22" s="18" t="s">
        <v>1275</v>
      </c>
      <c r="AF22" s="18" t="s">
        <v>1276</v>
      </c>
      <c r="AG22" s="18">
        <v>1</v>
      </c>
      <c r="AH22" s="18">
        <v>1</v>
      </c>
      <c r="AI22" s="18">
        <v>30</v>
      </c>
      <c r="AJ22" s="18">
        <v>30</v>
      </c>
      <c r="AN22" s="18">
        <v>1</v>
      </c>
      <c r="AO22" s="18">
        <v>1</v>
      </c>
      <c r="AP22" s="18">
        <v>1</v>
      </c>
      <c r="AQ22" s="18">
        <v>3</v>
      </c>
      <c r="AR22" s="18">
        <v>2017</v>
      </c>
      <c r="AS22" s="18">
        <v>2017</v>
      </c>
      <c r="AT22" s="18" t="s">
        <v>545</v>
      </c>
      <c r="AU22" s="18">
        <v>2017</v>
      </c>
      <c r="AV22" s="18">
        <v>2017</v>
      </c>
      <c r="AW22" s="18" t="s">
        <v>545</v>
      </c>
      <c r="AX22" s="18">
        <v>1</v>
      </c>
      <c r="AY22" s="18">
        <v>1</v>
      </c>
      <c r="BJ22" s="18">
        <v>1</v>
      </c>
      <c r="BN22" s="18">
        <v>2</v>
      </c>
      <c r="BO22" s="18">
        <v>2</v>
      </c>
      <c r="BP22" s="18">
        <v>3</v>
      </c>
      <c r="BQ22" s="18">
        <v>1</v>
      </c>
      <c r="BR22" s="18">
        <v>2017</v>
      </c>
      <c r="BS22" s="18">
        <v>1</v>
      </c>
      <c r="BU22" s="18">
        <v>1</v>
      </c>
      <c r="BX22" s="18">
        <v>1</v>
      </c>
      <c r="CB22" s="18">
        <v>4</v>
      </c>
      <c r="CC22" s="18" t="s">
        <v>1169</v>
      </c>
      <c r="CD22" s="18">
        <v>2</v>
      </c>
      <c r="CE22" s="21">
        <v>52.4</v>
      </c>
      <c r="CF22" s="18">
        <v>1</v>
      </c>
      <c r="CG22" s="18">
        <v>2017</v>
      </c>
      <c r="CH22" s="18">
        <v>1</v>
      </c>
      <c r="CJ22" s="18">
        <v>1</v>
      </c>
      <c r="CM22" s="18">
        <v>1</v>
      </c>
      <c r="CQ22" s="18">
        <v>2</v>
      </c>
      <c r="CS22" s="21">
        <v>51.29</v>
      </c>
      <c r="CT22" s="18">
        <v>2</v>
      </c>
      <c r="DJ22" s="18">
        <v>1</v>
      </c>
      <c r="DK22" s="18">
        <v>1</v>
      </c>
      <c r="DL22" s="18">
        <v>5360</v>
      </c>
      <c r="DP22" s="18">
        <v>1699</v>
      </c>
      <c r="DQ22" s="18">
        <v>151</v>
      </c>
      <c r="DR22" s="18">
        <v>161</v>
      </c>
      <c r="DS22" s="18">
        <v>10</v>
      </c>
      <c r="DT22" s="18">
        <v>55</v>
      </c>
      <c r="DU22" s="18">
        <v>1</v>
      </c>
      <c r="DV22" s="22">
        <v>66000</v>
      </c>
      <c r="DW22" s="18">
        <v>30</v>
      </c>
      <c r="DX22" s="18">
        <v>1</v>
      </c>
      <c r="DY22" s="18">
        <v>1</v>
      </c>
      <c r="DZ22" s="18">
        <v>0</v>
      </c>
      <c r="EA22" s="18">
        <v>1990</v>
      </c>
      <c r="EB22" s="18">
        <v>2009</v>
      </c>
      <c r="EC22" s="18" t="s">
        <v>1152</v>
      </c>
      <c r="ED22" s="18">
        <v>3.8</v>
      </c>
      <c r="EE22" s="18">
        <v>0.56999999999999995</v>
      </c>
      <c r="EF22" s="19">
        <v>0.86</v>
      </c>
      <c r="EG22" s="18">
        <v>1.8</v>
      </c>
      <c r="EI22" s="18">
        <v>4.2</v>
      </c>
      <c r="EQ22" s="18">
        <v>2030</v>
      </c>
      <c r="ER22" s="18">
        <v>1</v>
      </c>
      <c r="ES22" s="18">
        <v>1</v>
      </c>
      <c r="ET22" s="18">
        <v>3</v>
      </c>
      <c r="EV22" s="18">
        <v>60</v>
      </c>
      <c r="EW22" s="18">
        <v>0</v>
      </c>
      <c r="EX22" s="18">
        <v>40</v>
      </c>
      <c r="EZ22" s="18">
        <v>1</v>
      </c>
      <c r="FA22" s="18">
        <v>1</v>
      </c>
      <c r="FB22" s="18">
        <v>5360</v>
      </c>
      <c r="FF22" s="18">
        <v>1401</v>
      </c>
      <c r="FH22" s="18">
        <v>65</v>
      </c>
      <c r="FJ22" s="18">
        <v>68</v>
      </c>
      <c r="FL22" s="18">
        <v>2.25</v>
      </c>
      <c r="FM22" s="18">
        <v>22</v>
      </c>
      <c r="FN22" s="18">
        <v>2</v>
      </c>
      <c r="FO22" s="18">
        <v>1</v>
      </c>
      <c r="FP22" s="18">
        <v>0</v>
      </c>
      <c r="FQ22" s="18">
        <v>1</v>
      </c>
      <c r="FX22" s="18">
        <v>2</v>
      </c>
      <c r="FZ22" s="18">
        <v>1963</v>
      </c>
      <c r="GA22" s="18">
        <v>2007</v>
      </c>
      <c r="GB22" s="18">
        <v>5</v>
      </c>
      <c r="GC22" s="18">
        <v>2.4</v>
      </c>
      <c r="GD22" s="18">
        <v>312.41000000000003</v>
      </c>
      <c r="GE22" s="18">
        <v>3.49</v>
      </c>
      <c r="GF22" s="18">
        <v>0.43</v>
      </c>
      <c r="GG22" s="18" t="s">
        <v>1277</v>
      </c>
      <c r="GH22" s="18">
        <v>2019</v>
      </c>
      <c r="GI22" s="18">
        <v>2019</v>
      </c>
      <c r="GJ22" s="18">
        <v>2</v>
      </c>
      <c r="GK22" s="18">
        <v>1</v>
      </c>
      <c r="GL22" s="18" t="s">
        <v>1278</v>
      </c>
      <c r="GM22" s="18" t="s">
        <v>1279</v>
      </c>
      <c r="GN22" s="18">
        <v>2</v>
      </c>
      <c r="GQ22" s="18" t="s">
        <v>1280</v>
      </c>
      <c r="GR22" s="18">
        <v>1</v>
      </c>
      <c r="GS22" s="18">
        <v>2</v>
      </c>
    </row>
    <row r="23" spans="1:212" s="18" customFormat="1" x14ac:dyDescent="0.15">
      <c r="A23" s="18" t="s">
        <v>1624</v>
      </c>
      <c r="B23" s="18">
        <v>1</v>
      </c>
      <c r="C23" s="18">
        <v>1</v>
      </c>
      <c r="E23" s="18">
        <v>1</v>
      </c>
      <c r="F23" s="18">
        <v>1</v>
      </c>
      <c r="G23" s="18">
        <v>1</v>
      </c>
      <c r="H23" s="18">
        <v>1</v>
      </c>
      <c r="I23" s="18">
        <v>1</v>
      </c>
      <c r="J23" s="18">
        <v>1</v>
      </c>
      <c r="K23" s="18">
        <v>1</v>
      </c>
      <c r="L23" s="18">
        <v>1</v>
      </c>
      <c r="N23" s="18">
        <v>1</v>
      </c>
      <c r="O23" s="18">
        <v>1</v>
      </c>
      <c r="S23" s="21">
        <v>10</v>
      </c>
      <c r="T23" s="18" t="s">
        <v>1627</v>
      </c>
      <c r="W23" s="18" t="s">
        <v>529</v>
      </c>
      <c r="X23" s="18">
        <v>20</v>
      </c>
      <c r="Y23" s="18" t="s">
        <v>1289</v>
      </c>
      <c r="Z23" s="18">
        <v>2</v>
      </c>
      <c r="AB23" s="18">
        <v>3</v>
      </c>
      <c r="AC23" s="18">
        <v>1</v>
      </c>
      <c r="AD23" s="18">
        <v>60</v>
      </c>
      <c r="AE23" s="18" t="s">
        <v>1628</v>
      </c>
      <c r="AF23" s="18" t="s">
        <v>1629</v>
      </c>
      <c r="AG23" s="18">
        <v>1</v>
      </c>
      <c r="AH23" s="18">
        <v>1</v>
      </c>
      <c r="AI23" s="18">
        <v>20</v>
      </c>
      <c r="AJ23" s="18">
        <v>37</v>
      </c>
      <c r="AN23" s="18">
        <v>1</v>
      </c>
      <c r="AO23" s="18">
        <v>1</v>
      </c>
      <c r="AP23" s="18">
        <v>1</v>
      </c>
      <c r="AQ23" s="18">
        <v>1</v>
      </c>
      <c r="AR23" s="18">
        <v>2013</v>
      </c>
      <c r="AS23" s="18">
        <v>2013</v>
      </c>
      <c r="AU23" s="18">
        <v>2016</v>
      </c>
      <c r="AV23" s="18">
        <v>2016</v>
      </c>
      <c r="AW23" s="18">
        <v>2014</v>
      </c>
      <c r="AX23" s="18">
        <v>2</v>
      </c>
      <c r="AY23" s="18">
        <v>1</v>
      </c>
      <c r="BE23" s="18">
        <v>1</v>
      </c>
      <c r="BL23" s="18">
        <v>1</v>
      </c>
      <c r="BN23" s="18">
        <v>2</v>
      </c>
      <c r="BO23" s="18">
        <v>2</v>
      </c>
      <c r="BP23" s="18">
        <v>2</v>
      </c>
      <c r="BQ23" s="18">
        <v>1</v>
      </c>
      <c r="BR23" s="18">
        <v>2017</v>
      </c>
      <c r="BS23" s="18">
        <v>1</v>
      </c>
      <c r="BX23" s="18">
        <v>1</v>
      </c>
      <c r="CB23" s="18">
        <v>2</v>
      </c>
      <c r="CD23" s="18">
        <v>2</v>
      </c>
      <c r="CE23" s="18">
        <v>25.52</v>
      </c>
      <c r="CF23" s="18">
        <v>1</v>
      </c>
      <c r="CG23" s="18">
        <v>2017</v>
      </c>
      <c r="CH23" s="18">
        <v>1</v>
      </c>
      <c r="CM23" s="18">
        <v>1</v>
      </c>
      <c r="CQ23" s="18">
        <v>1</v>
      </c>
      <c r="CS23" s="18">
        <v>42.82</v>
      </c>
      <c r="CT23" s="18">
        <v>1</v>
      </c>
      <c r="CU23" s="18">
        <v>2016</v>
      </c>
      <c r="CV23" s="18">
        <v>1</v>
      </c>
      <c r="DA23" s="18">
        <v>1</v>
      </c>
      <c r="DE23" s="18">
        <v>2</v>
      </c>
      <c r="DG23" s="18">
        <v>2</v>
      </c>
      <c r="DI23" s="18">
        <v>2.78</v>
      </c>
      <c r="DJ23" s="18">
        <v>1</v>
      </c>
      <c r="DK23" s="18">
        <v>1</v>
      </c>
      <c r="EZ23" s="18">
        <v>1</v>
      </c>
      <c r="FA23" s="18">
        <v>1</v>
      </c>
      <c r="GR23" s="18">
        <v>1</v>
      </c>
      <c r="GS23" s="18">
        <v>1</v>
      </c>
    </row>
    <row r="24" spans="1:212" s="18" customFormat="1" x14ac:dyDescent="0.15">
      <c r="A24" s="18" t="s">
        <v>708</v>
      </c>
      <c r="B24" s="18">
        <v>1</v>
      </c>
      <c r="C24" s="18">
        <v>1</v>
      </c>
      <c r="E24" s="18">
        <v>1</v>
      </c>
      <c r="F24" s="18">
        <v>1</v>
      </c>
      <c r="G24" s="18">
        <v>1</v>
      </c>
      <c r="H24" s="18">
        <v>1</v>
      </c>
      <c r="J24" s="18">
        <v>1</v>
      </c>
      <c r="K24" s="18">
        <v>1</v>
      </c>
      <c r="L24" s="18">
        <v>1</v>
      </c>
      <c r="N24" s="18">
        <v>1</v>
      </c>
      <c r="S24" s="21">
        <v>10</v>
      </c>
      <c r="T24" s="18" t="s">
        <v>712</v>
      </c>
      <c r="W24" s="18" t="s">
        <v>713</v>
      </c>
      <c r="Z24" s="18">
        <v>2</v>
      </c>
      <c r="AB24" s="18">
        <v>3</v>
      </c>
      <c r="AC24" s="18">
        <v>1</v>
      </c>
      <c r="AD24" s="18">
        <v>30</v>
      </c>
      <c r="AG24" s="18">
        <v>1</v>
      </c>
      <c r="AH24" s="18">
        <v>1</v>
      </c>
      <c r="AI24" s="18">
        <v>29</v>
      </c>
      <c r="AM24" s="18">
        <v>1</v>
      </c>
      <c r="AN24" s="18">
        <v>1</v>
      </c>
      <c r="AO24" s="18">
        <v>2</v>
      </c>
      <c r="AP24" s="18">
        <v>1</v>
      </c>
      <c r="AQ24" s="18">
        <v>2</v>
      </c>
      <c r="AR24" s="18">
        <v>2010</v>
      </c>
      <c r="AS24" s="18">
        <v>2011</v>
      </c>
      <c r="AU24" s="18">
        <v>2015</v>
      </c>
      <c r="AV24" s="18">
        <v>2015</v>
      </c>
      <c r="AX24" s="18">
        <v>2</v>
      </c>
      <c r="AY24" s="18">
        <v>1</v>
      </c>
      <c r="BA24" s="18">
        <v>1</v>
      </c>
      <c r="BD24" s="18">
        <v>1</v>
      </c>
      <c r="BL24" s="18">
        <v>1</v>
      </c>
      <c r="BN24" s="18">
        <v>2</v>
      </c>
      <c r="BO24" s="18">
        <v>2</v>
      </c>
      <c r="BP24" s="18">
        <v>3</v>
      </c>
      <c r="BQ24" s="18">
        <v>1</v>
      </c>
      <c r="BR24" s="24">
        <v>42156</v>
      </c>
      <c r="BS24" s="18">
        <v>1</v>
      </c>
      <c r="BX24" s="18">
        <v>1</v>
      </c>
      <c r="CB24" s="18">
        <v>2</v>
      </c>
      <c r="CD24" s="18">
        <v>2</v>
      </c>
      <c r="CE24" s="21">
        <v>63.09</v>
      </c>
      <c r="CF24" s="18">
        <v>1</v>
      </c>
      <c r="CG24" s="24">
        <v>42887</v>
      </c>
      <c r="CH24" s="18">
        <v>1</v>
      </c>
      <c r="CM24" s="18">
        <v>1</v>
      </c>
      <c r="CQ24" s="18">
        <v>1</v>
      </c>
      <c r="CS24" s="21">
        <v>38</v>
      </c>
      <c r="CT24" s="18">
        <v>2</v>
      </c>
      <c r="DJ24" s="18">
        <v>1</v>
      </c>
      <c r="DK24" s="18">
        <v>1</v>
      </c>
      <c r="DL24" s="18">
        <v>2635</v>
      </c>
      <c r="DM24" s="18">
        <v>40</v>
      </c>
      <c r="DN24" s="18">
        <v>2635</v>
      </c>
      <c r="DO24" s="18">
        <v>40</v>
      </c>
      <c r="DP24" s="18">
        <v>788</v>
      </c>
      <c r="DQ24" s="18">
        <v>12</v>
      </c>
      <c r="DR24" s="18">
        <v>37</v>
      </c>
      <c r="DS24" s="18">
        <v>1</v>
      </c>
      <c r="DT24" s="18">
        <v>22</v>
      </c>
      <c r="DU24" s="18">
        <v>0</v>
      </c>
      <c r="DV24" s="18" t="s">
        <v>714</v>
      </c>
      <c r="DX24" s="18">
        <v>3</v>
      </c>
      <c r="DZ24" s="25">
        <v>42769</v>
      </c>
      <c r="EA24" s="18">
        <v>1922</v>
      </c>
      <c r="EB24" s="18">
        <v>2013</v>
      </c>
      <c r="EC24" s="18" t="s">
        <v>715</v>
      </c>
      <c r="ED24" s="18" t="s">
        <v>716</v>
      </c>
      <c r="EE24" s="18" t="s">
        <v>717</v>
      </c>
      <c r="EF24" s="19">
        <v>0.85</v>
      </c>
      <c r="EG24" s="18" t="s">
        <v>718</v>
      </c>
      <c r="EI24" s="18" t="s">
        <v>719</v>
      </c>
      <c r="EQ24" s="18">
        <v>2060</v>
      </c>
      <c r="ER24" s="18">
        <v>1</v>
      </c>
      <c r="ES24" s="18">
        <v>1</v>
      </c>
      <c r="ET24" s="18">
        <v>1</v>
      </c>
      <c r="EV24" s="18">
        <v>2</v>
      </c>
      <c r="EW24" s="18">
        <v>95</v>
      </c>
      <c r="EX24" s="18">
        <v>3</v>
      </c>
      <c r="EZ24" s="18">
        <v>1</v>
      </c>
      <c r="FA24" s="18">
        <v>1</v>
      </c>
      <c r="FB24" s="18">
        <v>2635</v>
      </c>
      <c r="FC24" s="18">
        <v>0</v>
      </c>
      <c r="FD24" s="18">
        <v>2635</v>
      </c>
      <c r="FE24" s="18">
        <v>0</v>
      </c>
      <c r="FF24" s="18">
        <v>788</v>
      </c>
      <c r="FG24" s="18">
        <v>0</v>
      </c>
      <c r="FH24" s="18">
        <v>37</v>
      </c>
      <c r="FI24" s="18">
        <v>0</v>
      </c>
      <c r="FJ24" s="18">
        <v>22</v>
      </c>
      <c r="FK24" s="18">
        <v>0</v>
      </c>
      <c r="FL24" s="18" t="s">
        <v>720</v>
      </c>
      <c r="FN24" s="18">
        <v>4</v>
      </c>
      <c r="FO24" s="18">
        <v>1</v>
      </c>
      <c r="FP24" s="18">
        <v>0</v>
      </c>
      <c r="FQ24" s="18">
        <v>1</v>
      </c>
      <c r="FR24" s="18">
        <v>1</v>
      </c>
      <c r="FX24" s="18">
        <v>1</v>
      </c>
      <c r="FY24" s="18" t="s">
        <v>721</v>
      </c>
      <c r="FZ24" s="18">
        <v>1965</v>
      </c>
      <c r="GA24" s="18">
        <v>1965</v>
      </c>
      <c r="GB24" s="18">
        <v>0.24</v>
      </c>
      <c r="GC24" s="18">
        <v>0.47499999999999998</v>
      </c>
      <c r="GE24" s="18" t="s">
        <v>722</v>
      </c>
      <c r="GF24" s="18">
        <v>0.21</v>
      </c>
      <c r="GG24" s="18">
        <v>95</v>
      </c>
      <c r="GH24" s="18">
        <v>2020</v>
      </c>
      <c r="GI24" s="18">
        <v>2010</v>
      </c>
      <c r="GJ24" s="18">
        <v>2</v>
      </c>
      <c r="GK24" s="18">
        <v>2</v>
      </c>
      <c r="GL24" s="18">
        <v>0</v>
      </c>
      <c r="GN24" s="18">
        <v>2</v>
      </c>
      <c r="GO24" s="18">
        <v>0</v>
      </c>
      <c r="GR24" s="18">
        <v>1</v>
      </c>
      <c r="GS24" s="18">
        <v>2</v>
      </c>
    </row>
    <row r="25" spans="1:212" s="18" customFormat="1" x14ac:dyDescent="0.15">
      <c r="A25" s="18" t="s">
        <v>2478</v>
      </c>
      <c r="B25" s="18">
        <v>1</v>
      </c>
      <c r="C25" s="18">
        <v>1</v>
      </c>
      <c r="E25" s="18">
        <v>1</v>
      </c>
      <c r="F25" s="18">
        <v>1</v>
      </c>
      <c r="H25" s="18">
        <v>1</v>
      </c>
      <c r="K25" s="18">
        <v>2</v>
      </c>
      <c r="L25" s="18">
        <v>1</v>
      </c>
      <c r="M25" s="18">
        <v>1</v>
      </c>
      <c r="N25" s="18">
        <v>1</v>
      </c>
      <c r="O25" s="18">
        <v>1</v>
      </c>
      <c r="S25" s="18" t="s">
        <v>2489</v>
      </c>
      <c r="T25" s="18">
        <v>0</v>
      </c>
      <c r="U25" s="18" t="s">
        <v>2490</v>
      </c>
      <c r="V25" s="18" t="s">
        <v>2491</v>
      </c>
      <c r="W25" s="18" t="s">
        <v>2492</v>
      </c>
      <c r="Y25" s="18" t="s">
        <v>2493</v>
      </c>
      <c r="Z25" s="18">
        <v>1</v>
      </c>
      <c r="AA25" s="18" t="s">
        <v>2494</v>
      </c>
      <c r="AB25" s="18">
        <v>3</v>
      </c>
      <c r="AC25" s="18">
        <v>1</v>
      </c>
      <c r="AE25" s="18" t="s">
        <v>2495</v>
      </c>
      <c r="AG25" s="18">
        <v>1</v>
      </c>
      <c r="AH25" s="18">
        <v>1</v>
      </c>
      <c r="AX25" s="18">
        <v>2</v>
      </c>
      <c r="AY25" s="18">
        <v>4</v>
      </c>
      <c r="AZ25" s="18" t="s">
        <v>2496</v>
      </c>
      <c r="BB25" s="18">
        <v>1</v>
      </c>
      <c r="BL25" s="18">
        <v>1</v>
      </c>
      <c r="BN25" s="18">
        <v>2</v>
      </c>
      <c r="BO25" s="18">
        <v>2</v>
      </c>
      <c r="BP25" s="18">
        <v>2</v>
      </c>
      <c r="BQ25" s="18">
        <v>1</v>
      </c>
      <c r="BR25" s="18">
        <v>2015</v>
      </c>
      <c r="BS25" s="18">
        <v>1</v>
      </c>
      <c r="BU25" s="18">
        <v>1</v>
      </c>
      <c r="CB25" s="18">
        <v>4</v>
      </c>
      <c r="CC25" s="18" t="s">
        <v>2497</v>
      </c>
      <c r="CD25" s="18">
        <v>2</v>
      </c>
      <c r="CE25" s="18">
        <v>33.31</v>
      </c>
      <c r="CF25" s="18">
        <v>1</v>
      </c>
      <c r="CG25" s="18">
        <v>2017</v>
      </c>
      <c r="CH25" s="18">
        <v>1</v>
      </c>
      <c r="CM25" s="18">
        <v>1</v>
      </c>
      <c r="CQ25" s="18">
        <v>1</v>
      </c>
      <c r="CS25" s="18">
        <v>76</v>
      </c>
      <c r="CT25" s="18">
        <v>2</v>
      </c>
      <c r="DJ25" s="18">
        <v>1</v>
      </c>
      <c r="DK25" s="18">
        <v>1</v>
      </c>
      <c r="DL25" s="18">
        <v>1164</v>
      </c>
      <c r="DM25" s="18">
        <v>143</v>
      </c>
      <c r="DN25" s="18">
        <v>1164</v>
      </c>
      <c r="DO25" s="18">
        <v>143</v>
      </c>
      <c r="DP25" s="18">
        <v>444</v>
      </c>
      <c r="DQ25" s="18">
        <v>57</v>
      </c>
      <c r="DR25" s="18">
        <v>80</v>
      </c>
      <c r="DU25" s="18" t="s">
        <v>2498</v>
      </c>
      <c r="DV25" s="18" t="s">
        <v>2499</v>
      </c>
      <c r="DW25" s="18">
        <v>14</v>
      </c>
      <c r="DX25" s="18" t="s">
        <v>2500</v>
      </c>
      <c r="DY25" s="18">
        <v>2</v>
      </c>
      <c r="DZ25" s="18" t="s">
        <v>2501</v>
      </c>
      <c r="EA25" s="18">
        <v>1980</v>
      </c>
      <c r="EB25" s="18">
        <v>2003</v>
      </c>
      <c r="EC25" s="18" t="s">
        <v>2502</v>
      </c>
      <c r="ED25" s="18" t="s">
        <v>2325</v>
      </c>
      <c r="EE25" s="18" t="s">
        <v>2503</v>
      </c>
      <c r="EG25" s="18" t="s">
        <v>2504</v>
      </c>
      <c r="EI25" s="18" t="s">
        <v>2505</v>
      </c>
      <c r="EL25" s="18" t="s">
        <v>2502</v>
      </c>
      <c r="EQ25" s="18" t="s">
        <v>464</v>
      </c>
      <c r="ER25" s="18">
        <v>1</v>
      </c>
      <c r="ES25" s="18">
        <v>2</v>
      </c>
      <c r="ET25" s="18">
        <v>1</v>
      </c>
      <c r="EV25" s="18">
        <v>0.1</v>
      </c>
      <c r="EX25" s="18">
        <v>0.9</v>
      </c>
      <c r="EY25" s="18" t="s">
        <v>1231</v>
      </c>
      <c r="EZ25" s="18">
        <v>1</v>
      </c>
      <c r="FA25" s="18">
        <v>1</v>
      </c>
      <c r="FB25" s="18">
        <v>1164</v>
      </c>
      <c r="FC25" s="18">
        <v>143</v>
      </c>
      <c r="FD25" s="18">
        <v>1164</v>
      </c>
      <c r="FE25" s="18">
        <v>143</v>
      </c>
      <c r="FF25" s="18">
        <v>444</v>
      </c>
      <c r="FG25" s="18">
        <v>57</v>
      </c>
      <c r="FH25" s="18">
        <v>80</v>
      </c>
      <c r="FK25" s="18">
        <v>9</v>
      </c>
      <c r="FM25" s="18" t="s">
        <v>2506</v>
      </c>
      <c r="FN25" s="18">
        <v>1</v>
      </c>
      <c r="FO25" s="18">
        <v>1</v>
      </c>
      <c r="FP25" s="18">
        <v>0</v>
      </c>
      <c r="FQ25" s="18">
        <v>1</v>
      </c>
      <c r="FR25" s="18">
        <v>1</v>
      </c>
      <c r="FX25" s="18">
        <v>1</v>
      </c>
      <c r="FY25" s="18" t="s">
        <v>2507</v>
      </c>
      <c r="FZ25" s="18">
        <v>1958</v>
      </c>
      <c r="GA25" s="18">
        <v>1988</v>
      </c>
      <c r="GB25" s="18" t="s">
        <v>2508</v>
      </c>
      <c r="GC25" s="18" t="s">
        <v>2509</v>
      </c>
      <c r="GD25" s="18" t="s">
        <v>2510</v>
      </c>
      <c r="GE25" s="18" t="s">
        <v>1017</v>
      </c>
      <c r="GF25" s="18" t="s">
        <v>2511</v>
      </c>
      <c r="GG25" s="18" t="s">
        <v>464</v>
      </c>
      <c r="GH25" s="18" t="s">
        <v>2512</v>
      </c>
      <c r="GI25" s="18" t="s">
        <v>2513</v>
      </c>
      <c r="GJ25" s="18">
        <v>2</v>
      </c>
      <c r="GK25" s="18">
        <v>1</v>
      </c>
      <c r="GL25" s="18">
        <v>1</v>
      </c>
      <c r="GM25" s="18" t="s">
        <v>2514</v>
      </c>
      <c r="GN25" s="18">
        <v>1</v>
      </c>
      <c r="GO25" s="18">
        <v>1</v>
      </c>
      <c r="GP25" s="18" t="s">
        <v>2515</v>
      </c>
      <c r="GQ25" s="18" t="s">
        <v>1231</v>
      </c>
      <c r="GR25" s="18">
        <v>1</v>
      </c>
      <c r="GS25" s="18">
        <v>1</v>
      </c>
      <c r="GZ25" s="18" t="s">
        <v>464</v>
      </c>
      <c r="HA25" s="18" t="s">
        <v>464</v>
      </c>
      <c r="HC25" s="18" t="s">
        <v>1231</v>
      </c>
    </row>
    <row r="26" spans="1:212" s="18" customFormat="1" x14ac:dyDescent="0.15">
      <c r="A26" s="18" t="s">
        <v>2440</v>
      </c>
      <c r="B26" s="18">
        <v>1</v>
      </c>
      <c r="C26" s="18">
        <v>1</v>
      </c>
      <c r="E26" s="18">
        <v>1</v>
      </c>
      <c r="F26" s="18">
        <v>1</v>
      </c>
      <c r="H26" s="18">
        <v>1</v>
      </c>
      <c r="K26" s="18">
        <v>2</v>
      </c>
      <c r="L26" s="18">
        <v>1</v>
      </c>
      <c r="N26" s="18">
        <v>1</v>
      </c>
      <c r="O26" s="18">
        <v>1</v>
      </c>
      <c r="S26" s="18">
        <v>10</v>
      </c>
      <c r="T26" s="18">
        <v>0</v>
      </c>
      <c r="W26" s="18">
        <v>60</v>
      </c>
      <c r="Y26" s="18">
        <v>60</v>
      </c>
      <c r="Z26" s="18">
        <v>2</v>
      </c>
      <c r="AB26" s="18">
        <v>3</v>
      </c>
      <c r="AC26" s="18">
        <v>1</v>
      </c>
      <c r="AE26" s="18" t="s">
        <v>1270</v>
      </c>
      <c r="AF26" s="18" t="s">
        <v>456</v>
      </c>
      <c r="AG26" s="18">
        <v>1</v>
      </c>
    </row>
    <row r="27" spans="1:212" s="18" customFormat="1" x14ac:dyDescent="0.15">
      <c r="A27" s="18" t="s">
        <v>600</v>
      </c>
      <c r="B27" s="18">
        <v>1</v>
      </c>
      <c r="C27" s="18">
        <v>1</v>
      </c>
      <c r="E27" s="18">
        <v>1</v>
      </c>
      <c r="F27" s="18">
        <v>1</v>
      </c>
      <c r="G27" s="18">
        <v>1</v>
      </c>
      <c r="H27" s="18">
        <v>1</v>
      </c>
      <c r="I27" s="18">
        <v>1</v>
      </c>
      <c r="J27" s="18">
        <v>1</v>
      </c>
      <c r="K27" s="18">
        <v>1</v>
      </c>
      <c r="L27" s="18">
        <v>1</v>
      </c>
      <c r="N27" s="18">
        <v>1</v>
      </c>
      <c r="O27" s="18">
        <v>1</v>
      </c>
      <c r="P27" s="18">
        <v>1</v>
      </c>
      <c r="S27" s="21">
        <v>2</v>
      </c>
      <c r="T27" s="18">
        <v>25</v>
      </c>
      <c r="W27" s="18">
        <v>45</v>
      </c>
      <c r="Z27" s="18">
        <v>1</v>
      </c>
      <c r="AA27" s="18" t="s">
        <v>604</v>
      </c>
      <c r="AB27" s="18">
        <v>3</v>
      </c>
      <c r="AC27" s="18">
        <v>1</v>
      </c>
      <c r="AD27" s="18">
        <v>60</v>
      </c>
      <c r="AE27" s="18" t="s">
        <v>605</v>
      </c>
      <c r="AF27" s="18" t="s">
        <v>606</v>
      </c>
      <c r="AG27" s="18">
        <v>1</v>
      </c>
      <c r="AH27" s="18">
        <v>1</v>
      </c>
      <c r="AI27" s="18">
        <v>19.600000000000001</v>
      </c>
      <c r="AJ27" s="18">
        <v>54.7</v>
      </c>
      <c r="AK27" s="18">
        <v>22.4</v>
      </c>
      <c r="AO27" s="18">
        <v>2</v>
      </c>
      <c r="AP27" s="18">
        <v>2</v>
      </c>
      <c r="AQ27" s="18">
        <v>2</v>
      </c>
      <c r="AR27" s="18">
        <v>2017</v>
      </c>
      <c r="AS27" s="18">
        <v>2017</v>
      </c>
      <c r="AT27" s="18">
        <v>2017</v>
      </c>
      <c r="AU27" s="18">
        <v>2012</v>
      </c>
      <c r="AV27" s="18">
        <v>2010</v>
      </c>
      <c r="AW27" s="18">
        <v>2008</v>
      </c>
      <c r="AX27" s="18">
        <v>1</v>
      </c>
      <c r="AY27" s="18">
        <v>4</v>
      </c>
      <c r="AZ27" s="18" t="s">
        <v>607</v>
      </c>
      <c r="BB27" s="18">
        <v>1</v>
      </c>
      <c r="BC27" s="18">
        <v>1</v>
      </c>
      <c r="BF27" s="18">
        <v>1</v>
      </c>
      <c r="BG27" s="18" t="s">
        <v>608</v>
      </c>
      <c r="BL27" s="18">
        <v>1</v>
      </c>
      <c r="BN27" s="18">
        <v>2</v>
      </c>
      <c r="BO27" s="18">
        <v>2</v>
      </c>
      <c r="BP27" s="18">
        <v>2</v>
      </c>
      <c r="BQ27" s="18">
        <v>1</v>
      </c>
      <c r="BR27" s="18">
        <v>2014</v>
      </c>
      <c r="BS27" s="18">
        <v>2</v>
      </c>
      <c r="BZ27" s="18">
        <v>1</v>
      </c>
      <c r="CA27" s="18" t="s">
        <v>609</v>
      </c>
      <c r="CB27" s="18">
        <v>2</v>
      </c>
      <c r="CD27" s="18">
        <v>2</v>
      </c>
      <c r="CE27" s="21">
        <v>24.96</v>
      </c>
      <c r="CF27" s="18">
        <v>1</v>
      </c>
      <c r="CG27" s="18">
        <v>2017</v>
      </c>
      <c r="CH27" s="18">
        <v>1</v>
      </c>
      <c r="CK27" s="18">
        <v>1</v>
      </c>
      <c r="CL27" s="18">
        <v>1</v>
      </c>
      <c r="CQ27" s="18">
        <v>4</v>
      </c>
      <c r="CR27" s="18" t="s">
        <v>610</v>
      </c>
      <c r="CS27" s="21">
        <v>77.91</v>
      </c>
      <c r="CT27" s="18">
        <v>1</v>
      </c>
      <c r="CU27" s="18">
        <v>2016</v>
      </c>
      <c r="CV27" s="18">
        <v>1</v>
      </c>
      <c r="DA27" s="18">
        <v>1</v>
      </c>
      <c r="DC27" s="18">
        <v>1</v>
      </c>
      <c r="DD27" s="18" t="s">
        <v>611</v>
      </c>
      <c r="DE27" s="18">
        <v>2</v>
      </c>
      <c r="DG27" s="18">
        <v>2</v>
      </c>
      <c r="DI27" s="21">
        <v>6</v>
      </c>
      <c r="DJ27" s="18">
        <v>1</v>
      </c>
      <c r="DK27" s="18">
        <v>1</v>
      </c>
      <c r="DL27" s="18">
        <v>3190</v>
      </c>
      <c r="DM27" s="18">
        <v>150</v>
      </c>
      <c r="DN27" s="18">
        <v>3190</v>
      </c>
      <c r="DO27" s="18">
        <v>150</v>
      </c>
      <c r="DP27" s="18">
        <v>1020</v>
      </c>
      <c r="DQ27" s="18">
        <v>62</v>
      </c>
      <c r="DR27" s="18">
        <v>58</v>
      </c>
      <c r="DS27" s="18">
        <v>2</v>
      </c>
      <c r="DT27" s="18">
        <v>15</v>
      </c>
      <c r="DU27" s="18">
        <v>0</v>
      </c>
      <c r="DV27" s="22">
        <v>5851</v>
      </c>
      <c r="DW27" s="18">
        <v>22.3</v>
      </c>
      <c r="DX27" s="18">
        <v>1</v>
      </c>
      <c r="DY27" s="18">
        <v>3</v>
      </c>
      <c r="DZ27" s="18">
        <v>1.2</v>
      </c>
      <c r="EA27" s="18">
        <v>1923</v>
      </c>
      <c r="EB27" s="18">
        <v>2016</v>
      </c>
      <c r="EC27" s="18" t="s">
        <v>612</v>
      </c>
      <c r="ED27" s="18" t="s">
        <v>445</v>
      </c>
      <c r="EE27" s="22">
        <v>336705</v>
      </c>
      <c r="EF27" s="22">
        <v>283985</v>
      </c>
      <c r="EG27" s="18" t="s">
        <v>445</v>
      </c>
      <c r="EH27" s="18">
        <v>1</v>
      </c>
      <c r="EQ27" s="18">
        <v>2030</v>
      </c>
      <c r="ER27" s="18">
        <v>1</v>
      </c>
      <c r="ES27" s="18">
        <v>1</v>
      </c>
      <c r="ET27" s="18">
        <v>3</v>
      </c>
      <c r="EW27" s="18">
        <v>100</v>
      </c>
      <c r="EY27" s="18" t="s">
        <v>613</v>
      </c>
      <c r="EZ27" s="18">
        <v>1</v>
      </c>
      <c r="FA27" s="18">
        <v>1</v>
      </c>
      <c r="FB27" s="18">
        <v>3190</v>
      </c>
      <c r="FC27" s="18">
        <v>0</v>
      </c>
      <c r="FD27" s="18">
        <v>3190</v>
      </c>
      <c r="FE27" s="18">
        <v>0</v>
      </c>
      <c r="FF27" s="18">
        <v>1020</v>
      </c>
      <c r="FG27" s="18">
        <v>0</v>
      </c>
      <c r="FH27" s="18">
        <v>62</v>
      </c>
      <c r="FI27" s="18">
        <v>0</v>
      </c>
      <c r="FJ27" s="18">
        <v>5</v>
      </c>
      <c r="FK27" s="18">
        <v>0</v>
      </c>
      <c r="FL27" s="18" t="s">
        <v>614</v>
      </c>
      <c r="FM27" s="18">
        <v>13.9</v>
      </c>
      <c r="FN27" s="18">
        <v>1</v>
      </c>
      <c r="FO27" s="18">
        <v>1</v>
      </c>
      <c r="FP27" s="18">
        <v>0</v>
      </c>
      <c r="FQ27" s="18">
        <v>1</v>
      </c>
      <c r="FR27" s="18">
        <v>1</v>
      </c>
      <c r="FV27" s="18">
        <v>1</v>
      </c>
      <c r="FW27" s="18" t="s">
        <v>615</v>
      </c>
      <c r="FX27" s="18">
        <v>2</v>
      </c>
      <c r="FZ27" s="18">
        <v>1969</v>
      </c>
      <c r="GA27" s="18">
        <v>2012</v>
      </c>
      <c r="GB27" s="18">
        <v>0.5</v>
      </c>
      <c r="GC27" s="18">
        <v>1.25</v>
      </c>
      <c r="GD27" s="18">
        <v>175</v>
      </c>
      <c r="GE27" s="18">
        <v>1.3</v>
      </c>
      <c r="GF27" s="18">
        <v>0.3</v>
      </c>
      <c r="GG27" s="18">
        <v>50</v>
      </c>
      <c r="GH27" s="18">
        <v>2030</v>
      </c>
      <c r="GI27" s="18">
        <v>2040</v>
      </c>
      <c r="GJ27" s="18">
        <v>2</v>
      </c>
      <c r="GK27" s="18">
        <v>2</v>
      </c>
      <c r="GL27" s="18">
        <v>0</v>
      </c>
      <c r="GN27" s="18">
        <v>1</v>
      </c>
      <c r="GO27" s="18">
        <v>100</v>
      </c>
      <c r="GP27" s="18" t="s">
        <v>616</v>
      </c>
      <c r="GR27" s="18">
        <v>1</v>
      </c>
      <c r="GS27" s="18">
        <v>1</v>
      </c>
      <c r="GT27" s="18">
        <v>1020</v>
      </c>
      <c r="GU27" s="18">
        <v>0</v>
      </c>
      <c r="GV27" s="18">
        <v>62</v>
      </c>
      <c r="GW27" s="18">
        <v>0</v>
      </c>
      <c r="GX27" s="18">
        <v>5</v>
      </c>
      <c r="GY27" s="18">
        <v>0</v>
      </c>
      <c r="GZ27" s="18">
        <v>9</v>
      </c>
      <c r="HA27" s="18">
        <v>6</v>
      </c>
      <c r="HB27" s="18" t="s">
        <v>617</v>
      </c>
    </row>
    <row r="28" spans="1:212" s="18" customFormat="1" x14ac:dyDescent="0.15">
      <c r="A28" s="18" t="s">
        <v>536</v>
      </c>
      <c r="B28" s="18">
        <v>1</v>
      </c>
      <c r="C28" s="18">
        <v>4</v>
      </c>
      <c r="D28" s="18" t="s">
        <v>541</v>
      </c>
      <c r="E28" s="18">
        <v>1</v>
      </c>
      <c r="F28" s="18">
        <v>1</v>
      </c>
      <c r="K28" s="18">
        <v>2</v>
      </c>
      <c r="M28" s="18">
        <v>1</v>
      </c>
      <c r="P28" s="18">
        <v>1</v>
      </c>
      <c r="U28" s="18" t="s">
        <v>542</v>
      </c>
      <c r="V28" s="18" t="s">
        <v>543</v>
      </c>
      <c r="Z28" s="18">
        <v>2</v>
      </c>
      <c r="AB28" s="18">
        <v>4</v>
      </c>
      <c r="AF28" s="18" t="s">
        <v>544</v>
      </c>
      <c r="AG28" s="18">
        <v>1</v>
      </c>
      <c r="AH28" s="18">
        <v>1</v>
      </c>
      <c r="AL28" s="18">
        <v>1</v>
      </c>
      <c r="AM28" s="18">
        <v>1</v>
      </c>
      <c r="AN28" s="18">
        <v>1</v>
      </c>
      <c r="AO28" s="18">
        <v>3</v>
      </c>
      <c r="AP28" s="18">
        <v>3</v>
      </c>
      <c r="AQ28" s="18">
        <v>3</v>
      </c>
      <c r="AR28" s="18" t="s">
        <v>545</v>
      </c>
      <c r="AS28" s="18" t="s">
        <v>545</v>
      </c>
      <c r="AT28" s="18" t="s">
        <v>545</v>
      </c>
      <c r="AU28" s="18" t="s">
        <v>545</v>
      </c>
      <c r="AV28" s="18" t="s">
        <v>545</v>
      </c>
      <c r="AW28" s="18" t="s">
        <v>545</v>
      </c>
      <c r="AX28" s="18">
        <v>1</v>
      </c>
      <c r="AY28" s="18">
        <v>3</v>
      </c>
      <c r="BE28" s="18">
        <v>1</v>
      </c>
      <c r="BL28" s="18">
        <v>1</v>
      </c>
      <c r="BN28" s="18">
        <v>2</v>
      </c>
      <c r="BO28" s="18">
        <v>2</v>
      </c>
      <c r="BP28" s="18">
        <v>2</v>
      </c>
      <c r="BQ28" s="18">
        <v>2</v>
      </c>
      <c r="CF28" s="18">
        <v>2</v>
      </c>
      <c r="CT28" s="18">
        <v>2</v>
      </c>
      <c r="DJ28" s="18">
        <v>1</v>
      </c>
      <c r="DK28" s="18">
        <v>2</v>
      </c>
      <c r="EZ28" s="18">
        <v>1</v>
      </c>
      <c r="FA28" s="18">
        <v>2</v>
      </c>
      <c r="GR28" s="18">
        <v>1</v>
      </c>
      <c r="GS28" s="18">
        <v>1</v>
      </c>
      <c r="GT28" s="18" t="s">
        <v>546</v>
      </c>
      <c r="GV28" s="18">
        <v>6</v>
      </c>
      <c r="GW28" s="18">
        <v>2</v>
      </c>
      <c r="GZ28" s="18">
        <v>0</v>
      </c>
      <c r="HA28" s="18">
        <v>0</v>
      </c>
      <c r="HB28" s="18" t="s">
        <v>445</v>
      </c>
      <c r="HD28" s="18" t="s">
        <v>547</v>
      </c>
    </row>
    <row r="29" spans="1:212" s="18" customFormat="1" x14ac:dyDescent="0.15">
      <c r="A29" s="18" t="s">
        <v>2441</v>
      </c>
      <c r="B29" s="18">
        <v>1</v>
      </c>
      <c r="C29" s="18">
        <v>1</v>
      </c>
      <c r="E29" s="18">
        <v>1</v>
      </c>
      <c r="F29" s="18">
        <v>1</v>
      </c>
      <c r="G29" s="18">
        <v>1</v>
      </c>
      <c r="H29" s="18">
        <v>1</v>
      </c>
      <c r="I29" s="18">
        <v>1</v>
      </c>
      <c r="J29" s="18">
        <v>1</v>
      </c>
      <c r="K29" s="18">
        <v>1</v>
      </c>
      <c r="L29" s="18">
        <v>1</v>
      </c>
      <c r="N29" s="18">
        <v>1</v>
      </c>
      <c r="P29" s="18">
        <v>1</v>
      </c>
      <c r="S29" s="18" t="s">
        <v>1307</v>
      </c>
      <c r="T29" s="18">
        <v>10</v>
      </c>
      <c r="W29" s="18">
        <v>30</v>
      </c>
      <c r="Z29" s="18">
        <v>2</v>
      </c>
      <c r="AB29" s="18">
        <v>3</v>
      </c>
      <c r="AC29" s="18">
        <v>2</v>
      </c>
      <c r="AD29" s="18" t="s">
        <v>1289</v>
      </c>
      <c r="AF29" s="18" t="s">
        <v>1308</v>
      </c>
      <c r="AG29" s="18">
        <v>1</v>
      </c>
      <c r="AH29" s="18">
        <v>1</v>
      </c>
      <c r="AK29" s="19">
        <v>0</v>
      </c>
      <c r="AM29" s="18">
        <v>1</v>
      </c>
      <c r="AO29" s="18">
        <v>1</v>
      </c>
      <c r="AP29" s="18">
        <v>3</v>
      </c>
      <c r="AQ29" s="18">
        <v>1</v>
      </c>
      <c r="AR29" s="18">
        <v>2009</v>
      </c>
      <c r="AS29" s="18" t="s">
        <v>545</v>
      </c>
      <c r="AT29" s="18">
        <v>2009</v>
      </c>
      <c r="AU29" s="18">
        <v>2009</v>
      </c>
      <c r="AV29" s="18" t="s">
        <v>545</v>
      </c>
      <c r="AW29" s="18">
        <v>2009</v>
      </c>
      <c r="AX29" s="18">
        <v>2</v>
      </c>
      <c r="AY29" s="18">
        <v>4</v>
      </c>
      <c r="AZ29" s="18" t="s">
        <v>1309</v>
      </c>
      <c r="BC29" s="18">
        <v>1</v>
      </c>
      <c r="BH29" s="18">
        <v>1</v>
      </c>
      <c r="BM29" s="18">
        <v>1</v>
      </c>
      <c r="BN29" s="18">
        <v>2</v>
      </c>
      <c r="BO29" s="18">
        <v>3</v>
      </c>
      <c r="BP29" s="18">
        <v>2</v>
      </c>
      <c r="BQ29" s="18">
        <v>1</v>
      </c>
      <c r="BR29" s="18">
        <v>2017</v>
      </c>
      <c r="BS29" s="18">
        <v>1</v>
      </c>
      <c r="BV29" s="18">
        <v>1</v>
      </c>
      <c r="BW29" s="18">
        <v>1</v>
      </c>
      <c r="BX29" s="18">
        <v>1</v>
      </c>
      <c r="CB29" s="18">
        <v>2</v>
      </c>
      <c r="CD29" s="18">
        <v>2</v>
      </c>
      <c r="CE29" s="18">
        <v>28.49</v>
      </c>
      <c r="CF29" s="18">
        <v>2</v>
      </c>
      <c r="CT29" s="18">
        <v>1</v>
      </c>
      <c r="CU29" s="18">
        <v>2009</v>
      </c>
      <c r="CV29" s="18">
        <v>1</v>
      </c>
      <c r="CW29" s="18">
        <v>1</v>
      </c>
      <c r="CZ29" s="18">
        <v>1</v>
      </c>
      <c r="DA29" s="18">
        <v>1</v>
      </c>
      <c r="DE29" s="18">
        <v>2</v>
      </c>
      <c r="DG29" s="18">
        <v>2</v>
      </c>
      <c r="DI29" s="21">
        <v>5</v>
      </c>
      <c r="DJ29" s="18">
        <v>1</v>
      </c>
      <c r="DK29" s="18">
        <v>1</v>
      </c>
      <c r="DL29" s="18">
        <v>8765</v>
      </c>
      <c r="DM29" s="18">
        <v>15</v>
      </c>
      <c r="DN29" s="18">
        <v>8765</v>
      </c>
      <c r="DO29" s="18">
        <v>0</v>
      </c>
      <c r="ET29" s="18">
        <v>3</v>
      </c>
      <c r="EV29" s="19">
        <v>1</v>
      </c>
      <c r="EW29" s="18">
        <v>0</v>
      </c>
      <c r="EX29" s="18">
        <v>0</v>
      </c>
      <c r="EZ29" s="18">
        <v>1</v>
      </c>
      <c r="FA29" s="18">
        <v>2</v>
      </c>
      <c r="GR29" s="18">
        <v>1</v>
      </c>
      <c r="GS29" s="18">
        <v>1</v>
      </c>
    </row>
    <row r="30" spans="1:212" s="18" customFormat="1" x14ac:dyDescent="0.15">
      <c r="A30" s="18" t="s">
        <v>629</v>
      </c>
      <c r="B30" s="18">
        <v>1</v>
      </c>
      <c r="C30" s="18">
        <v>1</v>
      </c>
      <c r="E30" s="18">
        <v>1</v>
      </c>
      <c r="F30" s="18">
        <v>1</v>
      </c>
      <c r="H30" s="18">
        <v>1</v>
      </c>
      <c r="K30" s="18">
        <v>2</v>
      </c>
      <c r="L30" s="18">
        <v>1</v>
      </c>
      <c r="N30" s="18">
        <v>1</v>
      </c>
      <c r="O30" s="18">
        <v>1</v>
      </c>
      <c r="P30" s="18">
        <v>1</v>
      </c>
      <c r="S30" s="18" t="s">
        <v>634</v>
      </c>
      <c r="T30" s="18" t="s">
        <v>635</v>
      </c>
      <c r="W30" s="18" t="s">
        <v>636</v>
      </c>
      <c r="Y30" s="18" t="s">
        <v>637</v>
      </c>
      <c r="Z30" s="18">
        <v>1</v>
      </c>
      <c r="AA30" s="18" t="s">
        <v>638</v>
      </c>
      <c r="AB30" s="18">
        <v>3</v>
      </c>
      <c r="AC30" s="18">
        <v>1</v>
      </c>
      <c r="AD30" s="18">
        <v>0</v>
      </c>
      <c r="AE30" s="18" t="s">
        <v>639</v>
      </c>
      <c r="AF30" s="18" t="s">
        <v>640</v>
      </c>
      <c r="AG30" s="18">
        <v>1</v>
      </c>
      <c r="AH30" s="18">
        <v>1</v>
      </c>
      <c r="AI30" s="18">
        <v>3</v>
      </c>
      <c r="AJ30" s="18">
        <v>2</v>
      </c>
      <c r="AN30" s="18">
        <v>1</v>
      </c>
      <c r="AO30" s="18">
        <v>2</v>
      </c>
      <c r="AP30" s="18">
        <v>2</v>
      </c>
      <c r="AQ30" s="18">
        <v>3</v>
      </c>
      <c r="AR30" s="18" t="s">
        <v>498</v>
      </c>
      <c r="AS30" s="18" t="s">
        <v>498</v>
      </c>
      <c r="AT30" s="18" t="s">
        <v>445</v>
      </c>
      <c r="AU30" s="18" t="s">
        <v>498</v>
      </c>
      <c r="AV30" s="18" t="s">
        <v>498</v>
      </c>
      <c r="AW30" s="18" t="s">
        <v>445</v>
      </c>
      <c r="AX30" s="18">
        <v>2</v>
      </c>
      <c r="AY30" s="18">
        <v>4</v>
      </c>
      <c r="AZ30" s="18" t="s">
        <v>641</v>
      </c>
      <c r="BF30" s="18">
        <v>1</v>
      </c>
      <c r="BG30" s="18" t="s">
        <v>642</v>
      </c>
      <c r="BL30" s="18">
        <v>1</v>
      </c>
      <c r="BN30" s="18">
        <v>2</v>
      </c>
      <c r="BO30" s="18">
        <v>2</v>
      </c>
      <c r="BP30" s="18">
        <v>3</v>
      </c>
      <c r="BQ30" s="18">
        <v>1</v>
      </c>
      <c r="BR30" s="26">
        <v>42552</v>
      </c>
      <c r="BS30" s="18">
        <v>1</v>
      </c>
      <c r="BU30" s="18">
        <v>1</v>
      </c>
      <c r="BV30" s="18">
        <v>1</v>
      </c>
      <c r="BW30" s="18">
        <v>1</v>
      </c>
      <c r="BX30" s="18">
        <v>1</v>
      </c>
      <c r="CB30" s="18">
        <v>4</v>
      </c>
      <c r="CC30" s="18" t="s">
        <v>643</v>
      </c>
      <c r="CD30" s="18">
        <v>2</v>
      </c>
      <c r="CE30" s="21">
        <v>33.700000000000003</v>
      </c>
      <c r="CF30" s="18">
        <v>1</v>
      </c>
      <c r="CG30" s="26">
        <v>42186</v>
      </c>
      <c r="CH30" s="18">
        <v>1</v>
      </c>
      <c r="CI30" s="18">
        <v>1</v>
      </c>
      <c r="CJ30" s="18">
        <v>1</v>
      </c>
      <c r="CK30" s="18">
        <v>1</v>
      </c>
      <c r="CL30" s="18">
        <v>1</v>
      </c>
      <c r="CM30" s="18">
        <v>1</v>
      </c>
      <c r="CQ30" s="18">
        <v>1</v>
      </c>
      <c r="CS30" s="18" t="s">
        <v>644</v>
      </c>
      <c r="CT30" s="18">
        <v>2</v>
      </c>
      <c r="DJ30" s="18">
        <v>1</v>
      </c>
      <c r="DK30" s="18">
        <v>1</v>
      </c>
      <c r="DL30" s="18">
        <v>705</v>
      </c>
      <c r="DM30" s="18">
        <v>2</v>
      </c>
      <c r="DN30" s="18">
        <v>705</v>
      </c>
      <c r="DO30" s="18">
        <v>2</v>
      </c>
      <c r="DP30" s="18">
        <v>215</v>
      </c>
      <c r="DQ30" s="18">
        <v>0</v>
      </c>
      <c r="DR30" s="18">
        <v>15</v>
      </c>
      <c r="DS30" s="18">
        <v>0</v>
      </c>
      <c r="DT30" s="18">
        <v>2</v>
      </c>
      <c r="DU30" s="18">
        <v>0</v>
      </c>
      <c r="DV30" s="18" t="s">
        <v>645</v>
      </c>
      <c r="DW30" s="18" t="s">
        <v>486</v>
      </c>
      <c r="DX30" s="18">
        <v>2</v>
      </c>
      <c r="DY30" s="18" t="s">
        <v>445</v>
      </c>
      <c r="DZ30" s="18" t="s">
        <v>646</v>
      </c>
      <c r="EA30" s="18">
        <v>1980</v>
      </c>
      <c r="EB30" s="18">
        <v>1980</v>
      </c>
      <c r="EC30" s="18" t="s">
        <v>647</v>
      </c>
      <c r="ED30" s="18" t="s">
        <v>647</v>
      </c>
      <c r="EE30" s="18" t="s">
        <v>648</v>
      </c>
      <c r="EF30" s="22">
        <v>190000</v>
      </c>
      <c r="EG30" s="18" t="s">
        <v>486</v>
      </c>
      <c r="EH30" s="18">
        <v>0</v>
      </c>
      <c r="EI30" s="22">
        <v>350000</v>
      </c>
      <c r="EJ30" s="18">
        <v>0</v>
      </c>
      <c r="EK30" s="18">
        <v>0</v>
      </c>
      <c r="EL30" s="18">
        <v>0</v>
      </c>
      <c r="EM30" s="18">
        <v>0</v>
      </c>
      <c r="EQ30" s="18" t="s">
        <v>464</v>
      </c>
      <c r="ER30" s="18">
        <v>1</v>
      </c>
      <c r="ES30" s="18">
        <v>1</v>
      </c>
      <c r="ET30" s="18">
        <v>4</v>
      </c>
      <c r="EU30" s="18" t="s">
        <v>649</v>
      </c>
      <c r="EV30" s="18">
        <v>0</v>
      </c>
      <c r="EW30" s="18">
        <v>0</v>
      </c>
      <c r="EX30" s="18">
        <v>100</v>
      </c>
      <c r="EZ30" s="18">
        <v>1</v>
      </c>
      <c r="FA30" s="18">
        <v>1</v>
      </c>
      <c r="FB30" s="18">
        <v>705</v>
      </c>
      <c r="FC30" s="18">
        <v>2</v>
      </c>
      <c r="FD30" s="18">
        <v>705</v>
      </c>
      <c r="FE30" s="18">
        <v>0</v>
      </c>
      <c r="FF30" s="18">
        <v>215</v>
      </c>
      <c r="FG30" s="18">
        <v>1</v>
      </c>
      <c r="FH30" s="18">
        <v>12</v>
      </c>
      <c r="FJ30" s="18">
        <v>2</v>
      </c>
      <c r="FL30" s="18" t="s">
        <v>464</v>
      </c>
      <c r="FM30" s="18">
        <v>7</v>
      </c>
      <c r="FN30" s="18">
        <v>1</v>
      </c>
      <c r="FO30" s="18">
        <v>0</v>
      </c>
      <c r="FP30" s="18">
        <v>0</v>
      </c>
      <c r="FQ30" s="18">
        <v>1</v>
      </c>
      <c r="FX30" s="18">
        <v>1</v>
      </c>
      <c r="FY30" s="18" t="s">
        <v>650</v>
      </c>
      <c r="FZ30" s="18">
        <v>1975</v>
      </c>
      <c r="GA30" s="18">
        <v>1985</v>
      </c>
      <c r="GB30" s="18" t="s">
        <v>651</v>
      </c>
      <c r="GC30" s="18" t="s">
        <v>651</v>
      </c>
      <c r="GD30" s="18">
        <v>18</v>
      </c>
      <c r="GE30" s="18" t="s">
        <v>652</v>
      </c>
      <c r="GF30" s="18" t="s">
        <v>653</v>
      </c>
      <c r="GG30" s="18">
        <v>0.8</v>
      </c>
      <c r="GH30" s="18">
        <v>2020</v>
      </c>
      <c r="GI30" s="18" t="s">
        <v>486</v>
      </c>
      <c r="GJ30" s="18">
        <v>2</v>
      </c>
      <c r="GK30" s="18">
        <v>2</v>
      </c>
      <c r="GL30" s="18">
        <v>0</v>
      </c>
      <c r="GM30" s="18" t="s">
        <v>445</v>
      </c>
      <c r="GN30" s="18">
        <v>2</v>
      </c>
      <c r="GO30" s="18" t="s">
        <v>445</v>
      </c>
      <c r="GR30" s="18">
        <v>1</v>
      </c>
      <c r="GS30" s="18">
        <v>2</v>
      </c>
    </row>
    <row r="31" spans="1:212" s="18" customFormat="1" x14ac:dyDescent="0.15">
      <c r="A31" s="18" t="s">
        <v>550</v>
      </c>
      <c r="B31" s="18">
        <v>1</v>
      </c>
      <c r="C31" s="18">
        <v>1</v>
      </c>
      <c r="E31" s="18">
        <v>1</v>
      </c>
      <c r="F31" s="18">
        <v>1</v>
      </c>
      <c r="G31" s="18">
        <v>1</v>
      </c>
      <c r="H31" s="18">
        <v>1</v>
      </c>
      <c r="I31" s="18">
        <v>1</v>
      </c>
      <c r="J31" s="18">
        <v>1</v>
      </c>
      <c r="K31" s="18">
        <v>2</v>
      </c>
      <c r="L31" s="18">
        <v>1</v>
      </c>
      <c r="M31" s="18">
        <v>1</v>
      </c>
      <c r="N31" s="18">
        <v>1</v>
      </c>
      <c r="S31" s="18">
        <v>3</v>
      </c>
      <c r="T31" s="18">
        <v>0</v>
      </c>
      <c r="U31" s="18">
        <v>55</v>
      </c>
      <c r="V31" s="18">
        <v>0</v>
      </c>
      <c r="W31" s="18" t="s">
        <v>555</v>
      </c>
      <c r="Z31" s="18">
        <v>1</v>
      </c>
      <c r="AA31" s="18" t="s">
        <v>556</v>
      </c>
      <c r="AB31" s="18">
        <v>3</v>
      </c>
      <c r="AC31" s="18">
        <v>1</v>
      </c>
      <c r="AD31" s="18">
        <v>30</v>
      </c>
      <c r="AE31" s="18" t="s">
        <v>557</v>
      </c>
      <c r="AF31" s="18" t="s">
        <v>558</v>
      </c>
      <c r="AG31" s="18">
        <v>1</v>
      </c>
      <c r="AH31" s="18">
        <v>1</v>
      </c>
      <c r="AL31" s="18">
        <v>1</v>
      </c>
      <c r="AM31" s="18">
        <v>1</v>
      </c>
      <c r="AN31" s="18">
        <v>1</v>
      </c>
      <c r="AO31" s="18">
        <v>1</v>
      </c>
      <c r="AP31" s="18">
        <v>1</v>
      </c>
      <c r="AQ31" s="18">
        <v>1</v>
      </c>
      <c r="AX31" s="18">
        <v>2</v>
      </c>
      <c r="AY31" s="18">
        <v>1</v>
      </c>
      <c r="BF31" s="18">
        <v>1</v>
      </c>
      <c r="BG31" s="18" t="s">
        <v>559</v>
      </c>
      <c r="BL31" s="18">
        <v>1</v>
      </c>
      <c r="BN31" s="18">
        <v>1</v>
      </c>
      <c r="BO31" s="18">
        <v>1</v>
      </c>
      <c r="BP31" s="18">
        <v>1</v>
      </c>
      <c r="BQ31" s="18">
        <v>1</v>
      </c>
      <c r="BR31" s="26">
        <v>42917</v>
      </c>
      <c r="BS31" s="18">
        <v>1</v>
      </c>
      <c r="BU31" s="18">
        <v>1</v>
      </c>
      <c r="CB31" s="18">
        <v>4</v>
      </c>
      <c r="CC31" s="18" t="s">
        <v>560</v>
      </c>
      <c r="CD31" s="18">
        <v>2</v>
      </c>
      <c r="CE31" s="18">
        <v>39.15</v>
      </c>
      <c r="CF31" s="18">
        <v>1</v>
      </c>
      <c r="CG31" s="26">
        <v>42917</v>
      </c>
      <c r="CH31" s="18">
        <v>1</v>
      </c>
      <c r="CJ31" s="18">
        <v>1</v>
      </c>
      <c r="CQ31" s="18">
        <v>1</v>
      </c>
      <c r="CS31" s="18">
        <v>37.299999999999997</v>
      </c>
      <c r="CT31" s="18">
        <v>1</v>
      </c>
      <c r="CU31" s="26">
        <v>42917</v>
      </c>
      <c r="CV31" s="18">
        <v>1</v>
      </c>
      <c r="CX31" s="18">
        <v>1</v>
      </c>
      <c r="DE31" s="18">
        <v>2</v>
      </c>
      <c r="DG31" s="18">
        <v>2</v>
      </c>
      <c r="DI31" s="18">
        <v>6.5</v>
      </c>
      <c r="DJ31" s="18">
        <v>1</v>
      </c>
      <c r="DK31" s="18">
        <v>1</v>
      </c>
      <c r="DL31" s="18">
        <v>3085</v>
      </c>
      <c r="DP31" s="18">
        <v>1000</v>
      </c>
      <c r="DQ31" s="18">
        <v>6</v>
      </c>
      <c r="DR31" s="18">
        <v>50</v>
      </c>
      <c r="DS31" s="18">
        <v>0</v>
      </c>
      <c r="DV31" s="18">
        <v>72000</v>
      </c>
      <c r="ES31" s="18">
        <v>1</v>
      </c>
      <c r="ET31" s="18">
        <v>1</v>
      </c>
      <c r="EZ31" s="18">
        <v>1</v>
      </c>
      <c r="FA31" s="18">
        <v>1</v>
      </c>
      <c r="FF31" s="18">
        <v>1000</v>
      </c>
      <c r="FH31" s="18">
        <v>50</v>
      </c>
      <c r="GR31" s="18">
        <v>1</v>
      </c>
      <c r="GS31" s="18">
        <v>1</v>
      </c>
      <c r="GT31" s="18">
        <v>1050</v>
      </c>
      <c r="GV31" s="18">
        <v>50</v>
      </c>
    </row>
    <row r="32" spans="1:212" s="18" customFormat="1" x14ac:dyDescent="0.15">
      <c r="A32" s="18" t="s">
        <v>2442</v>
      </c>
      <c r="B32" s="18">
        <v>1</v>
      </c>
      <c r="C32" s="18">
        <v>1</v>
      </c>
      <c r="E32" s="18">
        <v>1</v>
      </c>
      <c r="F32" s="18">
        <v>1</v>
      </c>
      <c r="H32" s="18">
        <v>1</v>
      </c>
      <c r="K32" s="18">
        <v>2</v>
      </c>
      <c r="L32" s="18">
        <v>1</v>
      </c>
      <c r="M32" s="18">
        <v>1</v>
      </c>
      <c r="N32" s="18">
        <v>1</v>
      </c>
      <c r="P32" s="18">
        <v>1</v>
      </c>
      <c r="S32" s="23">
        <v>10</v>
      </c>
      <c r="T32" s="18">
        <v>30</v>
      </c>
      <c r="U32" s="23">
        <v>10</v>
      </c>
      <c r="V32" s="18">
        <v>0</v>
      </c>
      <c r="W32" s="18" t="s">
        <v>1110</v>
      </c>
      <c r="Z32" s="18">
        <v>1</v>
      </c>
      <c r="AA32" s="18" t="s">
        <v>1111</v>
      </c>
      <c r="AB32" s="18">
        <v>3</v>
      </c>
      <c r="AC32" s="18">
        <v>1</v>
      </c>
      <c r="AE32" s="18" t="s">
        <v>1112</v>
      </c>
      <c r="AF32" s="18" t="s">
        <v>680</v>
      </c>
      <c r="AG32" s="18">
        <v>1</v>
      </c>
      <c r="AH32" s="18">
        <v>1</v>
      </c>
      <c r="AX32" s="18">
        <v>1</v>
      </c>
      <c r="AY32" s="18">
        <v>4</v>
      </c>
      <c r="AZ32" s="18" t="s">
        <v>1113</v>
      </c>
      <c r="BA32" s="18">
        <v>1</v>
      </c>
      <c r="BC32" s="18">
        <v>1</v>
      </c>
      <c r="BF32" s="18">
        <v>1</v>
      </c>
      <c r="BG32" s="18" t="s">
        <v>1114</v>
      </c>
      <c r="BL32" s="18">
        <v>1</v>
      </c>
      <c r="BN32" s="18">
        <v>2</v>
      </c>
      <c r="BO32" s="18">
        <v>2</v>
      </c>
      <c r="BP32" s="18">
        <v>3</v>
      </c>
      <c r="BQ32" s="18">
        <v>1</v>
      </c>
      <c r="BR32" s="18">
        <v>2015</v>
      </c>
      <c r="BS32" s="18">
        <v>1</v>
      </c>
      <c r="BY32" s="18">
        <v>1</v>
      </c>
      <c r="CB32" s="18">
        <v>4</v>
      </c>
      <c r="CC32" s="18" t="s">
        <v>1115</v>
      </c>
      <c r="CD32" s="18">
        <v>2</v>
      </c>
      <c r="CE32" s="18" t="s">
        <v>1116</v>
      </c>
      <c r="CF32" s="18">
        <v>1</v>
      </c>
      <c r="CG32" s="18">
        <v>2015</v>
      </c>
      <c r="CH32" s="18">
        <v>1</v>
      </c>
      <c r="CN32" s="18">
        <v>1</v>
      </c>
      <c r="CQ32" s="18">
        <v>1</v>
      </c>
      <c r="CS32" s="18" t="s">
        <v>1117</v>
      </c>
      <c r="CT32" s="18">
        <v>2</v>
      </c>
      <c r="DJ32" s="18">
        <v>1</v>
      </c>
      <c r="DK32" s="18">
        <v>1</v>
      </c>
    </row>
    <row r="33" spans="1:212" s="18" customFormat="1" x14ac:dyDescent="0.15">
      <c r="A33" s="18" t="s">
        <v>1172</v>
      </c>
      <c r="B33" s="18">
        <v>1</v>
      </c>
      <c r="C33" s="18">
        <v>1</v>
      </c>
      <c r="E33" s="18">
        <v>1</v>
      </c>
      <c r="F33" s="18">
        <v>1</v>
      </c>
      <c r="G33" s="18">
        <v>1</v>
      </c>
      <c r="H33" s="18">
        <v>1</v>
      </c>
      <c r="I33" s="18">
        <v>1</v>
      </c>
      <c r="J33" s="18">
        <v>1</v>
      </c>
      <c r="K33" s="18">
        <v>1</v>
      </c>
      <c r="L33" s="18">
        <v>1</v>
      </c>
      <c r="M33" s="18">
        <v>1</v>
      </c>
      <c r="N33" s="18">
        <v>1</v>
      </c>
      <c r="O33" s="18">
        <v>1</v>
      </c>
      <c r="P33" s="18">
        <v>1</v>
      </c>
      <c r="S33" s="20">
        <v>0.01</v>
      </c>
      <c r="AB33" s="18">
        <v>3</v>
      </c>
      <c r="AC33" s="18">
        <v>1</v>
      </c>
      <c r="AG33" s="18">
        <v>1</v>
      </c>
      <c r="AH33" s="18">
        <v>1</v>
      </c>
      <c r="BQ33" s="18">
        <v>1</v>
      </c>
      <c r="CF33" s="18">
        <v>1</v>
      </c>
      <c r="CT33" s="18">
        <v>1</v>
      </c>
      <c r="DJ33" s="18">
        <v>1</v>
      </c>
      <c r="DK33" s="18">
        <v>1</v>
      </c>
      <c r="EZ33" s="18">
        <v>1</v>
      </c>
      <c r="FA33" s="18">
        <v>1</v>
      </c>
      <c r="GR33" s="18">
        <v>1</v>
      </c>
      <c r="GS33" s="18">
        <v>1</v>
      </c>
    </row>
    <row r="34" spans="1:212" s="18" customFormat="1" x14ac:dyDescent="0.15">
      <c r="A34" s="18" t="s">
        <v>2443</v>
      </c>
      <c r="B34" s="18">
        <v>1</v>
      </c>
      <c r="C34" s="18">
        <v>1</v>
      </c>
      <c r="E34" s="18">
        <v>1</v>
      </c>
      <c r="F34" s="18">
        <v>1</v>
      </c>
      <c r="G34" s="18">
        <v>1</v>
      </c>
      <c r="H34" s="18">
        <v>1</v>
      </c>
      <c r="J34" s="18">
        <v>1</v>
      </c>
      <c r="K34" s="18">
        <v>2</v>
      </c>
      <c r="N34" s="18">
        <v>1</v>
      </c>
      <c r="W34" s="18" t="s">
        <v>2379</v>
      </c>
      <c r="Z34" s="18">
        <v>2</v>
      </c>
      <c r="AB34" s="18">
        <v>3</v>
      </c>
      <c r="AC34" s="18">
        <v>2</v>
      </c>
      <c r="AD34" s="18" t="s">
        <v>2380</v>
      </c>
      <c r="AF34" s="18" t="s">
        <v>2381</v>
      </c>
      <c r="AG34" s="18">
        <v>1</v>
      </c>
      <c r="AH34" s="18">
        <v>1</v>
      </c>
      <c r="AI34" s="18">
        <v>0</v>
      </c>
      <c r="AM34" s="18">
        <v>1</v>
      </c>
      <c r="AN34" s="18">
        <v>1</v>
      </c>
      <c r="AO34" s="18">
        <v>1</v>
      </c>
      <c r="AP34" s="18">
        <v>1</v>
      </c>
      <c r="AQ34" s="18">
        <v>1</v>
      </c>
      <c r="AR34" s="18">
        <v>2015</v>
      </c>
      <c r="AS34" s="18" t="s">
        <v>445</v>
      </c>
      <c r="AT34" s="18" t="s">
        <v>445</v>
      </c>
      <c r="AU34" s="18">
        <v>2015</v>
      </c>
      <c r="AV34" s="18" t="s">
        <v>445</v>
      </c>
      <c r="AW34" s="18" t="s">
        <v>445</v>
      </c>
      <c r="AX34" s="18">
        <v>2</v>
      </c>
      <c r="AY34" s="18">
        <v>4</v>
      </c>
      <c r="AZ34" s="18" t="s">
        <v>2382</v>
      </c>
      <c r="BB34" s="18">
        <v>1</v>
      </c>
      <c r="BC34" s="18">
        <v>1</v>
      </c>
      <c r="BD34" s="18">
        <v>1</v>
      </c>
      <c r="BF34" s="18">
        <v>1</v>
      </c>
      <c r="BG34" s="18" t="s">
        <v>2383</v>
      </c>
      <c r="BH34" s="18">
        <v>1</v>
      </c>
      <c r="BN34" s="18">
        <v>2</v>
      </c>
      <c r="BO34" s="18">
        <v>2</v>
      </c>
      <c r="BP34" s="18">
        <v>2</v>
      </c>
      <c r="BQ34" s="18">
        <v>1</v>
      </c>
      <c r="BR34" s="18">
        <v>2017</v>
      </c>
      <c r="BS34" s="18">
        <v>1</v>
      </c>
      <c r="BU34" s="18">
        <v>1</v>
      </c>
      <c r="BW34" s="18">
        <v>1</v>
      </c>
      <c r="BX34" s="18">
        <v>1</v>
      </c>
      <c r="CB34" s="18">
        <v>2</v>
      </c>
      <c r="CD34" s="18">
        <v>2</v>
      </c>
      <c r="CE34" s="21">
        <v>33.64</v>
      </c>
      <c r="CF34" s="18">
        <v>1</v>
      </c>
      <c r="CG34" s="18">
        <v>2017</v>
      </c>
      <c r="CH34" s="18">
        <v>1</v>
      </c>
      <c r="CO34" s="18">
        <v>1</v>
      </c>
      <c r="CP34" s="18" t="s">
        <v>2384</v>
      </c>
      <c r="CQ34" s="18">
        <v>4</v>
      </c>
      <c r="CR34" s="18" t="s">
        <v>2385</v>
      </c>
      <c r="CS34" s="21">
        <v>44.85</v>
      </c>
      <c r="CT34" s="18">
        <v>1</v>
      </c>
      <c r="CU34" s="18">
        <v>2017</v>
      </c>
      <c r="CV34" s="18">
        <v>1</v>
      </c>
      <c r="CZ34" s="18">
        <v>1</v>
      </c>
      <c r="DA34" s="18">
        <v>1</v>
      </c>
      <c r="DC34" s="18">
        <v>1</v>
      </c>
      <c r="DD34" s="18" t="s">
        <v>2386</v>
      </c>
      <c r="DE34" s="18">
        <v>2</v>
      </c>
      <c r="DG34" s="18">
        <v>1</v>
      </c>
      <c r="DH34" s="18" t="s">
        <v>2387</v>
      </c>
      <c r="DI34" s="21">
        <v>9.25</v>
      </c>
      <c r="DJ34" s="18">
        <v>1</v>
      </c>
      <c r="DK34" s="18">
        <v>1</v>
      </c>
      <c r="DL34" s="22">
        <v>23080</v>
      </c>
      <c r="DM34" s="18">
        <v>200</v>
      </c>
      <c r="DP34" s="22">
        <v>5642</v>
      </c>
      <c r="DQ34" s="18">
        <v>68</v>
      </c>
      <c r="DR34" s="18">
        <v>442</v>
      </c>
      <c r="DS34" s="18">
        <v>7</v>
      </c>
      <c r="DT34" s="18">
        <v>9</v>
      </c>
      <c r="DU34" s="18">
        <v>0</v>
      </c>
      <c r="DV34" s="22">
        <v>79212</v>
      </c>
      <c r="DW34" s="18">
        <v>80</v>
      </c>
      <c r="DX34" s="18">
        <v>3</v>
      </c>
      <c r="DY34" s="18">
        <v>4</v>
      </c>
      <c r="DZ34" s="18">
        <v>7</v>
      </c>
      <c r="EA34" s="18">
        <v>1946</v>
      </c>
      <c r="EB34" s="18">
        <v>2006</v>
      </c>
      <c r="EC34" s="18">
        <v>29.4</v>
      </c>
      <c r="ED34" s="18">
        <v>13.7</v>
      </c>
      <c r="EE34" s="18">
        <v>3</v>
      </c>
      <c r="EF34" s="18">
        <v>0</v>
      </c>
      <c r="EG34" s="18">
        <v>6</v>
      </c>
      <c r="EK34" s="18">
        <v>10.57</v>
      </c>
      <c r="EN34" s="22">
        <v>16000</v>
      </c>
      <c r="EP34" s="18" t="s">
        <v>2388</v>
      </c>
      <c r="EQ34" s="18">
        <v>2030</v>
      </c>
      <c r="ER34" s="18">
        <v>1</v>
      </c>
      <c r="ES34" s="18">
        <v>1</v>
      </c>
      <c r="ET34" s="18">
        <v>3</v>
      </c>
      <c r="EV34" s="18">
        <v>95</v>
      </c>
      <c r="EX34" s="18">
        <v>5</v>
      </c>
      <c r="EZ34" s="18">
        <v>1</v>
      </c>
      <c r="FA34" s="18">
        <v>1</v>
      </c>
      <c r="FB34" s="22">
        <v>23080</v>
      </c>
      <c r="FF34" s="22">
        <v>5547</v>
      </c>
      <c r="FG34" s="18">
        <v>0</v>
      </c>
      <c r="FH34" s="18">
        <v>335</v>
      </c>
      <c r="FI34" s="18">
        <v>0</v>
      </c>
      <c r="FJ34" s="18">
        <v>16</v>
      </c>
      <c r="FK34" s="18">
        <v>0</v>
      </c>
      <c r="FL34" s="18" t="s">
        <v>2389</v>
      </c>
      <c r="FM34" s="18">
        <v>57</v>
      </c>
      <c r="GQ34" s="18" t="s">
        <v>2390</v>
      </c>
      <c r="GR34" s="18">
        <v>1</v>
      </c>
      <c r="GS34" s="18">
        <v>1</v>
      </c>
      <c r="GT34" s="22">
        <v>6146</v>
      </c>
      <c r="GZ34" s="18">
        <v>48</v>
      </c>
      <c r="HA34" s="18" t="s">
        <v>464</v>
      </c>
      <c r="HB34" s="22">
        <v>2640</v>
      </c>
      <c r="HC34" s="18" t="s">
        <v>1231</v>
      </c>
    </row>
    <row r="35" spans="1:212" s="18" customFormat="1" x14ac:dyDescent="0.15">
      <c r="A35" s="18" t="s">
        <v>673</v>
      </c>
      <c r="B35" s="18">
        <v>1</v>
      </c>
      <c r="C35" s="18">
        <v>1</v>
      </c>
      <c r="E35" s="18">
        <v>1</v>
      </c>
      <c r="F35" s="18">
        <v>1</v>
      </c>
      <c r="H35" s="18">
        <v>1</v>
      </c>
      <c r="J35" s="18">
        <v>1</v>
      </c>
      <c r="K35" s="18">
        <v>2</v>
      </c>
      <c r="L35" s="18">
        <v>1</v>
      </c>
      <c r="N35" s="18">
        <v>1</v>
      </c>
      <c r="S35" s="21">
        <v>5</v>
      </c>
      <c r="T35" s="18" t="s">
        <v>677</v>
      </c>
      <c r="W35" s="18" t="s">
        <v>678</v>
      </c>
      <c r="Z35" s="18">
        <v>2</v>
      </c>
      <c r="AB35" s="18">
        <v>1</v>
      </c>
      <c r="AC35" s="18">
        <v>1</v>
      </c>
      <c r="AE35" s="18" t="s">
        <v>679</v>
      </c>
      <c r="AF35" s="18" t="s">
        <v>680</v>
      </c>
      <c r="AG35" s="18">
        <v>1</v>
      </c>
      <c r="AH35" s="18">
        <v>1</v>
      </c>
      <c r="AI35" s="18" t="s">
        <v>486</v>
      </c>
      <c r="AM35" s="18">
        <v>1</v>
      </c>
      <c r="AN35" s="18">
        <v>1</v>
      </c>
      <c r="AO35" s="18">
        <v>2</v>
      </c>
      <c r="AP35" s="18">
        <v>3</v>
      </c>
      <c r="AQ35" s="18">
        <v>3</v>
      </c>
      <c r="AX35" s="18">
        <v>2</v>
      </c>
      <c r="BF35" s="18">
        <v>1</v>
      </c>
      <c r="BG35" s="18" t="s">
        <v>681</v>
      </c>
      <c r="BL35" s="18">
        <v>1</v>
      </c>
      <c r="BN35" s="18">
        <v>2</v>
      </c>
      <c r="BO35" s="18">
        <v>3</v>
      </c>
      <c r="BP35" s="18">
        <v>3</v>
      </c>
      <c r="BQ35" s="18">
        <v>1</v>
      </c>
      <c r="BR35" s="18">
        <v>2016</v>
      </c>
      <c r="BS35" s="18">
        <v>1</v>
      </c>
      <c r="BW35" s="18">
        <v>1</v>
      </c>
      <c r="CB35" s="18">
        <v>4</v>
      </c>
      <c r="CC35" s="18" t="s">
        <v>682</v>
      </c>
      <c r="CD35" s="18">
        <v>1</v>
      </c>
      <c r="CE35" s="21">
        <v>66.849999999999994</v>
      </c>
      <c r="CF35" s="18">
        <v>2</v>
      </c>
      <c r="CT35" s="18">
        <v>2</v>
      </c>
      <c r="DJ35" s="18">
        <v>1</v>
      </c>
      <c r="DK35" s="18">
        <v>1</v>
      </c>
      <c r="DL35" s="18">
        <v>215</v>
      </c>
      <c r="DM35" s="18">
        <v>15</v>
      </c>
      <c r="DP35" s="18">
        <v>208</v>
      </c>
      <c r="DQ35" s="18">
        <v>14</v>
      </c>
      <c r="DR35" s="18">
        <v>7</v>
      </c>
      <c r="DU35" s="18">
        <v>1</v>
      </c>
      <c r="DW35" s="18">
        <v>8</v>
      </c>
      <c r="DX35" s="18">
        <v>1</v>
      </c>
      <c r="DY35" s="18">
        <v>2</v>
      </c>
      <c r="DZ35" s="18">
        <v>0</v>
      </c>
      <c r="EB35" s="18">
        <v>2015</v>
      </c>
      <c r="ES35" s="18">
        <v>1</v>
      </c>
      <c r="EW35" s="18">
        <v>100</v>
      </c>
      <c r="EZ35" s="18">
        <v>1</v>
      </c>
      <c r="FA35" s="18">
        <v>2</v>
      </c>
      <c r="GR35" s="18">
        <v>1</v>
      </c>
      <c r="GS35" s="18">
        <v>2</v>
      </c>
    </row>
    <row r="36" spans="1:212" s="18" customFormat="1" x14ac:dyDescent="0.15">
      <c r="A36" s="18" t="s">
        <v>2444</v>
      </c>
      <c r="B36" s="18">
        <v>1</v>
      </c>
      <c r="C36" s="18">
        <v>1</v>
      </c>
      <c r="E36" s="18">
        <v>1</v>
      </c>
      <c r="F36" s="18">
        <v>1</v>
      </c>
      <c r="G36" s="18">
        <v>1</v>
      </c>
      <c r="H36" s="18">
        <v>1</v>
      </c>
      <c r="K36" s="18">
        <v>2</v>
      </c>
      <c r="L36" s="18">
        <v>1</v>
      </c>
      <c r="N36" s="18">
        <v>1</v>
      </c>
      <c r="O36" s="18">
        <v>1</v>
      </c>
      <c r="S36" s="23">
        <v>20</v>
      </c>
      <c r="T36" s="18" t="s">
        <v>1655</v>
      </c>
      <c r="W36" s="18" t="s">
        <v>1656</v>
      </c>
      <c r="Y36" s="18">
        <v>60</v>
      </c>
      <c r="Z36" s="18">
        <v>2</v>
      </c>
      <c r="AB36" s="18">
        <v>3</v>
      </c>
      <c r="AC36" s="18">
        <v>1</v>
      </c>
      <c r="AD36" s="18" t="s">
        <v>445</v>
      </c>
      <c r="AE36" s="18" t="s">
        <v>1657</v>
      </c>
      <c r="AG36" s="18">
        <v>1</v>
      </c>
      <c r="AH36" s="18">
        <v>1</v>
      </c>
      <c r="AL36" s="18">
        <v>1</v>
      </c>
      <c r="AM36" s="18">
        <v>1</v>
      </c>
      <c r="AN36" s="18">
        <v>1</v>
      </c>
      <c r="AO36" s="18">
        <v>3</v>
      </c>
      <c r="AP36" s="18">
        <v>3</v>
      </c>
      <c r="AQ36" s="18">
        <v>3</v>
      </c>
      <c r="AR36" s="18">
        <v>2015</v>
      </c>
      <c r="AS36" s="18">
        <v>2015</v>
      </c>
      <c r="AU36" s="18" t="s">
        <v>445</v>
      </c>
      <c r="AV36" s="18" t="s">
        <v>445</v>
      </c>
      <c r="AX36" s="18">
        <v>2</v>
      </c>
      <c r="AY36" s="18">
        <v>2</v>
      </c>
      <c r="AZ36" s="18" t="s">
        <v>1658</v>
      </c>
      <c r="BC36" s="18">
        <v>1</v>
      </c>
      <c r="BL36" s="18">
        <v>1</v>
      </c>
      <c r="BN36" s="18">
        <v>3</v>
      </c>
      <c r="BO36" s="18">
        <v>3</v>
      </c>
      <c r="BP36" s="18">
        <v>3</v>
      </c>
      <c r="BQ36" s="18">
        <v>1</v>
      </c>
      <c r="BR36" s="18">
        <v>2016</v>
      </c>
      <c r="BS36" s="18">
        <v>1</v>
      </c>
      <c r="BT36" s="18">
        <v>1</v>
      </c>
      <c r="BV36" s="18">
        <v>1</v>
      </c>
      <c r="BW36" s="18">
        <v>1</v>
      </c>
      <c r="BX36" s="18">
        <v>1</v>
      </c>
      <c r="CB36" s="18">
        <v>2</v>
      </c>
      <c r="CD36" s="18">
        <v>2</v>
      </c>
      <c r="CE36" s="18">
        <v>108.8</v>
      </c>
      <c r="CF36" s="18">
        <v>1</v>
      </c>
      <c r="CG36" s="26">
        <v>42552</v>
      </c>
      <c r="CH36" s="18">
        <v>1</v>
      </c>
      <c r="CI36" s="18">
        <v>1</v>
      </c>
      <c r="CK36" s="18">
        <v>1</v>
      </c>
      <c r="CL36" s="18">
        <v>1</v>
      </c>
      <c r="CM36" s="18">
        <v>1</v>
      </c>
      <c r="CQ36" s="18">
        <v>1</v>
      </c>
      <c r="CT36" s="18">
        <v>2</v>
      </c>
      <c r="DJ36" s="18">
        <v>1</v>
      </c>
      <c r="DK36" s="18">
        <v>1</v>
      </c>
      <c r="DL36" s="18">
        <v>875</v>
      </c>
      <c r="DP36" s="18">
        <v>350</v>
      </c>
      <c r="DR36" s="18">
        <v>30</v>
      </c>
      <c r="DV36" s="18" t="s">
        <v>1659</v>
      </c>
      <c r="DX36" s="18">
        <v>0</v>
      </c>
      <c r="DY36" s="18">
        <v>2</v>
      </c>
      <c r="DZ36" s="18">
        <v>0</v>
      </c>
      <c r="EA36" s="18">
        <v>1970</v>
      </c>
      <c r="EB36" s="18">
        <v>2002</v>
      </c>
      <c r="EC36" s="18" t="s">
        <v>1660</v>
      </c>
      <c r="EI36" s="18" t="s">
        <v>1661</v>
      </c>
      <c r="EJ36" s="18" t="s">
        <v>445</v>
      </c>
      <c r="ER36" s="18">
        <v>1</v>
      </c>
      <c r="ES36" s="18">
        <v>2</v>
      </c>
      <c r="EZ36" s="18">
        <v>1</v>
      </c>
      <c r="FA36" s="18">
        <v>1</v>
      </c>
      <c r="FB36" s="18">
        <v>875</v>
      </c>
      <c r="FF36" s="18">
        <v>350</v>
      </c>
      <c r="FG36" s="18">
        <v>30</v>
      </c>
      <c r="FL36" s="18" t="s">
        <v>1659</v>
      </c>
      <c r="FM36" s="18">
        <v>5.2</v>
      </c>
      <c r="FN36" s="18">
        <v>1</v>
      </c>
      <c r="FO36" s="18">
        <v>1</v>
      </c>
      <c r="FP36" s="18">
        <v>0</v>
      </c>
      <c r="FQ36" s="18">
        <v>1</v>
      </c>
      <c r="FX36" s="18">
        <v>2</v>
      </c>
      <c r="FZ36" s="18">
        <v>1977</v>
      </c>
      <c r="GB36" s="18" t="s">
        <v>1662</v>
      </c>
      <c r="GC36" s="18" t="s">
        <v>1663</v>
      </c>
      <c r="GJ36" s="18">
        <v>2</v>
      </c>
      <c r="GK36" s="18">
        <v>2</v>
      </c>
      <c r="GL36" s="18">
        <v>0</v>
      </c>
      <c r="GM36" s="18" t="s">
        <v>445</v>
      </c>
      <c r="GN36" s="18">
        <v>1</v>
      </c>
      <c r="GP36" s="18" t="s">
        <v>1664</v>
      </c>
      <c r="GR36" s="18">
        <v>1</v>
      </c>
      <c r="GS36" s="18">
        <v>2</v>
      </c>
    </row>
    <row r="37" spans="1:212" s="18" customFormat="1" x14ac:dyDescent="0.15">
      <c r="A37" s="18" t="s">
        <v>2445</v>
      </c>
      <c r="B37" s="18">
        <v>1</v>
      </c>
      <c r="C37" s="18">
        <v>1</v>
      </c>
      <c r="E37" s="18">
        <v>1</v>
      </c>
      <c r="F37" s="18">
        <v>1</v>
      </c>
      <c r="G37" s="18">
        <v>1</v>
      </c>
      <c r="H37" s="18">
        <v>1</v>
      </c>
      <c r="I37" s="18">
        <v>1</v>
      </c>
      <c r="J37" s="18">
        <v>1</v>
      </c>
      <c r="K37" s="18">
        <v>1</v>
      </c>
      <c r="L37" s="18">
        <v>1</v>
      </c>
      <c r="N37" s="18">
        <v>1</v>
      </c>
      <c r="P37" s="18">
        <v>1</v>
      </c>
      <c r="Q37" s="18">
        <v>1</v>
      </c>
      <c r="R37" s="18" t="s">
        <v>765</v>
      </c>
      <c r="S37" s="18" t="s">
        <v>766</v>
      </c>
      <c r="T37" s="18" t="s">
        <v>767</v>
      </c>
      <c r="W37" s="18">
        <v>26</v>
      </c>
      <c r="Z37" s="18">
        <v>2</v>
      </c>
      <c r="AB37" s="18">
        <v>3</v>
      </c>
      <c r="AC37" s="18">
        <v>1</v>
      </c>
      <c r="AD37" s="18" t="s">
        <v>768</v>
      </c>
      <c r="AE37" s="18" t="s">
        <v>769</v>
      </c>
      <c r="AF37" s="18" t="s">
        <v>770</v>
      </c>
      <c r="AG37" s="18">
        <v>1</v>
      </c>
      <c r="AH37" s="18">
        <v>1</v>
      </c>
      <c r="AI37" s="18">
        <v>8</v>
      </c>
      <c r="AJ37" s="18">
        <v>8</v>
      </c>
      <c r="AN37" s="18">
        <v>1</v>
      </c>
      <c r="AO37" s="18">
        <v>1</v>
      </c>
      <c r="AP37" s="18">
        <v>1</v>
      </c>
      <c r="AQ37" s="18">
        <v>1</v>
      </c>
      <c r="AR37" s="18" t="s">
        <v>771</v>
      </c>
      <c r="AS37" s="18" t="s">
        <v>771</v>
      </c>
      <c r="AT37" s="18" t="s">
        <v>771</v>
      </c>
      <c r="AU37" s="18">
        <v>2012</v>
      </c>
      <c r="AV37" s="18">
        <v>2012</v>
      </c>
      <c r="AW37" s="18" t="s">
        <v>771</v>
      </c>
      <c r="AX37" s="18">
        <v>2</v>
      </c>
      <c r="AY37" s="18">
        <v>2</v>
      </c>
      <c r="AZ37" s="18" t="s">
        <v>772</v>
      </c>
      <c r="BA37" s="18">
        <v>1</v>
      </c>
      <c r="BC37" s="18">
        <v>1</v>
      </c>
      <c r="BF37" s="18">
        <v>1</v>
      </c>
      <c r="BG37" s="18" t="s">
        <v>773</v>
      </c>
      <c r="BH37" s="18">
        <v>1</v>
      </c>
      <c r="BN37" s="18">
        <v>1</v>
      </c>
      <c r="BO37" s="18">
        <v>1</v>
      </c>
      <c r="BP37" s="18">
        <v>3</v>
      </c>
      <c r="BQ37" s="18">
        <v>1</v>
      </c>
      <c r="BR37" s="18">
        <v>2017</v>
      </c>
      <c r="BS37" s="18">
        <v>1</v>
      </c>
      <c r="BU37" s="18">
        <v>1</v>
      </c>
      <c r="BX37" s="18">
        <v>1</v>
      </c>
      <c r="CB37" s="18">
        <v>4</v>
      </c>
      <c r="CC37" s="18" t="s">
        <v>774</v>
      </c>
      <c r="CD37" s="18">
        <v>1</v>
      </c>
      <c r="CE37" s="18" t="s">
        <v>775</v>
      </c>
      <c r="CF37" s="18">
        <v>1</v>
      </c>
      <c r="CG37" s="18">
        <v>2017</v>
      </c>
      <c r="CH37" s="18">
        <v>1</v>
      </c>
      <c r="CJ37" s="18">
        <v>1</v>
      </c>
      <c r="CM37" s="18">
        <v>1</v>
      </c>
      <c r="CQ37" s="18">
        <v>3</v>
      </c>
      <c r="CS37" s="18" t="s">
        <v>776</v>
      </c>
      <c r="CT37" s="18">
        <v>2</v>
      </c>
      <c r="DJ37" s="18">
        <v>1</v>
      </c>
      <c r="DK37" s="18">
        <v>1</v>
      </c>
      <c r="DL37" s="22">
        <v>37000</v>
      </c>
      <c r="DN37" s="22">
        <v>37000</v>
      </c>
      <c r="DP37" s="18">
        <v>8551</v>
      </c>
      <c r="DQ37" s="18">
        <v>67</v>
      </c>
      <c r="DR37" s="18">
        <v>1387</v>
      </c>
      <c r="DS37" s="18">
        <v>13</v>
      </c>
      <c r="DT37" s="18">
        <v>2202</v>
      </c>
      <c r="DU37" s="18">
        <v>5</v>
      </c>
      <c r="DV37" s="22">
        <v>86892</v>
      </c>
      <c r="DW37" s="18">
        <v>193</v>
      </c>
      <c r="DX37" s="18">
        <v>13</v>
      </c>
      <c r="DY37" s="18">
        <v>5</v>
      </c>
      <c r="DZ37" s="18">
        <v>0</v>
      </c>
      <c r="EA37" s="18">
        <v>1931</v>
      </c>
      <c r="EB37" s="18">
        <v>1984</v>
      </c>
      <c r="EC37" s="18" t="s">
        <v>777</v>
      </c>
      <c r="ED37" s="18">
        <v>20</v>
      </c>
      <c r="EE37" s="18">
        <v>5.6059999999999999</v>
      </c>
      <c r="EF37" s="18" t="s">
        <v>778</v>
      </c>
      <c r="EG37" s="18">
        <v>13.552</v>
      </c>
      <c r="EH37" s="18">
        <v>0</v>
      </c>
      <c r="EI37" s="18">
        <v>20.63</v>
      </c>
      <c r="EJ37" s="18">
        <v>0</v>
      </c>
      <c r="EK37" s="18">
        <v>0</v>
      </c>
      <c r="EL37" s="18">
        <v>0</v>
      </c>
      <c r="EM37" s="18">
        <v>0</v>
      </c>
      <c r="EN37" s="18">
        <v>0</v>
      </c>
      <c r="EO37" s="18">
        <v>0</v>
      </c>
      <c r="EQ37" s="18">
        <v>2030</v>
      </c>
      <c r="ER37" s="18">
        <v>1</v>
      </c>
      <c r="ES37" s="18">
        <v>1</v>
      </c>
      <c r="ET37" s="18">
        <v>4</v>
      </c>
      <c r="EU37" s="18" t="s">
        <v>779</v>
      </c>
      <c r="EX37" s="18">
        <v>100</v>
      </c>
      <c r="EZ37" s="18">
        <v>1</v>
      </c>
      <c r="FA37" s="18">
        <v>1</v>
      </c>
      <c r="FB37" s="22">
        <v>37000</v>
      </c>
      <c r="FD37" s="22">
        <v>37000</v>
      </c>
      <c r="FF37" s="18">
        <v>10914</v>
      </c>
      <c r="FH37" s="18">
        <v>1212</v>
      </c>
      <c r="FJ37" s="18">
        <v>1296</v>
      </c>
      <c r="FL37" s="18" t="s">
        <v>780</v>
      </c>
      <c r="FM37" s="18">
        <v>180</v>
      </c>
      <c r="FN37" s="18">
        <v>5</v>
      </c>
      <c r="FO37" s="18">
        <v>1</v>
      </c>
      <c r="FP37" s="18">
        <v>0</v>
      </c>
      <c r="FQ37" s="18">
        <v>1</v>
      </c>
      <c r="FR37" s="18">
        <v>1</v>
      </c>
      <c r="FX37" s="18">
        <v>1</v>
      </c>
      <c r="FY37" s="18" t="s">
        <v>781</v>
      </c>
      <c r="FZ37" s="18">
        <v>1933</v>
      </c>
      <c r="GA37" s="18">
        <v>2004</v>
      </c>
      <c r="GB37" s="18">
        <v>5.2</v>
      </c>
      <c r="GC37" s="18">
        <v>10.3</v>
      </c>
      <c r="GD37" s="18">
        <v>2518.6</v>
      </c>
      <c r="GE37" s="18">
        <v>22.6</v>
      </c>
      <c r="GF37" s="18">
        <v>5.6</v>
      </c>
      <c r="GG37" s="18" t="s">
        <v>782</v>
      </c>
      <c r="GH37" s="18">
        <v>2019</v>
      </c>
      <c r="GI37" s="18">
        <v>2017</v>
      </c>
      <c r="GJ37" s="18">
        <v>1</v>
      </c>
      <c r="GK37" s="18">
        <v>2</v>
      </c>
      <c r="GL37" s="18" t="s">
        <v>445</v>
      </c>
      <c r="GM37" s="18" t="s">
        <v>445</v>
      </c>
      <c r="GN37" s="18">
        <v>2</v>
      </c>
      <c r="GO37" s="18" t="s">
        <v>445</v>
      </c>
      <c r="GP37" s="18" t="s">
        <v>445</v>
      </c>
      <c r="GR37" s="18">
        <v>1</v>
      </c>
      <c r="GS37" s="18">
        <v>1</v>
      </c>
      <c r="GT37" s="18" t="s">
        <v>445</v>
      </c>
      <c r="GV37" s="18" t="s">
        <v>445</v>
      </c>
      <c r="GX37" s="18" t="s">
        <v>445</v>
      </c>
      <c r="GZ37" s="18">
        <v>107</v>
      </c>
      <c r="HB37" s="18" t="s">
        <v>445</v>
      </c>
      <c r="HC37" s="18" t="s">
        <v>783</v>
      </c>
    </row>
    <row r="38" spans="1:212" s="18" customFormat="1" x14ac:dyDescent="0.15">
      <c r="A38" s="18" t="s">
        <v>2446</v>
      </c>
      <c r="B38" s="18">
        <v>1</v>
      </c>
      <c r="C38" s="18">
        <v>1</v>
      </c>
      <c r="E38" s="18">
        <v>1</v>
      </c>
      <c r="F38" s="18">
        <v>1</v>
      </c>
      <c r="H38" s="18">
        <v>1</v>
      </c>
      <c r="K38" s="18">
        <v>2</v>
      </c>
      <c r="L38" s="18">
        <v>1</v>
      </c>
      <c r="N38" s="18">
        <v>1</v>
      </c>
      <c r="O38" s="18">
        <v>1</v>
      </c>
      <c r="P38" s="18">
        <v>1</v>
      </c>
      <c r="S38" s="18" t="s">
        <v>575</v>
      </c>
      <c r="T38" s="18" t="s">
        <v>576</v>
      </c>
      <c r="W38" s="18" t="s">
        <v>530</v>
      </c>
      <c r="Y38" s="18">
        <v>90</v>
      </c>
      <c r="Z38" s="18">
        <v>2</v>
      </c>
      <c r="AB38" s="18">
        <v>2</v>
      </c>
      <c r="AE38" s="18" t="s">
        <v>577</v>
      </c>
      <c r="AF38" s="18" t="s">
        <v>578</v>
      </c>
      <c r="AG38" s="18">
        <v>1</v>
      </c>
      <c r="AH38" s="18">
        <v>1</v>
      </c>
      <c r="AI38" s="20">
        <v>2.75E-2</v>
      </c>
      <c r="AJ38" s="20">
        <v>0.315</v>
      </c>
      <c r="AN38" s="18">
        <v>1</v>
      </c>
      <c r="AO38" s="18">
        <v>2</v>
      </c>
      <c r="AP38" s="18">
        <v>2</v>
      </c>
      <c r="AQ38" s="18">
        <v>3</v>
      </c>
      <c r="AR38" s="18">
        <v>2015</v>
      </c>
      <c r="AS38" s="18">
        <v>2010</v>
      </c>
      <c r="AT38" s="18" t="s">
        <v>545</v>
      </c>
      <c r="AU38" s="18">
        <v>2015</v>
      </c>
      <c r="AV38" s="18">
        <v>2010</v>
      </c>
      <c r="AW38" s="18" t="s">
        <v>545</v>
      </c>
      <c r="AX38" s="18">
        <v>2</v>
      </c>
      <c r="AY38" s="18">
        <v>1</v>
      </c>
      <c r="BB38" s="18">
        <v>1</v>
      </c>
      <c r="BC38" s="18">
        <v>1</v>
      </c>
      <c r="BL38" s="18">
        <v>1</v>
      </c>
      <c r="BN38" s="18">
        <v>2</v>
      </c>
      <c r="BO38" s="18">
        <v>2</v>
      </c>
      <c r="BP38" s="18">
        <v>3</v>
      </c>
      <c r="BQ38" s="18">
        <v>1</v>
      </c>
      <c r="BR38" s="18">
        <v>2017</v>
      </c>
      <c r="BS38" s="18">
        <v>1</v>
      </c>
      <c r="BX38" s="18">
        <v>1</v>
      </c>
      <c r="BZ38" s="18">
        <v>1</v>
      </c>
      <c r="CB38" s="18">
        <v>1</v>
      </c>
      <c r="CD38" s="18">
        <v>2</v>
      </c>
      <c r="CE38" s="18" t="s">
        <v>579</v>
      </c>
      <c r="CF38" s="18">
        <v>1</v>
      </c>
      <c r="CG38" s="18">
        <v>2017</v>
      </c>
      <c r="CH38" s="18">
        <v>1</v>
      </c>
      <c r="CJ38" s="18">
        <v>1</v>
      </c>
      <c r="CO38" s="18">
        <v>1</v>
      </c>
      <c r="CP38" s="18" t="s">
        <v>580</v>
      </c>
      <c r="CQ38" s="18">
        <v>1</v>
      </c>
      <c r="CS38" s="18" t="s">
        <v>581</v>
      </c>
      <c r="CT38" s="18">
        <v>2</v>
      </c>
      <c r="DJ38" s="18">
        <v>1</v>
      </c>
      <c r="DK38" s="18">
        <v>1</v>
      </c>
      <c r="DL38" s="18">
        <v>415</v>
      </c>
      <c r="DN38" s="18">
        <v>415</v>
      </c>
      <c r="DP38" s="18">
        <v>190</v>
      </c>
      <c r="DR38" s="18">
        <v>20</v>
      </c>
      <c r="DT38" s="18">
        <v>3</v>
      </c>
      <c r="DV38" s="18" t="s">
        <v>582</v>
      </c>
      <c r="DW38" s="18" t="s">
        <v>486</v>
      </c>
      <c r="DX38" s="18" t="s">
        <v>583</v>
      </c>
      <c r="DY38" s="18">
        <v>1</v>
      </c>
      <c r="DZ38" s="18">
        <v>0</v>
      </c>
      <c r="EA38" s="18">
        <v>1911</v>
      </c>
      <c r="EB38" s="18">
        <v>1980</v>
      </c>
      <c r="EC38" s="18" t="s">
        <v>584</v>
      </c>
      <c r="ED38" s="18" t="s">
        <v>585</v>
      </c>
      <c r="EE38" s="22">
        <v>152820</v>
      </c>
      <c r="EF38" s="22">
        <v>152820</v>
      </c>
      <c r="EG38" s="18" t="s">
        <v>486</v>
      </c>
      <c r="EH38" s="22">
        <v>35000</v>
      </c>
      <c r="EI38" s="22">
        <v>35000</v>
      </c>
      <c r="EQ38" s="18" t="s">
        <v>486</v>
      </c>
      <c r="ER38" s="18">
        <v>2</v>
      </c>
      <c r="ES38" s="18">
        <v>2</v>
      </c>
      <c r="ET38" s="18">
        <v>5</v>
      </c>
      <c r="EX38" s="18" t="s">
        <v>586</v>
      </c>
      <c r="EY38" s="18" t="s">
        <v>587</v>
      </c>
      <c r="EZ38" s="18">
        <v>1</v>
      </c>
      <c r="FA38" s="18">
        <v>1</v>
      </c>
      <c r="FB38" s="18">
        <v>415</v>
      </c>
      <c r="FD38" s="18">
        <v>415</v>
      </c>
      <c r="FL38" s="18" t="s">
        <v>588</v>
      </c>
      <c r="FM38" s="18" t="s">
        <v>486</v>
      </c>
      <c r="FN38" s="18">
        <v>1</v>
      </c>
      <c r="FO38" s="18">
        <v>1</v>
      </c>
      <c r="FP38" s="18">
        <v>0</v>
      </c>
      <c r="FQ38" s="18">
        <v>1</v>
      </c>
      <c r="FX38" s="18">
        <v>2</v>
      </c>
      <c r="FZ38" s="18">
        <v>1980</v>
      </c>
      <c r="GA38" s="18">
        <v>2012</v>
      </c>
      <c r="GJ38" s="18">
        <v>2</v>
      </c>
      <c r="GK38" s="18">
        <v>1</v>
      </c>
      <c r="GL38" s="19">
        <v>1</v>
      </c>
      <c r="GM38" s="18" t="s">
        <v>589</v>
      </c>
      <c r="GN38" s="18">
        <v>2</v>
      </c>
      <c r="GR38" s="18">
        <v>1</v>
      </c>
      <c r="GS38" s="18">
        <v>2</v>
      </c>
    </row>
    <row r="39" spans="1:212" s="18" customFormat="1" x14ac:dyDescent="0.15">
      <c r="A39" s="18" t="s">
        <v>976</v>
      </c>
      <c r="B39" s="18">
        <v>1</v>
      </c>
      <c r="C39" s="18">
        <v>1</v>
      </c>
      <c r="E39" s="18">
        <v>1</v>
      </c>
      <c r="F39" s="18">
        <v>1</v>
      </c>
      <c r="G39" s="18">
        <v>1</v>
      </c>
      <c r="H39" s="18">
        <v>1</v>
      </c>
      <c r="K39" s="18">
        <v>2</v>
      </c>
      <c r="L39" s="18">
        <v>1</v>
      </c>
      <c r="N39" s="18">
        <v>1</v>
      </c>
      <c r="P39" s="18">
        <v>1</v>
      </c>
      <c r="S39" s="18" t="s">
        <v>980</v>
      </c>
      <c r="T39" s="18">
        <v>30</v>
      </c>
      <c r="W39" s="18">
        <v>60</v>
      </c>
      <c r="Z39" s="18">
        <v>2</v>
      </c>
      <c r="AB39" s="18">
        <v>2</v>
      </c>
      <c r="AD39" s="18">
        <v>0</v>
      </c>
      <c r="AE39" s="18" t="s">
        <v>981</v>
      </c>
      <c r="AG39" s="18">
        <v>1</v>
      </c>
      <c r="AH39" s="18">
        <v>1</v>
      </c>
      <c r="AI39" s="18" t="s">
        <v>982</v>
      </c>
      <c r="AJ39" s="18" t="s">
        <v>983</v>
      </c>
      <c r="AN39" s="18">
        <v>1</v>
      </c>
      <c r="AO39" s="18">
        <v>2</v>
      </c>
      <c r="AP39" s="18">
        <v>2</v>
      </c>
      <c r="AQ39" s="18">
        <v>3</v>
      </c>
      <c r="AR39" s="18" t="s">
        <v>464</v>
      </c>
      <c r="AS39" s="18" t="s">
        <v>464</v>
      </c>
      <c r="AT39" s="18" t="s">
        <v>545</v>
      </c>
      <c r="AU39" s="18" t="s">
        <v>464</v>
      </c>
      <c r="AV39" s="18" t="s">
        <v>464</v>
      </c>
      <c r="AW39" s="18" t="s">
        <v>545</v>
      </c>
      <c r="AX39" s="18">
        <v>1</v>
      </c>
      <c r="AY39" s="18">
        <v>2</v>
      </c>
      <c r="AZ39" s="18" t="s">
        <v>984</v>
      </c>
      <c r="BB39" s="18">
        <v>1</v>
      </c>
      <c r="BC39" s="18">
        <v>1</v>
      </c>
      <c r="BF39" s="18">
        <v>1</v>
      </c>
      <c r="BG39" s="18" t="s">
        <v>985</v>
      </c>
      <c r="BN39" s="18">
        <v>2</v>
      </c>
      <c r="BO39" s="18">
        <v>2</v>
      </c>
      <c r="BP39" s="18">
        <v>3</v>
      </c>
      <c r="BQ39" s="18">
        <v>1</v>
      </c>
      <c r="BR39" s="18">
        <v>2017</v>
      </c>
      <c r="BS39" s="18">
        <v>1</v>
      </c>
      <c r="BZ39" s="18">
        <v>1</v>
      </c>
      <c r="CA39" s="18" t="s">
        <v>986</v>
      </c>
      <c r="CB39" s="18">
        <v>4</v>
      </c>
      <c r="CC39" s="18" t="s">
        <v>987</v>
      </c>
      <c r="CD39" s="18">
        <v>2</v>
      </c>
      <c r="CE39" s="21">
        <v>72</v>
      </c>
      <c r="CF39" s="18">
        <v>1</v>
      </c>
      <c r="CG39" s="18">
        <v>2016</v>
      </c>
      <c r="CH39" s="18">
        <v>1</v>
      </c>
      <c r="CO39" s="18">
        <v>1</v>
      </c>
      <c r="CP39" s="18" t="s">
        <v>988</v>
      </c>
      <c r="CQ39" s="18">
        <v>4</v>
      </c>
      <c r="CR39" s="18" t="s">
        <v>989</v>
      </c>
      <c r="CS39" s="21">
        <v>41</v>
      </c>
      <c r="CT39" s="18">
        <v>2</v>
      </c>
      <c r="DJ39" s="18">
        <v>1</v>
      </c>
      <c r="DK39" s="18">
        <v>1</v>
      </c>
    </row>
    <row r="40" spans="1:212" s="18" customFormat="1" x14ac:dyDescent="0.15">
      <c r="A40" s="18" t="s">
        <v>2472</v>
      </c>
      <c r="B40" s="18">
        <v>1</v>
      </c>
      <c r="C40" s="18">
        <v>1</v>
      </c>
      <c r="E40" s="18">
        <v>1</v>
      </c>
      <c r="F40" s="18">
        <v>1</v>
      </c>
      <c r="G40" s="18">
        <v>1</v>
      </c>
      <c r="H40" s="18">
        <v>1</v>
      </c>
      <c r="J40" s="18">
        <v>1</v>
      </c>
      <c r="K40" s="18">
        <v>1</v>
      </c>
      <c r="L40" s="18">
        <v>1</v>
      </c>
      <c r="N40" s="18">
        <v>1</v>
      </c>
      <c r="P40" s="18">
        <v>1</v>
      </c>
      <c r="S40" s="18" t="s">
        <v>1427</v>
      </c>
      <c r="T40" s="18" t="s">
        <v>1428</v>
      </c>
      <c r="W40" s="18" t="s">
        <v>1429</v>
      </c>
      <c r="Z40" s="18">
        <v>2</v>
      </c>
      <c r="AB40" s="18">
        <v>3</v>
      </c>
      <c r="AC40" s="18">
        <v>2</v>
      </c>
      <c r="AD40" s="18" t="s">
        <v>1430</v>
      </c>
      <c r="AE40" s="18" t="s">
        <v>1431</v>
      </c>
      <c r="AF40" s="18" t="s">
        <v>1432</v>
      </c>
      <c r="AG40" s="18">
        <v>1</v>
      </c>
      <c r="AH40" s="18">
        <v>1</v>
      </c>
      <c r="AI40" s="18">
        <v>12</v>
      </c>
      <c r="AJ40" s="18">
        <v>16</v>
      </c>
      <c r="AN40" s="18">
        <v>1</v>
      </c>
      <c r="AO40" s="18">
        <v>1</v>
      </c>
      <c r="AP40" s="18">
        <v>1</v>
      </c>
      <c r="AQ40" s="18">
        <v>1</v>
      </c>
      <c r="AR40" s="18">
        <v>1999</v>
      </c>
      <c r="AS40" s="18">
        <v>2003</v>
      </c>
      <c r="AT40" s="18" t="s">
        <v>1433</v>
      </c>
      <c r="AU40" s="18" t="s">
        <v>680</v>
      </c>
      <c r="AV40" s="18" t="s">
        <v>680</v>
      </c>
      <c r="AW40" s="18" t="s">
        <v>680</v>
      </c>
      <c r="AX40" s="18">
        <v>2</v>
      </c>
      <c r="AY40" s="18">
        <v>4</v>
      </c>
      <c r="AZ40" s="18" t="s">
        <v>1434</v>
      </c>
      <c r="BC40" s="18">
        <v>1</v>
      </c>
      <c r="BL40" s="18">
        <v>1</v>
      </c>
      <c r="BN40" s="18">
        <v>2</v>
      </c>
      <c r="BO40" s="18">
        <v>2</v>
      </c>
      <c r="BP40" s="18">
        <v>2</v>
      </c>
      <c r="BQ40" s="18">
        <v>1</v>
      </c>
      <c r="BR40" s="26">
        <v>42917</v>
      </c>
      <c r="BS40" s="18">
        <v>1</v>
      </c>
      <c r="BU40" s="18">
        <v>1</v>
      </c>
      <c r="BV40" s="18">
        <v>1</v>
      </c>
      <c r="BW40" s="18">
        <v>1</v>
      </c>
      <c r="CB40" s="18">
        <v>1</v>
      </c>
      <c r="CD40" s="18">
        <v>2</v>
      </c>
      <c r="CE40" s="21">
        <v>31.73</v>
      </c>
      <c r="CF40" s="18">
        <v>1</v>
      </c>
      <c r="CG40" s="26">
        <v>42917</v>
      </c>
      <c r="CH40" s="18">
        <v>1</v>
      </c>
      <c r="CJ40" s="18">
        <v>1</v>
      </c>
      <c r="CK40" s="18">
        <v>1</v>
      </c>
      <c r="CL40" s="18">
        <v>1</v>
      </c>
      <c r="CQ40" s="18">
        <v>1</v>
      </c>
      <c r="CS40" s="21">
        <v>48.36</v>
      </c>
      <c r="CT40" s="18">
        <v>1</v>
      </c>
      <c r="CU40" s="26">
        <v>42917</v>
      </c>
      <c r="CV40" s="18">
        <v>1</v>
      </c>
      <c r="CX40" s="18">
        <v>1</v>
      </c>
      <c r="CY40" s="18">
        <v>1</v>
      </c>
      <c r="CZ40" s="18">
        <v>1</v>
      </c>
      <c r="DE40" s="18">
        <v>2</v>
      </c>
      <c r="DG40" s="18">
        <v>2</v>
      </c>
      <c r="DI40" s="21">
        <v>3.54</v>
      </c>
      <c r="DJ40" s="18">
        <v>1</v>
      </c>
      <c r="DK40" s="18">
        <v>1</v>
      </c>
      <c r="DL40" s="18">
        <v>3630</v>
      </c>
      <c r="DM40" s="18" t="s">
        <v>680</v>
      </c>
      <c r="DN40" s="18" t="s">
        <v>680</v>
      </c>
      <c r="DP40" s="18">
        <v>1090</v>
      </c>
      <c r="DQ40" s="18">
        <v>0</v>
      </c>
      <c r="DR40" s="18">
        <v>84</v>
      </c>
      <c r="DT40" s="18">
        <v>33</v>
      </c>
      <c r="DV40" s="18" t="s">
        <v>1435</v>
      </c>
      <c r="DW40" s="18">
        <v>11</v>
      </c>
      <c r="DX40" s="18">
        <v>5</v>
      </c>
      <c r="DY40" s="18">
        <v>1</v>
      </c>
      <c r="DZ40" s="18">
        <v>0</v>
      </c>
      <c r="EA40" s="18">
        <v>1911</v>
      </c>
      <c r="EB40" s="18">
        <v>1991</v>
      </c>
      <c r="EC40" s="18" t="s">
        <v>1436</v>
      </c>
      <c r="ED40" s="18" t="s">
        <v>680</v>
      </c>
      <c r="EE40" s="22">
        <v>329352</v>
      </c>
      <c r="EF40" s="18" t="s">
        <v>464</v>
      </c>
      <c r="EG40" s="22">
        <v>897453</v>
      </c>
      <c r="EH40" s="18">
        <v>2.5</v>
      </c>
      <c r="EI40" s="18">
        <v>0</v>
      </c>
      <c r="EQ40" s="18" t="s">
        <v>1436</v>
      </c>
      <c r="ER40" s="18">
        <v>1</v>
      </c>
      <c r="ES40" s="18">
        <v>1</v>
      </c>
      <c r="ET40" s="18">
        <v>3</v>
      </c>
      <c r="EV40" s="18">
        <v>82.58</v>
      </c>
      <c r="EX40" s="18">
        <v>17.420000000000002</v>
      </c>
      <c r="EY40" s="18" t="s">
        <v>1437</v>
      </c>
      <c r="EZ40" s="18">
        <v>1</v>
      </c>
      <c r="FA40" s="18">
        <v>1</v>
      </c>
      <c r="FB40" s="18">
        <v>3630</v>
      </c>
      <c r="FC40" s="18">
        <v>0</v>
      </c>
      <c r="FF40" s="18">
        <v>1090</v>
      </c>
      <c r="FG40" s="18">
        <v>0</v>
      </c>
      <c r="FH40" s="18">
        <v>84</v>
      </c>
      <c r="FJ40" s="18">
        <v>33</v>
      </c>
      <c r="FL40" s="18" t="s">
        <v>1436</v>
      </c>
      <c r="FM40" s="18">
        <v>11</v>
      </c>
      <c r="FN40" s="18">
        <v>5</v>
      </c>
      <c r="FO40" s="18">
        <v>2</v>
      </c>
      <c r="FP40" s="18">
        <v>0</v>
      </c>
      <c r="FQ40" s="18">
        <v>1</v>
      </c>
      <c r="FR40" s="18">
        <v>1</v>
      </c>
      <c r="FY40" s="18" t="s">
        <v>1438</v>
      </c>
      <c r="FZ40" s="18" t="s">
        <v>1436</v>
      </c>
      <c r="GA40" s="18" t="s">
        <v>1436</v>
      </c>
      <c r="GB40" s="18" t="s">
        <v>1436</v>
      </c>
      <c r="GC40" s="18" t="s">
        <v>1436</v>
      </c>
      <c r="GD40" s="18" t="s">
        <v>1436</v>
      </c>
      <c r="GE40" s="18" t="s">
        <v>1436</v>
      </c>
      <c r="GF40" s="18" t="s">
        <v>1436</v>
      </c>
      <c r="GG40" s="18" t="s">
        <v>1439</v>
      </c>
      <c r="GH40" s="18" t="s">
        <v>1436</v>
      </c>
      <c r="GI40" s="18" t="s">
        <v>1436</v>
      </c>
      <c r="GJ40" s="18">
        <v>2</v>
      </c>
      <c r="GK40" s="18">
        <v>2</v>
      </c>
      <c r="GL40" s="18" t="s">
        <v>1440</v>
      </c>
      <c r="GM40" s="18" t="s">
        <v>680</v>
      </c>
      <c r="GN40" s="18">
        <v>2</v>
      </c>
      <c r="GO40" s="18" t="s">
        <v>680</v>
      </c>
      <c r="GP40" s="18" t="s">
        <v>680</v>
      </c>
      <c r="GQ40" s="18" t="s">
        <v>1437</v>
      </c>
      <c r="GR40" s="18">
        <v>1</v>
      </c>
      <c r="GS40" s="18">
        <v>1</v>
      </c>
      <c r="GT40" s="18">
        <v>1090</v>
      </c>
      <c r="GU40" s="18">
        <v>0</v>
      </c>
      <c r="GV40" s="18">
        <v>84</v>
      </c>
      <c r="GW40" s="18">
        <v>0</v>
      </c>
      <c r="GX40" s="18">
        <v>33</v>
      </c>
      <c r="GY40" s="18">
        <v>0</v>
      </c>
      <c r="GZ40" s="18" t="s">
        <v>1441</v>
      </c>
      <c r="HA40" s="18" t="s">
        <v>1436</v>
      </c>
      <c r="HB40" s="18" t="s">
        <v>1440</v>
      </c>
      <c r="HC40" s="18" t="s">
        <v>456</v>
      </c>
      <c r="HD40" s="18" t="s">
        <v>1437</v>
      </c>
    </row>
    <row r="41" spans="1:212" s="18" customFormat="1" x14ac:dyDescent="0.15">
      <c r="A41" s="18" t="s">
        <v>2447</v>
      </c>
      <c r="B41" s="18">
        <v>1</v>
      </c>
      <c r="C41" s="18">
        <v>1</v>
      </c>
      <c r="E41" s="18">
        <v>1</v>
      </c>
      <c r="F41" s="18">
        <v>1</v>
      </c>
      <c r="H41" s="18">
        <v>1</v>
      </c>
      <c r="K41" s="18">
        <v>2</v>
      </c>
      <c r="L41" s="18">
        <v>1</v>
      </c>
      <c r="N41" s="18">
        <v>1</v>
      </c>
      <c r="O41" s="18">
        <v>1</v>
      </c>
      <c r="P41" s="18">
        <v>1</v>
      </c>
      <c r="S41" s="18">
        <v>10</v>
      </c>
      <c r="T41" s="18">
        <v>30</v>
      </c>
      <c r="W41" s="18">
        <v>60</v>
      </c>
      <c r="X41" s="18">
        <v>1</v>
      </c>
      <c r="Y41" s="18">
        <v>90</v>
      </c>
      <c r="Z41" s="18">
        <v>2</v>
      </c>
      <c r="AB41" s="18">
        <v>4</v>
      </c>
      <c r="AD41" s="18">
        <v>0</v>
      </c>
      <c r="AG41" s="18">
        <v>1</v>
      </c>
      <c r="AH41" s="18">
        <v>1</v>
      </c>
      <c r="AL41" s="18">
        <v>1</v>
      </c>
      <c r="AM41" s="18">
        <v>1</v>
      </c>
      <c r="AN41" s="18">
        <v>1</v>
      </c>
      <c r="AO41" s="18">
        <v>2</v>
      </c>
      <c r="AP41" s="18">
        <v>3</v>
      </c>
      <c r="AQ41" s="18">
        <v>3</v>
      </c>
      <c r="AX41" s="18">
        <v>2</v>
      </c>
      <c r="AY41" s="18">
        <v>3</v>
      </c>
      <c r="BE41" s="18">
        <v>1</v>
      </c>
      <c r="BL41" s="18">
        <v>1</v>
      </c>
      <c r="BN41" s="18">
        <v>2</v>
      </c>
      <c r="BO41" s="18">
        <v>3</v>
      </c>
      <c r="BP41" s="18">
        <v>3</v>
      </c>
      <c r="BQ41" s="18">
        <v>1</v>
      </c>
      <c r="BR41" s="18">
        <v>2007</v>
      </c>
      <c r="BS41" s="18">
        <v>1</v>
      </c>
      <c r="BX41" s="18">
        <v>1</v>
      </c>
      <c r="CB41" s="18">
        <v>2</v>
      </c>
      <c r="CD41" s="18">
        <v>2</v>
      </c>
      <c r="CE41" s="18">
        <v>25</v>
      </c>
      <c r="CF41" s="18">
        <v>2</v>
      </c>
      <c r="CT41" s="18">
        <v>2</v>
      </c>
      <c r="DJ41" s="18">
        <v>1</v>
      </c>
      <c r="DK41" s="18">
        <v>1</v>
      </c>
      <c r="DL41" s="18">
        <v>195</v>
      </c>
      <c r="DN41" s="18">
        <v>195</v>
      </c>
      <c r="DP41" s="18">
        <v>72</v>
      </c>
      <c r="DQ41" s="18">
        <v>2</v>
      </c>
      <c r="DR41" s="18">
        <v>7</v>
      </c>
      <c r="DS41" s="18">
        <v>0</v>
      </c>
      <c r="DT41" s="18">
        <v>12</v>
      </c>
      <c r="DU41" s="18">
        <v>0</v>
      </c>
      <c r="DV41" s="18">
        <v>830030</v>
      </c>
      <c r="DW41" s="18">
        <v>2.4</v>
      </c>
      <c r="DX41" s="18">
        <v>0</v>
      </c>
      <c r="DY41" s="18">
        <v>0</v>
      </c>
      <c r="DZ41" s="18">
        <v>0</v>
      </c>
      <c r="EA41" s="18">
        <v>1890</v>
      </c>
      <c r="EB41" s="18">
        <v>1991</v>
      </c>
      <c r="EC41" s="18" t="s">
        <v>2156</v>
      </c>
      <c r="ED41" s="18">
        <v>0.06</v>
      </c>
      <c r="EE41" s="18">
        <v>12</v>
      </c>
      <c r="EF41" s="18">
        <v>10.9</v>
      </c>
      <c r="EG41" s="18">
        <v>2020</v>
      </c>
      <c r="EH41" s="18">
        <v>365000</v>
      </c>
      <c r="EI41" s="18">
        <v>0</v>
      </c>
      <c r="EJ41" s="18">
        <v>0</v>
      </c>
      <c r="EK41" s="18">
        <v>0</v>
      </c>
      <c r="EL41" s="18">
        <v>0</v>
      </c>
      <c r="EM41" s="18">
        <v>0</v>
      </c>
      <c r="EQ41" s="18">
        <v>2020</v>
      </c>
      <c r="ER41" s="18">
        <v>2</v>
      </c>
      <c r="ES41" s="18">
        <v>1</v>
      </c>
      <c r="ET41" s="18">
        <v>3</v>
      </c>
      <c r="EV41" s="18">
        <v>0</v>
      </c>
      <c r="EW41" s="18">
        <v>0</v>
      </c>
      <c r="EX41" s="18">
        <v>100</v>
      </c>
      <c r="EZ41" s="18">
        <v>1</v>
      </c>
      <c r="FA41" s="18">
        <v>2</v>
      </c>
      <c r="GR41" s="18">
        <v>1</v>
      </c>
      <c r="GS41" s="18">
        <v>2</v>
      </c>
    </row>
    <row r="42" spans="1:212" s="18" customFormat="1" x14ac:dyDescent="0.15">
      <c r="A42" s="18" t="s">
        <v>2448</v>
      </c>
      <c r="B42" s="18">
        <v>1</v>
      </c>
      <c r="C42" s="18">
        <v>1</v>
      </c>
      <c r="E42" s="18">
        <v>1</v>
      </c>
      <c r="F42" s="18">
        <v>1</v>
      </c>
      <c r="G42" s="18">
        <v>1</v>
      </c>
      <c r="H42" s="18">
        <v>1</v>
      </c>
      <c r="I42" s="18">
        <v>1</v>
      </c>
      <c r="J42" s="18">
        <v>1</v>
      </c>
      <c r="K42" s="18">
        <v>1</v>
      </c>
      <c r="M42" s="18">
        <v>1</v>
      </c>
      <c r="N42" s="18">
        <v>1</v>
      </c>
      <c r="O42" s="18">
        <v>1</v>
      </c>
      <c r="U42" s="18" t="s">
        <v>2031</v>
      </c>
      <c r="W42" s="18" t="s">
        <v>2032</v>
      </c>
      <c r="X42" s="18" t="s">
        <v>2033</v>
      </c>
      <c r="Y42" s="18" t="s">
        <v>2034</v>
      </c>
      <c r="Z42" s="18">
        <v>1</v>
      </c>
      <c r="AA42" s="18" t="s">
        <v>2035</v>
      </c>
      <c r="AB42" s="18">
        <v>2</v>
      </c>
      <c r="AD42" s="18" t="s">
        <v>680</v>
      </c>
      <c r="AG42" s="18">
        <v>1</v>
      </c>
      <c r="AH42" s="18">
        <v>1</v>
      </c>
      <c r="AR42" s="18">
        <v>2016</v>
      </c>
      <c r="AS42" s="18">
        <v>2016</v>
      </c>
      <c r="AT42" s="18" t="s">
        <v>810</v>
      </c>
      <c r="AU42" s="18" t="s">
        <v>932</v>
      </c>
      <c r="AV42" s="18" t="s">
        <v>932</v>
      </c>
      <c r="AW42" s="18" t="s">
        <v>810</v>
      </c>
      <c r="AX42" s="18">
        <v>2</v>
      </c>
      <c r="AY42" s="18">
        <v>1</v>
      </c>
      <c r="BB42" s="18">
        <v>1</v>
      </c>
      <c r="BC42" s="18">
        <v>1</v>
      </c>
      <c r="BL42" s="18">
        <v>1</v>
      </c>
      <c r="BN42" s="18">
        <v>2</v>
      </c>
      <c r="BO42" s="18">
        <v>2</v>
      </c>
      <c r="BP42" s="18">
        <v>2</v>
      </c>
      <c r="BQ42" s="18">
        <v>1</v>
      </c>
      <c r="BR42" s="18">
        <v>2017</v>
      </c>
      <c r="BS42" s="18">
        <v>1</v>
      </c>
      <c r="BU42" s="18">
        <v>1</v>
      </c>
      <c r="BX42" s="18">
        <v>1</v>
      </c>
      <c r="CB42" s="18">
        <v>3</v>
      </c>
      <c r="CD42" s="18">
        <v>2</v>
      </c>
      <c r="CE42" s="21">
        <v>20.74</v>
      </c>
      <c r="CF42" s="18">
        <v>1</v>
      </c>
      <c r="CG42" s="18">
        <v>2017</v>
      </c>
      <c r="CH42" s="18">
        <v>1</v>
      </c>
      <c r="CJ42" s="18">
        <v>1</v>
      </c>
      <c r="CM42" s="18">
        <v>1</v>
      </c>
      <c r="CQ42" s="18">
        <v>4</v>
      </c>
      <c r="CR42" s="18" t="s">
        <v>2036</v>
      </c>
      <c r="CS42" s="21">
        <v>24.74</v>
      </c>
      <c r="CT42" s="18">
        <v>2</v>
      </c>
      <c r="DJ42" s="18">
        <v>1</v>
      </c>
      <c r="DK42" s="18">
        <v>1</v>
      </c>
      <c r="DL42" s="22">
        <v>17730</v>
      </c>
      <c r="DP42" s="22">
        <v>4686</v>
      </c>
      <c r="DR42" s="18">
        <v>385</v>
      </c>
      <c r="DV42" s="18" t="s">
        <v>2037</v>
      </c>
      <c r="DW42" s="18">
        <v>76</v>
      </c>
      <c r="DX42" s="18" t="s">
        <v>2038</v>
      </c>
      <c r="DY42" s="18">
        <v>6</v>
      </c>
      <c r="DZ42" s="18" t="s">
        <v>2039</v>
      </c>
      <c r="EA42" s="18" t="s">
        <v>2040</v>
      </c>
      <c r="EB42" s="18" t="s">
        <v>2041</v>
      </c>
      <c r="EC42" s="18" t="s">
        <v>2042</v>
      </c>
      <c r="ED42" s="18" t="s">
        <v>2043</v>
      </c>
      <c r="EE42" s="18">
        <v>4.59</v>
      </c>
      <c r="EF42" s="18">
        <v>4.2699999999999996</v>
      </c>
      <c r="EG42" s="18" t="s">
        <v>2044</v>
      </c>
      <c r="EH42" s="18" t="s">
        <v>680</v>
      </c>
      <c r="EI42" s="18" t="s">
        <v>680</v>
      </c>
      <c r="EJ42" s="18" t="s">
        <v>680</v>
      </c>
      <c r="EK42" s="18" t="s">
        <v>680</v>
      </c>
      <c r="EL42" s="18" t="s">
        <v>680</v>
      </c>
      <c r="EM42" s="18" t="s">
        <v>680</v>
      </c>
      <c r="EN42" s="18" t="s">
        <v>680</v>
      </c>
      <c r="EO42" s="18" t="s">
        <v>680</v>
      </c>
      <c r="EQ42" s="18" t="s">
        <v>2045</v>
      </c>
      <c r="ER42" s="18">
        <v>1</v>
      </c>
      <c r="ES42" s="18">
        <v>1</v>
      </c>
      <c r="ET42" s="18">
        <v>3</v>
      </c>
      <c r="EV42" s="18" t="s">
        <v>680</v>
      </c>
      <c r="EW42" s="18" t="s">
        <v>680</v>
      </c>
      <c r="EX42" s="18" t="s">
        <v>680</v>
      </c>
      <c r="EY42" s="18" t="s">
        <v>2046</v>
      </c>
      <c r="EZ42" s="18">
        <v>1</v>
      </c>
      <c r="FA42" s="18">
        <v>1</v>
      </c>
      <c r="FB42" s="22">
        <v>17730</v>
      </c>
      <c r="FF42" s="22">
        <v>4405</v>
      </c>
      <c r="FH42" s="18">
        <v>385</v>
      </c>
      <c r="FL42" s="18" t="s">
        <v>932</v>
      </c>
      <c r="FM42" s="18" t="s">
        <v>2047</v>
      </c>
      <c r="FN42" s="18" t="s">
        <v>2048</v>
      </c>
      <c r="FO42" s="18">
        <v>1</v>
      </c>
      <c r="FP42" s="18" t="s">
        <v>444</v>
      </c>
      <c r="FQ42" s="18">
        <v>1</v>
      </c>
      <c r="FR42" s="18">
        <v>1</v>
      </c>
      <c r="FS42" s="18">
        <v>1</v>
      </c>
      <c r="FT42" s="18">
        <v>1</v>
      </c>
      <c r="FX42" s="18">
        <v>1</v>
      </c>
      <c r="FY42" s="18" t="s">
        <v>2049</v>
      </c>
      <c r="FZ42" s="18">
        <v>1981</v>
      </c>
      <c r="GA42" s="18">
        <v>2014</v>
      </c>
      <c r="GB42" s="18">
        <v>3.17</v>
      </c>
      <c r="GC42" s="18">
        <v>3.17</v>
      </c>
      <c r="GD42" s="18" t="s">
        <v>2050</v>
      </c>
      <c r="GE42" s="18" t="s">
        <v>2051</v>
      </c>
      <c r="GF42" s="18" t="s">
        <v>2051</v>
      </c>
      <c r="GG42" s="19">
        <v>0.3</v>
      </c>
      <c r="GH42" s="18" t="s">
        <v>932</v>
      </c>
      <c r="GI42" s="18" t="s">
        <v>932</v>
      </c>
      <c r="GJ42" s="18">
        <v>2</v>
      </c>
      <c r="GK42" s="18">
        <v>1</v>
      </c>
      <c r="GL42" s="19">
        <v>0.5</v>
      </c>
      <c r="GM42" s="18" t="s">
        <v>2052</v>
      </c>
      <c r="GN42" s="18">
        <v>2</v>
      </c>
      <c r="GO42" s="18" t="s">
        <v>444</v>
      </c>
      <c r="GP42" s="18" t="s">
        <v>680</v>
      </c>
      <c r="GR42" s="18">
        <v>1</v>
      </c>
      <c r="GS42" s="18">
        <v>1</v>
      </c>
      <c r="GZ42" s="18" t="s">
        <v>932</v>
      </c>
      <c r="HA42" s="18" t="s">
        <v>932</v>
      </c>
      <c r="HB42" s="18" t="s">
        <v>680</v>
      </c>
      <c r="HC42" s="18" t="s">
        <v>2053</v>
      </c>
    </row>
    <row r="43" spans="1:212" s="18" customFormat="1" x14ac:dyDescent="0.15">
      <c r="A43" s="18" t="s">
        <v>1776</v>
      </c>
      <c r="B43" s="18">
        <v>1</v>
      </c>
      <c r="C43" s="18">
        <v>4</v>
      </c>
      <c r="D43" s="18" t="s">
        <v>1781</v>
      </c>
      <c r="E43" s="18">
        <v>1</v>
      </c>
      <c r="F43" s="18">
        <v>1</v>
      </c>
      <c r="G43" s="18">
        <v>1</v>
      </c>
      <c r="H43" s="18">
        <v>1</v>
      </c>
      <c r="I43" s="18">
        <v>1</v>
      </c>
      <c r="K43" s="18">
        <v>1</v>
      </c>
      <c r="L43" s="18">
        <v>1</v>
      </c>
      <c r="N43" s="18">
        <v>1</v>
      </c>
      <c r="O43" s="18">
        <v>1</v>
      </c>
      <c r="S43" s="21">
        <v>5</v>
      </c>
      <c r="T43" s="18">
        <v>14</v>
      </c>
      <c r="W43" s="18">
        <v>25</v>
      </c>
      <c r="X43" s="18" t="s">
        <v>1166</v>
      </c>
      <c r="Y43" s="18">
        <v>90</v>
      </c>
      <c r="Z43" s="18">
        <v>1</v>
      </c>
      <c r="AA43" s="18" t="s">
        <v>1782</v>
      </c>
      <c r="AB43" s="18">
        <v>3</v>
      </c>
      <c r="AC43" s="18">
        <v>1</v>
      </c>
      <c r="AD43" s="18" t="s">
        <v>1783</v>
      </c>
      <c r="AF43" s="18" t="s">
        <v>1784</v>
      </c>
      <c r="AG43" s="18">
        <v>1</v>
      </c>
      <c r="AH43" s="18">
        <v>1</v>
      </c>
      <c r="AI43" s="18">
        <v>15</v>
      </c>
      <c r="AM43" s="18">
        <v>1</v>
      </c>
      <c r="AN43" s="18">
        <v>1</v>
      </c>
      <c r="AO43" s="18">
        <v>1</v>
      </c>
      <c r="AP43" s="18">
        <v>1</v>
      </c>
      <c r="AQ43" s="18">
        <v>1</v>
      </c>
      <c r="AR43" s="18">
        <v>2014</v>
      </c>
      <c r="AS43" s="18">
        <v>2015</v>
      </c>
      <c r="AT43" s="18">
        <v>2015</v>
      </c>
      <c r="AU43" s="18">
        <v>2014</v>
      </c>
      <c r="AV43" s="18">
        <v>2014</v>
      </c>
      <c r="AW43" s="18">
        <v>2014</v>
      </c>
      <c r="AX43" s="18">
        <v>2</v>
      </c>
      <c r="AY43" s="18">
        <v>4</v>
      </c>
      <c r="AZ43" s="18" t="s">
        <v>1785</v>
      </c>
      <c r="BB43" s="18">
        <v>1</v>
      </c>
      <c r="BC43" s="18">
        <v>1</v>
      </c>
      <c r="BD43" s="18">
        <v>1</v>
      </c>
      <c r="BH43" s="18">
        <v>1</v>
      </c>
      <c r="BN43" s="18">
        <v>2</v>
      </c>
      <c r="BO43" s="18">
        <v>2</v>
      </c>
      <c r="BP43" s="18">
        <v>2</v>
      </c>
      <c r="BQ43" s="18">
        <v>1</v>
      </c>
      <c r="BR43" s="18">
        <v>2017</v>
      </c>
      <c r="BS43" s="18">
        <v>1</v>
      </c>
      <c r="BU43" s="18">
        <v>1</v>
      </c>
      <c r="BV43" s="18">
        <v>1</v>
      </c>
      <c r="BW43" s="18">
        <v>1</v>
      </c>
      <c r="BX43" s="18">
        <v>1</v>
      </c>
      <c r="CB43" s="18">
        <v>2</v>
      </c>
      <c r="CD43" s="18">
        <v>2</v>
      </c>
      <c r="CE43" s="18">
        <v>30.08</v>
      </c>
      <c r="CF43" s="18">
        <v>1</v>
      </c>
      <c r="CG43" s="18">
        <v>2017</v>
      </c>
      <c r="CH43" s="18">
        <v>1</v>
      </c>
      <c r="CJ43" s="18">
        <v>1</v>
      </c>
      <c r="CK43" s="18">
        <v>1</v>
      </c>
      <c r="CL43" s="18">
        <v>1</v>
      </c>
      <c r="CM43" s="18">
        <v>1</v>
      </c>
      <c r="CQ43" s="18">
        <v>3</v>
      </c>
      <c r="CS43" s="21">
        <v>42.27</v>
      </c>
      <c r="CT43" s="18">
        <v>1</v>
      </c>
      <c r="CU43" s="18">
        <v>2017</v>
      </c>
      <c r="CV43" s="18">
        <v>1</v>
      </c>
      <c r="CX43" s="18">
        <v>1</v>
      </c>
      <c r="CY43" s="18">
        <v>1</v>
      </c>
      <c r="CZ43" s="18">
        <v>1</v>
      </c>
      <c r="DA43" s="18">
        <v>1</v>
      </c>
      <c r="DE43" s="18">
        <v>2</v>
      </c>
      <c r="DG43" s="18">
        <v>1</v>
      </c>
      <c r="DH43" s="18" t="s">
        <v>1786</v>
      </c>
      <c r="DI43" s="18">
        <v>8.5399999999999991</v>
      </c>
      <c r="DJ43" s="18">
        <v>1</v>
      </c>
      <c r="DK43" s="18">
        <v>1</v>
      </c>
      <c r="DL43" s="22">
        <v>85830</v>
      </c>
      <c r="DM43" s="22">
        <v>1467</v>
      </c>
      <c r="DN43" s="22">
        <v>85830</v>
      </c>
      <c r="DO43" s="22">
        <v>1467</v>
      </c>
      <c r="DP43" s="22">
        <v>22306</v>
      </c>
      <c r="DQ43" s="18">
        <v>601</v>
      </c>
      <c r="DR43" s="22">
        <v>1096</v>
      </c>
      <c r="DS43" s="18">
        <v>7</v>
      </c>
      <c r="DT43" s="22">
        <v>1095</v>
      </c>
      <c r="DU43" s="18">
        <v>31</v>
      </c>
      <c r="DV43" s="22">
        <v>62400</v>
      </c>
      <c r="DW43" s="18">
        <v>320</v>
      </c>
      <c r="DX43" s="18">
        <v>3</v>
      </c>
      <c r="DY43" s="18">
        <v>2</v>
      </c>
      <c r="DZ43" s="18">
        <v>7</v>
      </c>
      <c r="EA43" s="18">
        <v>1976</v>
      </c>
      <c r="EB43" s="18">
        <v>2007</v>
      </c>
      <c r="EC43" s="18" t="s">
        <v>1787</v>
      </c>
      <c r="ED43" s="18" t="s">
        <v>1788</v>
      </c>
      <c r="EE43" s="18" t="s">
        <v>1789</v>
      </c>
      <c r="EF43" s="19">
        <v>1</v>
      </c>
      <c r="EG43" s="18" t="s">
        <v>1790</v>
      </c>
      <c r="EH43" s="18" t="s">
        <v>445</v>
      </c>
      <c r="EI43" s="18" t="s">
        <v>1791</v>
      </c>
      <c r="EJ43" s="18" t="s">
        <v>445</v>
      </c>
      <c r="EK43" s="18" t="s">
        <v>445</v>
      </c>
      <c r="EL43" s="18" t="s">
        <v>445</v>
      </c>
      <c r="EM43" s="18" t="s">
        <v>445</v>
      </c>
      <c r="EN43" s="18" t="s">
        <v>1792</v>
      </c>
      <c r="EP43" s="18" t="s">
        <v>1793</v>
      </c>
      <c r="EQ43" s="18">
        <v>2026</v>
      </c>
      <c r="ER43" s="18">
        <v>1</v>
      </c>
      <c r="ES43" s="18">
        <v>1</v>
      </c>
      <c r="ET43" s="18">
        <v>2</v>
      </c>
      <c r="EV43" s="18">
        <v>88</v>
      </c>
      <c r="EW43" s="18">
        <v>0</v>
      </c>
      <c r="EX43" s="18">
        <v>12</v>
      </c>
      <c r="EZ43" s="18">
        <v>1</v>
      </c>
      <c r="FA43" s="18">
        <v>1</v>
      </c>
      <c r="FB43" s="22">
        <v>99340</v>
      </c>
      <c r="FC43" s="18" t="s">
        <v>1230</v>
      </c>
      <c r="FD43" s="22">
        <v>99340</v>
      </c>
      <c r="FE43" s="18" t="s">
        <v>1230</v>
      </c>
      <c r="FF43" s="22">
        <v>22654</v>
      </c>
      <c r="FH43" s="22">
        <v>1070</v>
      </c>
      <c r="FJ43" s="18">
        <v>74</v>
      </c>
      <c r="FL43" s="18" t="s">
        <v>1794</v>
      </c>
      <c r="FM43" s="18">
        <v>254.81</v>
      </c>
      <c r="FN43" s="18" t="s">
        <v>1795</v>
      </c>
      <c r="FO43" s="18" t="s">
        <v>1796</v>
      </c>
      <c r="FP43" s="18">
        <v>0</v>
      </c>
      <c r="FV43" s="18">
        <v>1</v>
      </c>
      <c r="FW43" s="18" t="s">
        <v>1797</v>
      </c>
      <c r="GR43" s="18">
        <v>1</v>
      </c>
      <c r="GS43" s="18">
        <v>1</v>
      </c>
      <c r="GT43" s="22">
        <v>22799</v>
      </c>
      <c r="GV43" s="22">
        <v>1025</v>
      </c>
      <c r="GX43" s="18">
        <v>73</v>
      </c>
      <c r="GZ43" s="18">
        <v>274.39</v>
      </c>
      <c r="HA43" s="18">
        <v>31.53</v>
      </c>
      <c r="HB43" s="22">
        <v>2640</v>
      </c>
      <c r="HC43" s="18" t="s">
        <v>1231</v>
      </c>
    </row>
    <row r="44" spans="1:212" s="18" customFormat="1" x14ac:dyDescent="0.15">
      <c r="A44" s="18" t="s">
        <v>2102</v>
      </c>
      <c r="B44" s="18">
        <v>1</v>
      </c>
      <c r="C44" s="18">
        <v>1</v>
      </c>
      <c r="E44" s="18">
        <v>1</v>
      </c>
      <c r="F44" s="18">
        <v>1</v>
      </c>
      <c r="G44" s="18">
        <v>1</v>
      </c>
      <c r="H44" s="18">
        <v>1</v>
      </c>
      <c r="I44" s="18">
        <v>1</v>
      </c>
      <c r="J44" s="18">
        <v>1</v>
      </c>
      <c r="K44" s="18">
        <v>1</v>
      </c>
      <c r="L44" s="18">
        <v>1</v>
      </c>
      <c r="M44" s="18">
        <v>1</v>
      </c>
      <c r="N44" s="18">
        <v>1</v>
      </c>
      <c r="O44" s="18">
        <v>1</v>
      </c>
      <c r="P44" s="18">
        <v>1</v>
      </c>
      <c r="S44" s="21">
        <v>5</v>
      </c>
      <c r="T44" s="18" t="s">
        <v>529</v>
      </c>
      <c r="U44" s="18" t="s">
        <v>2107</v>
      </c>
      <c r="W44" s="18" t="s">
        <v>746</v>
      </c>
      <c r="X44" s="18" t="s">
        <v>2108</v>
      </c>
      <c r="Y44" s="18" t="s">
        <v>2109</v>
      </c>
      <c r="Z44" s="18">
        <v>1</v>
      </c>
      <c r="AA44" s="18" t="s">
        <v>2110</v>
      </c>
      <c r="AB44" s="18">
        <v>3</v>
      </c>
      <c r="AC44" s="18">
        <v>1</v>
      </c>
      <c r="AD44" s="18">
        <v>30</v>
      </c>
      <c r="AG44" s="18">
        <v>1</v>
      </c>
      <c r="AH44" s="18">
        <v>1</v>
      </c>
      <c r="AI44" s="18">
        <v>27</v>
      </c>
      <c r="AJ44" s="18">
        <v>10</v>
      </c>
      <c r="AK44" s="18">
        <v>0</v>
      </c>
      <c r="AO44" s="18">
        <v>2</v>
      </c>
      <c r="AP44" s="18">
        <v>2</v>
      </c>
      <c r="AQ44" s="18">
        <v>2</v>
      </c>
      <c r="AR44" s="18">
        <v>2015</v>
      </c>
      <c r="AS44" s="18">
        <v>2015</v>
      </c>
      <c r="AX44" s="18">
        <v>1</v>
      </c>
      <c r="AY44" s="18">
        <v>4</v>
      </c>
      <c r="AZ44" s="18" t="s">
        <v>2111</v>
      </c>
      <c r="BB44" s="18">
        <v>1</v>
      </c>
      <c r="BC44" s="18">
        <v>1</v>
      </c>
      <c r="BL44" s="18">
        <v>1</v>
      </c>
      <c r="BN44" s="18">
        <v>2</v>
      </c>
      <c r="BO44" s="18">
        <v>2</v>
      </c>
      <c r="BP44" s="18">
        <v>2</v>
      </c>
      <c r="BQ44" s="18">
        <v>1</v>
      </c>
      <c r="BR44" s="18">
        <v>2017</v>
      </c>
      <c r="BS44" s="18">
        <v>1</v>
      </c>
      <c r="BX44" s="18">
        <v>1</v>
      </c>
      <c r="BZ44" s="18">
        <v>1</v>
      </c>
      <c r="CA44" s="18" t="s">
        <v>2112</v>
      </c>
      <c r="CB44" s="18">
        <v>3</v>
      </c>
      <c r="CD44" s="18">
        <v>2</v>
      </c>
      <c r="CE44" s="18" t="s">
        <v>2113</v>
      </c>
      <c r="CF44" s="18">
        <v>1</v>
      </c>
      <c r="CG44" s="18">
        <v>2017</v>
      </c>
      <c r="CH44" s="18">
        <v>1</v>
      </c>
      <c r="CM44" s="18">
        <v>1</v>
      </c>
      <c r="CO44" s="18">
        <v>1</v>
      </c>
      <c r="CP44" s="18" t="s">
        <v>2114</v>
      </c>
      <c r="CQ44" s="18">
        <v>1</v>
      </c>
      <c r="CS44" s="18" t="s">
        <v>2115</v>
      </c>
      <c r="CT44" s="18">
        <v>1</v>
      </c>
      <c r="CU44" s="18">
        <v>2017</v>
      </c>
      <c r="CV44" s="18">
        <v>1</v>
      </c>
      <c r="CX44" s="18">
        <v>1</v>
      </c>
      <c r="DE44" s="18">
        <v>2</v>
      </c>
      <c r="DG44" s="18">
        <v>2</v>
      </c>
      <c r="DI44" s="21">
        <v>8.9</v>
      </c>
      <c r="DJ44" s="18">
        <v>1</v>
      </c>
      <c r="DK44" s="18">
        <v>1</v>
      </c>
      <c r="DL44" s="18">
        <v>7700</v>
      </c>
      <c r="DM44" s="18">
        <v>80</v>
      </c>
      <c r="DP44" s="18">
        <v>2857</v>
      </c>
      <c r="DQ44" s="18">
        <v>22</v>
      </c>
      <c r="DR44" s="18">
        <v>650</v>
      </c>
      <c r="DW44" s="18">
        <v>70</v>
      </c>
      <c r="DX44" s="18" t="s">
        <v>2116</v>
      </c>
      <c r="DY44" s="18">
        <v>8</v>
      </c>
      <c r="DZ44" s="18">
        <v>20</v>
      </c>
      <c r="EA44" s="18" t="s">
        <v>2117</v>
      </c>
      <c r="EB44" s="18" t="s">
        <v>2118</v>
      </c>
      <c r="EC44" s="18" t="s">
        <v>2119</v>
      </c>
      <c r="ED44" s="18" t="s">
        <v>445</v>
      </c>
      <c r="EG44" s="18" t="s">
        <v>2120</v>
      </c>
      <c r="EH44" s="18">
        <v>3</v>
      </c>
      <c r="EJ44" s="18">
        <v>3</v>
      </c>
      <c r="EQ44" s="18">
        <v>2110</v>
      </c>
      <c r="ER44" s="18">
        <v>1</v>
      </c>
      <c r="ES44" s="18">
        <v>2</v>
      </c>
      <c r="EV44" s="18">
        <v>99</v>
      </c>
      <c r="EX44" s="18">
        <v>1</v>
      </c>
      <c r="EZ44" s="18">
        <v>1</v>
      </c>
      <c r="FA44" s="18">
        <v>1</v>
      </c>
      <c r="FB44" s="18">
        <v>7700</v>
      </c>
      <c r="FF44" s="18">
        <v>2857</v>
      </c>
      <c r="FH44" s="18">
        <v>650</v>
      </c>
      <c r="FM44" s="18">
        <v>55</v>
      </c>
      <c r="FN44" s="18">
        <v>3</v>
      </c>
      <c r="FO44" s="18">
        <v>1</v>
      </c>
      <c r="FQ44" s="18">
        <v>1</v>
      </c>
      <c r="FR44" s="18">
        <v>1</v>
      </c>
      <c r="FX44" s="18">
        <v>1</v>
      </c>
      <c r="FY44" s="18" t="s">
        <v>2121</v>
      </c>
      <c r="FZ44" s="18">
        <v>1974</v>
      </c>
      <c r="GA44" s="18">
        <v>2000</v>
      </c>
      <c r="GB44" s="18" t="s">
        <v>2122</v>
      </c>
      <c r="GC44" s="18" t="s">
        <v>2123</v>
      </c>
      <c r="GD44" s="18" t="s">
        <v>2124</v>
      </c>
      <c r="GG44" s="18">
        <v>72</v>
      </c>
      <c r="GH44" s="18">
        <v>2020</v>
      </c>
      <c r="GI44" s="18">
        <v>2020</v>
      </c>
      <c r="GJ44" s="18">
        <v>1</v>
      </c>
      <c r="GK44" s="18">
        <v>2</v>
      </c>
      <c r="GL44" s="19">
        <v>0.1</v>
      </c>
      <c r="GM44" s="18" t="s">
        <v>2125</v>
      </c>
      <c r="GN44" s="18">
        <v>1</v>
      </c>
      <c r="GO44" s="19">
        <v>0.15</v>
      </c>
      <c r="GP44" s="18" t="s">
        <v>2126</v>
      </c>
      <c r="GR44" s="18">
        <v>1</v>
      </c>
      <c r="GS44" s="18">
        <v>1</v>
      </c>
      <c r="GT44" s="18">
        <v>2857</v>
      </c>
      <c r="GV44" s="18">
        <v>651</v>
      </c>
      <c r="GZ44" s="18">
        <v>55</v>
      </c>
    </row>
    <row r="45" spans="1:212" s="18" customFormat="1" x14ac:dyDescent="0.15">
      <c r="A45" s="18" t="s">
        <v>2449</v>
      </c>
      <c r="B45" s="18">
        <v>1</v>
      </c>
      <c r="C45" s="18">
        <v>1</v>
      </c>
      <c r="E45" s="18">
        <v>1</v>
      </c>
      <c r="F45" s="18">
        <v>1</v>
      </c>
      <c r="H45" s="18">
        <v>1</v>
      </c>
      <c r="J45" s="18">
        <v>1</v>
      </c>
      <c r="K45" s="18">
        <v>2</v>
      </c>
      <c r="N45" s="18">
        <v>1</v>
      </c>
      <c r="Z45" s="18">
        <v>2</v>
      </c>
      <c r="AB45" s="18">
        <v>2</v>
      </c>
      <c r="AG45" s="18">
        <v>1</v>
      </c>
      <c r="AH45" s="18">
        <v>1</v>
      </c>
      <c r="AL45" s="18">
        <v>1</v>
      </c>
      <c r="AM45" s="18">
        <v>1</v>
      </c>
      <c r="AN45" s="18">
        <v>1</v>
      </c>
      <c r="AO45" s="18">
        <v>2</v>
      </c>
      <c r="AP45" s="18">
        <v>3</v>
      </c>
      <c r="AQ45" s="18">
        <v>3</v>
      </c>
      <c r="AR45" s="18" t="s">
        <v>486</v>
      </c>
      <c r="AS45" s="18" t="s">
        <v>445</v>
      </c>
      <c r="AT45" s="18" t="s">
        <v>445</v>
      </c>
      <c r="AX45" s="18">
        <v>2</v>
      </c>
      <c r="AY45" s="18">
        <v>4</v>
      </c>
      <c r="AZ45" s="18" t="s">
        <v>842</v>
      </c>
      <c r="BE45" s="18">
        <v>1</v>
      </c>
      <c r="BL45" s="18">
        <v>1</v>
      </c>
      <c r="BN45" s="18">
        <v>2</v>
      </c>
      <c r="BO45" s="18">
        <v>3</v>
      </c>
      <c r="BP45" s="18">
        <v>3</v>
      </c>
      <c r="BQ45" s="18">
        <v>1</v>
      </c>
      <c r="CD45" s="18">
        <v>2</v>
      </c>
      <c r="CE45" s="18" t="s">
        <v>843</v>
      </c>
      <c r="CF45" s="18">
        <v>2</v>
      </c>
      <c r="CT45" s="18">
        <v>2</v>
      </c>
      <c r="DJ45" s="18">
        <v>1</v>
      </c>
      <c r="DK45" s="18">
        <v>1</v>
      </c>
    </row>
    <row r="46" spans="1:212" s="18" customFormat="1" x14ac:dyDescent="0.15">
      <c r="A46" s="18" t="s">
        <v>739</v>
      </c>
      <c r="B46" s="18">
        <v>1</v>
      </c>
      <c r="C46" s="18">
        <v>1</v>
      </c>
      <c r="E46" s="18">
        <v>1</v>
      </c>
      <c r="F46" s="18">
        <v>1</v>
      </c>
      <c r="G46" s="18">
        <v>1</v>
      </c>
      <c r="H46" s="18">
        <v>1</v>
      </c>
      <c r="I46" s="18">
        <v>1</v>
      </c>
      <c r="K46" s="18">
        <v>1</v>
      </c>
      <c r="L46" s="18">
        <v>1</v>
      </c>
      <c r="M46" s="18">
        <v>1</v>
      </c>
      <c r="N46" s="18">
        <v>1</v>
      </c>
      <c r="O46" s="18">
        <v>1</v>
      </c>
      <c r="P46" s="18">
        <v>1</v>
      </c>
      <c r="S46" s="18" t="s">
        <v>743</v>
      </c>
      <c r="T46" s="18" t="s">
        <v>744</v>
      </c>
      <c r="U46" s="21">
        <v>5</v>
      </c>
      <c r="W46" s="18" t="s">
        <v>745</v>
      </c>
      <c r="X46" s="18">
        <v>100</v>
      </c>
      <c r="Y46" s="18" t="s">
        <v>746</v>
      </c>
      <c r="Z46" s="18">
        <v>2</v>
      </c>
      <c r="AB46" s="18">
        <v>2</v>
      </c>
      <c r="AD46" s="18" t="s">
        <v>747</v>
      </c>
      <c r="AF46" s="18" t="s">
        <v>748</v>
      </c>
      <c r="AG46" s="18">
        <v>1</v>
      </c>
      <c r="AH46" s="18">
        <v>1</v>
      </c>
      <c r="AI46" s="18">
        <v>30</v>
      </c>
      <c r="AJ46" s="18">
        <v>30</v>
      </c>
      <c r="AN46" s="18">
        <v>1</v>
      </c>
      <c r="AO46" s="18">
        <v>2</v>
      </c>
      <c r="AP46" s="18">
        <v>2</v>
      </c>
      <c r="AQ46" s="18">
        <v>3</v>
      </c>
      <c r="AR46" s="18">
        <v>2014</v>
      </c>
      <c r="AS46" s="18">
        <v>2014</v>
      </c>
      <c r="AU46" s="18">
        <v>2005</v>
      </c>
      <c r="AV46" s="18">
        <v>2005</v>
      </c>
      <c r="AX46" s="18">
        <v>2</v>
      </c>
      <c r="AY46" s="18">
        <v>4</v>
      </c>
      <c r="AZ46" s="18" t="s">
        <v>749</v>
      </c>
      <c r="BC46" s="18">
        <v>1</v>
      </c>
      <c r="BF46" s="18">
        <v>1</v>
      </c>
      <c r="BG46" s="18" t="s">
        <v>750</v>
      </c>
      <c r="BH46" s="18">
        <v>1</v>
      </c>
      <c r="BJ46" s="18">
        <v>1</v>
      </c>
      <c r="BN46" s="18">
        <v>2</v>
      </c>
      <c r="BO46" s="18">
        <v>2</v>
      </c>
      <c r="BP46" s="18">
        <v>3</v>
      </c>
      <c r="BQ46" s="18">
        <v>1</v>
      </c>
      <c r="BR46" s="18">
        <v>2015</v>
      </c>
      <c r="BS46" s="18">
        <v>1</v>
      </c>
      <c r="BW46" s="18">
        <v>1</v>
      </c>
      <c r="BX46" s="18">
        <v>1</v>
      </c>
      <c r="CB46" s="18">
        <v>4</v>
      </c>
      <c r="CC46" s="18" t="s">
        <v>751</v>
      </c>
      <c r="CD46" s="18">
        <v>2</v>
      </c>
      <c r="CE46" s="18" t="s">
        <v>752</v>
      </c>
      <c r="CF46" s="18">
        <v>1</v>
      </c>
      <c r="CG46" s="18">
        <v>2015</v>
      </c>
      <c r="CH46" s="18">
        <v>1</v>
      </c>
      <c r="CK46" s="18">
        <v>1</v>
      </c>
      <c r="CL46" s="18">
        <v>1</v>
      </c>
      <c r="CM46" s="18">
        <v>1</v>
      </c>
      <c r="CQ46" s="18">
        <v>1</v>
      </c>
      <c r="CS46" s="18" t="s">
        <v>753</v>
      </c>
      <c r="CT46" s="18">
        <v>2</v>
      </c>
      <c r="DJ46" s="18">
        <v>1</v>
      </c>
      <c r="DK46" s="18">
        <v>1</v>
      </c>
      <c r="DL46" s="18">
        <v>2000</v>
      </c>
      <c r="DM46" s="18">
        <v>250</v>
      </c>
      <c r="DN46" s="18">
        <v>2000</v>
      </c>
      <c r="DO46" s="18">
        <v>250</v>
      </c>
      <c r="DP46" s="18">
        <v>600</v>
      </c>
      <c r="DQ46" s="18">
        <v>36</v>
      </c>
      <c r="DR46" s="18">
        <v>30</v>
      </c>
      <c r="DS46" s="18">
        <v>0</v>
      </c>
      <c r="DT46" s="18">
        <v>0</v>
      </c>
      <c r="DU46" s="18">
        <v>0</v>
      </c>
      <c r="DV46" s="18" t="s">
        <v>754</v>
      </c>
      <c r="DW46" s="18">
        <v>4.25</v>
      </c>
      <c r="DX46" s="18">
        <v>3</v>
      </c>
      <c r="DY46" s="18">
        <v>1</v>
      </c>
      <c r="DZ46" s="18">
        <v>2</v>
      </c>
      <c r="EA46" s="18">
        <v>2008</v>
      </c>
      <c r="EB46" s="18">
        <v>2008</v>
      </c>
      <c r="EC46" s="18" t="s">
        <v>755</v>
      </c>
      <c r="ED46" s="18" t="s">
        <v>756</v>
      </c>
      <c r="EE46" s="22">
        <v>23680000</v>
      </c>
      <c r="EF46" s="19">
        <v>0.92</v>
      </c>
      <c r="EG46" s="18" t="s">
        <v>757</v>
      </c>
      <c r="EH46" s="18">
        <v>0</v>
      </c>
      <c r="EI46" s="18">
        <v>1.5</v>
      </c>
      <c r="EJ46" s="18">
        <v>0</v>
      </c>
      <c r="EK46" s="18">
        <v>0</v>
      </c>
      <c r="EM46" s="18">
        <v>0</v>
      </c>
      <c r="EQ46" s="18">
        <v>2030</v>
      </c>
      <c r="ER46" s="18">
        <v>1</v>
      </c>
      <c r="ES46" s="18">
        <v>1</v>
      </c>
      <c r="ET46" s="18">
        <v>3</v>
      </c>
      <c r="EX46" s="18">
        <v>100</v>
      </c>
      <c r="EZ46" s="18">
        <v>1</v>
      </c>
      <c r="FA46" s="18">
        <v>1</v>
      </c>
      <c r="FB46" s="18">
        <v>2000</v>
      </c>
      <c r="FC46" s="18">
        <v>38</v>
      </c>
      <c r="FD46" s="18">
        <v>2000</v>
      </c>
      <c r="FE46" s="18">
        <v>38</v>
      </c>
      <c r="FF46" s="18">
        <v>608</v>
      </c>
      <c r="FG46" s="18">
        <v>38</v>
      </c>
      <c r="FH46" s="18">
        <v>38</v>
      </c>
      <c r="FI46" s="18">
        <v>0</v>
      </c>
      <c r="FL46" s="18">
        <v>3800</v>
      </c>
      <c r="FM46" s="18">
        <v>12</v>
      </c>
      <c r="FN46" s="18">
        <v>6</v>
      </c>
      <c r="FO46" s="18">
        <v>1</v>
      </c>
      <c r="FP46" s="18">
        <v>0</v>
      </c>
      <c r="FQ46" s="18">
        <v>1</v>
      </c>
      <c r="FT46" s="18">
        <v>1</v>
      </c>
      <c r="FX46" s="18">
        <v>2</v>
      </c>
      <c r="FZ46" s="18">
        <v>2006</v>
      </c>
      <c r="GA46" s="18">
        <v>2006</v>
      </c>
      <c r="GB46" s="22">
        <v>3000000</v>
      </c>
      <c r="GC46" s="22">
        <v>3000000</v>
      </c>
      <c r="GD46" s="18">
        <v>2800000</v>
      </c>
      <c r="GE46" s="18">
        <v>2800000</v>
      </c>
      <c r="GF46" s="18">
        <v>2500000</v>
      </c>
      <c r="GG46" s="19">
        <v>0.65</v>
      </c>
      <c r="GH46" s="18">
        <v>2050</v>
      </c>
      <c r="GI46" s="18">
        <v>2050</v>
      </c>
      <c r="GJ46" s="18">
        <v>2</v>
      </c>
      <c r="GK46" s="18">
        <v>2</v>
      </c>
      <c r="GL46" s="18">
        <v>0</v>
      </c>
      <c r="GM46" s="18" t="s">
        <v>545</v>
      </c>
      <c r="GN46" s="18">
        <v>2</v>
      </c>
      <c r="GO46" s="18">
        <v>0</v>
      </c>
      <c r="GP46" s="18" t="s">
        <v>545</v>
      </c>
      <c r="GR46" s="18">
        <v>1</v>
      </c>
      <c r="GS46" s="18">
        <v>2</v>
      </c>
    </row>
    <row r="47" spans="1:212" s="18" customFormat="1" x14ac:dyDescent="0.15">
      <c r="A47" s="18" t="s">
        <v>1283</v>
      </c>
      <c r="B47" s="18">
        <v>1</v>
      </c>
      <c r="C47" s="18">
        <v>1</v>
      </c>
      <c r="E47" s="18">
        <v>1</v>
      </c>
      <c r="F47" s="18">
        <v>1</v>
      </c>
      <c r="H47" s="18">
        <v>1</v>
      </c>
      <c r="I47" s="18">
        <v>1</v>
      </c>
      <c r="J47" s="18">
        <v>1</v>
      </c>
      <c r="K47" s="18">
        <v>2</v>
      </c>
      <c r="L47" s="18">
        <v>1</v>
      </c>
      <c r="M47" s="18">
        <v>1</v>
      </c>
      <c r="N47" s="18">
        <v>1</v>
      </c>
      <c r="O47" s="18">
        <v>1</v>
      </c>
      <c r="S47" s="18" t="s">
        <v>1287</v>
      </c>
      <c r="T47" s="18">
        <v>30</v>
      </c>
      <c r="U47" s="18" t="s">
        <v>1288</v>
      </c>
      <c r="W47" s="18" t="s">
        <v>1289</v>
      </c>
      <c r="X47" s="18" t="s">
        <v>1290</v>
      </c>
      <c r="Z47" s="18">
        <v>2</v>
      </c>
      <c r="AB47" s="18">
        <v>2</v>
      </c>
      <c r="AD47" s="18">
        <v>0</v>
      </c>
      <c r="AE47" s="18" t="s">
        <v>1291</v>
      </c>
      <c r="AF47" s="18" t="s">
        <v>1292</v>
      </c>
      <c r="AG47" s="18">
        <v>1</v>
      </c>
      <c r="AH47" s="18">
        <v>1</v>
      </c>
      <c r="AL47" s="18">
        <v>1</v>
      </c>
      <c r="AM47" s="18">
        <v>1</v>
      </c>
      <c r="AN47" s="18">
        <v>1</v>
      </c>
      <c r="AO47" s="18">
        <v>1</v>
      </c>
      <c r="AP47" s="18">
        <v>1</v>
      </c>
      <c r="AQ47" s="18">
        <v>3</v>
      </c>
      <c r="AX47" s="18">
        <v>2</v>
      </c>
      <c r="AY47" s="18">
        <v>2</v>
      </c>
      <c r="AZ47" s="18" t="s">
        <v>1293</v>
      </c>
      <c r="BB47" s="18">
        <v>1</v>
      </c>
      <c r="BL47" s="18">
        <v>1</v>
      </c>
      <c r="BN47" s="18">
        <v>2</v>
      </c>
      <c r="BO47" s="18">
        <v>2</v>
      </c>
      <c r="BP47" s="18">
        <v>3</v>
      </c>
      <c r="BQ47" s="18">
        <v>1</v>
      </c>
      <c r="BS47" s="18">
        <v>1</v>
      </c>
      <c r="BU47" s="18">
        <v>1</v>
      </c>
      <c r="BV47" s="18">
        <v>1</v>
      </c>
      <c r="BW47" s="18">
        <v>1</v>
      </c>
      <c r="CB47" s="18">
        <v>1</v>
      </c>
      <c r="CD47" s="18">
        <v>2</v>
      </c>
      <c r="CF47" s="18">
        <v>1</v>
      </c>
      <c r="CH47" s="18">
        <v>1</v>
      </c>
      <c r="CJ47" s="18">
        <v>1</v>
      </c>
      <c r="CK47" s="18">
        <v>1</v>
      </c>
      <c r="CL47" s="18">
        <v>1</v>
      </c>
      <c r="CQ47" s="18">
        <v>1</v>
      </c>
      <c r="CT47" s="18">
        <v>2</v>
      </c>
      <c r="DJ47" s="18">
        <v>1</v>
      </c>
      <c r="DK47" s="18">
        <v>1</v>
      </c>
    </row>
    <row r="48" spans="1:212" s="18" customFormat="1" x14ac:dyDescent="0.15">
      <c r="A48" s="18" t="s">
        <v>2450</v>
      </c>
      <c r="B48" s="18">
        <v>1</v>
      </c>
      <c r="C48" s="18">
        <v>2</v>
      </c>
      <c r="E48" s="18">
        <v>1</v>
      </c>
      <c r="F48" s="18">
        <v>1</v>
      </c>
      <c r="G48" s="18">
        <v>1</v>
      </c>
      <c r="H48" s="18">
        <v>1</v>
      </c>
      <c r="I48" s="18">
        <v>1</v>
      </c>
      <c r="J48" s="18">
        <v>1</v>
      </c>
      <c r="K48" s="18">
        <v>1</v>
      </c>
      <c r="L48" s="18">
        <v>1</v>
      </c>
      <c r="N48" s="18">
        <v>1</v>
      </c>
      <c r="O48" s="18">
        <v>1</v>
      </c>
      <c r="P48" s="18">
        <v>1</v>
      </c>
      <c r="S48" s="21">
        <v>41.17</v>
      </c>
      <c r="T48" s="18" t="s">
        <v>1392</v>
      </c>
      <c r="W48" s="18" t="s">
        <v>1392</v>
      </c>
      <c r="X48" s="23">
        <v>50</v>
      </c>
      <c r="Y48" s="18">
        <v>90</v>
      </c>
      <c r="Z48" s="18">
        <v>1</v>
      </c>
      <c r="AB48" s="18">
        <v>3</v>
      </c>
      <c r="AC48" s="18">
        <v>2</v>
      </c>
      <c r="AD48" s="18">
        <v>120</v>
      </c>
      <c r="AE48" s="18" t="s">
        <v>1393</v>
      </c>
      <c r="AF48" s="18" t="s">
        <v>1394</v>
      </c>
      <c r="AG48" s="18">
        <v>1</v>
      </c>
      <c r="AH48" s="18">
        <v>1</v>
      </c>
      <c r="AI48" s="18">
        <v>7.9</v>
      </c>
      <c r="AJ48" s="18">
        <v>0</v>
      </c>
      <c r="AK48" s="18">
        <v>0</v>
      </c>
      <c r="AM48" s="18">
        <v>1</v>
      </c>
      <c r="AN48" s="18">
        <v>1</v>
      </c>
      <c r="AO48" s="18">
        <v>2</v>
      </c>
      <c r="AP48" s="18">
        <v>2</v>
      </c>
      <c r="AQ48" s="18">
        <v>1</v>
      </c>
      <c r="AR48" s="18">
        <v>2002</v>
      </c>
      <c r="AS48" s="18">
        <v>2012</v>
      </c>
      <c r="AT48" s="18">
        <v>2012</v>
      </c>
      <c r="AU48" s="18">
        <v>2002</v>
      </c>
      <c r="AV48" s="18">
        <v>2016</v>
      </c>
      <c r="AW48" s="18">
        <v>2012</v>
      </c>
      <c r="AX48" s="18">
        <v>2</v>
      </c>
      <c r="AY48" s="18">
        <v>4</v>
      </c>
      <c r="AZ48" s="18" t="s">
        <v>1395</v>
      </c>
      <c r="BB48" s="18">
        <v>1</v>
      </c>
      <c r="BC48" s="18">
        <v>1</v>
      </c>
      <c r="BD48" s="18">
        <v>1</v>
      </c>
      <c r="BL48" s="18">
        <v>1</v>
      </c>
      <c r="BM48" s="18">
        <v>1</v>
      </c>
      <c r="BN48" s="18">
        <v>2</v>
      </c>
      <c r="BO48" s="18">
        <v>2</v>
      </c>
      <c r="BP48" s="18">
        <v>2</v>
      </c>
      <c r="BQ48" s="18">
        <v>1</v>
      </c>
      <c r="BR48" s="18">
        <v>2017</v>
      </c>
      <c r="BS48" s="18">
        <v>1</v>
      </c>
      <c r="BW48" s="18">
        <v>1</v>
      </c>
      <c r="BX48" s="18">
        <v>1</v>
      </c>
      <c r="CB48" s="18">
        <v>4</v>
      </c>
      <c r="CC48" s="18" t="s">
        <v>1396</v>
      </c>
      <c r="CD48" s="18">
        <v>2</v>
      </c>
      <c r="CE48" s="21">
        <v>20.260000000000002</v>
      </c>
      <c r="CF48" s="18">
        <v>1</v>
      </c>
      <c r="CG48" s="18">
        <v>2017</v>
      </c>
      <c r="CH48" s="18">
        <v>1</v>
      </c>
      <c r="CL48" s="18">
        <v>1</v>
      </c>
      <c r="CM48" s="18">
        <v>1</v>
      </c>
      <c r="CQ48" s="18">
        <v>2</v>
      </c>
      <c r="CS48" s="21">
        <v>49.69</v>
      </c>
      <c r="CT48" s="18">
        <v>1</v>
      </c>
      <c r="CU48" s="18">
        <v>2017</v>
      </c>
      <c r="CV48" s="18">
        <v>1</v>
      </c>
      <c r="CW48" s="18">
        <v>1</v>
      </c>
      <c r="CZ48" s="18">
        <v>1</v>
      </c>
      <c r="DA48" s="18">
        <v>1</v>
      </c>
      <c r="DE48" s="18">
        <v>2</v>
      </c>
      <c r="DG48" s="18">
        <v>1</v>
      </c>
      <c r="DI48" s="21">
        <v>6.31</v>
      </c>
      <c r="DJ48" s="18">
        <v>1</v>
      </c>
      <c r="DK48" s="18">
        <v>1</v>
      </c>
      <c r="DL48" s="18">
        <v>37505</v>
      </c>
      <c r="DN48" s="18">
        <v>37505</v>
      </c>
      <c r="DP48" s="18">
        <v>9841</v>
      </c>
      <c r="DR48" s="18">
        <v>419</v>
      </c>
      <c r="DT48" s="18">
        <v>261</v>
      </c>
      <c r="DV48" s="22">
        <v>84797</v>
      </c>
      <c r="DW48" s="18">
        <v>125.3</v>
      </c>
      <c r="DX48" s="18">
        <v>15</v>
      </c>
      <c r="DY48" s="18">
        <v>2</v>
      </c>
      <c r="DZ48" s="18" t="s">
        <v>2159</v>
      </c>
      <c r="EA48" s="18">
        <v>1957</v>
      </c>
      <c r="EB48" s="18">
        <v>2013</v>
      </c>
      <c r="EC48" s="18" t="s">
        <v>2160</v>
      </c>
      <c r="ED48" s="18">
        <v>29.6</v>
      </c>
      <c r="EE48" s="18">
        <v>3.6</v>
      </c>
      <c r="EF48" s="18">
        <v>100</v>
      </c>
      <c r="EG48" s="18" t="s">
        <v>445</v>
      </c>
      <c r="EI48" s="18">
        <v>2.75</v>
      </c>
      <c r="EQ48" s="18">
        <v>2032</v>
      </c>
      <c r="ER48" s="18">
        <v>1</v>
      </c>
      <c r="ES48" s="18">
        <v>2</v>
      </c>
      <c r="ET48" s="18">
        <v>1</v>
      </c>
      <c r="EX48" s="18">
        <v>100</v>
      </c>
      <c r="EZ48" s="18">
        <v>1</v>
      </c>
      <c r="FA48" s="18">
        <v>2</v>
      </c>
      <c r="GR48" s="18">
        <v>1</v>
      </c>
      <c r="GS48" s="18">
        <v>1</v>
      </c>
      <c r="GT48" s="18">
        <v>9841</v>
      </c>
      <c r="GV48" s="18">
        <v>419</v>
      </c>
      <c r="GX48" s="18">
        <v>261</v>
      </c>
      <c r="GZ48" s="18">
        <v>72.7</v>
      </c>
      <c r="HB48" s="22">
        <v>3000</v>
      </c>
    </row>
    <row r="49" spans="1:211" s="18" customFormat="1" x14ac:dyDescent="0.15">
      <c r="A49" s="18" t="s">
        <v>1350</v>
      </c>
      <c r="B49" s="18">
        <v>1</v>
      </c>
      <c r="C49" s="18">
        <v>1</v>
      </c>
      <c r="E49" s="18">
        <v>1</v>
      </c>
      <c r="F49" s="18">
        <v>1</v>
      </c>
      <c r="G49" s="18">
        <v>1</v>
      </c>
      <c r="K49" s="18">
        <v>1</v>
      </c>
      <c r="L49" s="18">
        <v>1</v>
      </c>
      <c r="N49" s="18">
        <v>1</v>
      </c>
      <c r="O49" s="18">
        <v>1</v>
      </c>
      <c r="S49" s="18" t="s">
        <v>1355</v>
      </c>
      <c r="T49" s="18" t="s">
        <v>1356</v>
      </c>
      <c r="W49" s="18" t="s">
        <v>744</v>
      </c>
      <c r="Z49" s="18">
        <v>2</v>
      </c>
      <c r="AB49" s="18">
        <v>3</v>
      </c>
      <c r="AC49" s="18">
        <v>2</v>
      </c>
      <c r="AD49" s="18">
        <v>30</v>
      </c>
      <c r="AF49" s="18" t="s">
        <v>1357</v>
      </c>
      <c r="AG49" s="18">
        <v>1</v>
      </c>
      <c r="AH49" s="18">
        <v>1</v>
      </c>
      <c r="AX49" s="18">
        <v>2</v>
      </c>
      <c r="BB49" s="18">
        <v>1</v>
      </c>
      <c r="BC49" s="18">
        <v>1</v>
      </c>
      <c r="BD49" s="18">
        <v>1</v>
      </c>
      <c r="BQ49" s="18">
        <v>1</v>
      </c>
      <c r="BR49" s="18">
        <v>2017</v>
      </c>
      <c r="BS49" s="18">
        <v>1</v>
      </c>
      <c r="BU49" s="18">
        <v>1</v>
      </c>
      <c r="CB49" s="18">
        <v>4</v>
      </c>
      <c r="CC49" s="18" t="s">
        <v>1358</v>
      </c>
      <c r="CD49" s="18">
        <v>2</v>
      </c>
      <c r="CE49" s="18" t="s">
        <v>1359</v>
      </c>
      <c r="CF49" s="18">
        <v>1</v>
      </c>
      <c r="CG49" s="18">
        <v>2017</v>
      </c>
      <c r="CH49" s="18">
        <v>1</v>
      </c>
      <c r="CJ49" s="18">
        <v>1</v>
      </c>
      <c r="CM49" s="18">
        <v>1</v>
      </c>
      <c r="CQ49" s="18">
        <v>2</v>
      </c>
      <c r="CS49" s="21">
        <v>52.44</v>
      </c>
      <c r="CT49" s="18">
        <v>2</v>
      </c>
      <c r="DJ49" s="18">
        <v>1</v>
      </c>
      <c r="DK49" s="18">
        <v>1</v>
      </c>
      <c r="DL49" s="18">
        <v>8400</v>
      </c>
      <c r="DM49" s="18">
        <v>7600</v>
      </c>
      <c r="DN49" s="18">
        <v>8400</v>
      </c>
      <c r="DO49" s="18">
        <v>7600</v>
      </c>
      <c r="ES49" s="18">
        <v>1</v>
      </c>
      <c r="ET49" s="18">
        <v>1</v>
      </c>
      <c r="EV49" s="18">
        <v>100</v>
      </c>
      <c r="EZ49" s="18">
        <v>1</v>
      </c>
      <c r="FA49" s="18">
        <v>1</v>
      </c>
      <c r="GR49" s="18">
        <v>1</v>
      </c>
      <c r="GS49" s="18">
        <v>2</v>
      </c>
    </row>
    <row r="50" spans="1:211" s="18" customFormat="1" x14ac:dyDescent="0.15">
      <c r="A50" s="18" t="s">
        <v>2479</v>
      </c>
      <c r="B50" s="18">
        <v>1</v>
      </c>
      <c r="C50" s="18">
        <v>1</v>
      </c>
      <c r="E50" s="18">
        <v>1</v>
      </c>
      <c r="F50" s="18">
        <v>1</v>
      </c>
      <c r="G50" s="18">
        <v>1</v>
      </c>
      <c r="H50" s="18">
        <v>1</v>
      </c>
      <c r="I50" s="18">
        <v>1</v>
      </c>
      <c r="J50" s="18">
        <v>1</v>
      </c>
      <c r="K50" s="18">
        <v>1</v>
      </c>
      <c r="L50" s="18">
        <v>1</v>
      </c>
      <c r="N50" s="18">
        <v>1</v>
      </c>
      <c r="P50" s="18">
        <v>1</v>
      </c>
      <c r="S50" s="18" t="s">
        <v>2525</v>
      </c>
      <c r="T50" s="18">
        <v>30</v>
      </c>
      <c r="W50" s="18">
        <v>60</v>
      </c>
      <c r="Z50" s="18">
        <v>2</v>
      </c>
      <c r="AB50" s="18">
        <v>3</v>
      </c>
      <c r="AC50" s="18">
        <v>1</v>
      </c>
      <c r="AD50" s="18" t="s">
        <v>2526</v>
      </c>
      <c r="AF50" s="18" t="s">
        <v>2527</v>
      </c>
      <c r="AG50" s="18">
        <v>1</v>
      </c>
      <c r="AH50" s="18">
        <v>1</v>
      </c>
      <c r="AL50" s="18">
        <v>1</v>
      </c>
      <c r="AM50" s="18">
        <v>1</v>
      </c>
      <c r="AN50" s="18">
        <v>1</v>
      </c>
      <c r="AO50" s="18">
        <v>1</v>
      </c>
      <c r="AP50" s="18">
        <v>1</v>
      </c>
      <c r="AR50" s="18">
        <v>2015</v>
      </c>
      <c r="AS50" s="18">
        <v>2015</v>
      </c>
      <c r="AU50" s="18">
        <v>2017</v>
      </c>
      <c r="AV50" s="18">
        <v>2017</v>
      </c>
      <c r="AX50" s="18">
        <v>2</v>
      </c>
      <c r="AY50" s="18">
        <v>2</v>
      </c>
      <c r="AZ50" s="18" t="s">
        <v>2528</v>
      </c>
      <c r="BA50" s="18">
        <v>1</v>
      </c>
      <c r="BB50" s="18">
        <v>1</v>
      </c>
      <c r="BC50" s="18">
        <v>1</v>
      </c>
      <c r="BF50" s="18">
        <v>1</v>
      </c>
      <c r="BL50" s="18">
        <v>1</v>
      </c>
      <c r="BN50" s="18">
        <v>2</v>
      </c>
      <c r="BO50" s="18">
        <v>2</v>
      </c>
      <c r="BP50" s="18">
        <v>2</v>
      </c>
      <c r="BQ50" s="18">
        <v>1</v>
      </c>
      <c r="BR50" s="18">
        <v>2017</v>
      </c>
      <c r="BS50" s="18">
        <v>1</v>
      </c>
      <c r="BZ50" s="18">
        <v>1</v>
      </c>
      <c r="CA50" s="18" t="s">
        <v>2529</v>
      </c>
      <c r="CB50" s="18">
        <v>4</v>
      </c>
      <c r="CC50" s="18" t="s">
        <v>2530</v>
      </c>
      <c r="CD50" s="18">
        <v>2</v>
      </c>
      <c r="CE50" s="18">
        <v>37.9</v>
      </c>
      <c r="CF50" s="18">
        <v>1</v>
      </c>
      <c r="CG50" s="18">
        <v>2017</v>
      </c>
      <c r="CH50" s="18">
        <v>1</v>
      </c>
      <c r="CO50" s="18">
        <v>1</v>
      </c>
      <c r="CP50" s="18" t="s">
        <v>2531</v>
      </c>
      <c r="CQ50" s="18">
        <v>4</v>
      </c>
      <c r="CR50" s="18" t="s">
        <v>2532</v>
      </c>
      <c r="CS50" s="18">
        <v>41.18</v>
      </c>
      <c r="CT50" s="18">
        <v>2</v>
      </c>
      <c r="DJ50" s="18">
        <v>1</v>
      </c>
      <c r="DK50" s="18">
        <v>1</v>
      </c>
      <c r="DL50" s="18">
        <v>650</v>
      </c>
      <c r="DM50" s="18" t="s">
        <v>1318</v>
      </c>
      <c r="DP50" s="18">
        <v>500</v>
      </c>
      <c r="DR50" s="18">
        <v>150</v>
      </c>
      <c r="DV50" s="18" t="s">
        <v>2533</v>
      </c>
      <c r="DY50" s="18">
        <v>0</v>
      </c>
      <c r="DZ50" s="18">
        <v>2</v>
      </c>
      <c r="EA50" s="18">
        <v>2003</v>
      </c>
      <c r="EB50" s="18" t="s">
        <v>2534</v>
      </c>
      <c r="EC50" s="18" t="s">
        <v>2535</v>
      </c>
      <c r="ED50" s="18" t="s">
        <v>2536</v>
      </c>
      <c r="EE50" s="18" t="s">
        <v>2537</v>
      </c>
      <c r="EF50" s="18" t="s">
        <v>2538</v>
      </c>
      <c r="EG50" s="18" t="s">
        <v>1318</v>
      </c>
      <c r="EH50" s="18" t="s">
        <v>2539</v>
      </c>
      <c r="EL50" s="18" t="s">
        <v>2540</v>
      </c>
      <c r="EN50" s="18" t="s">
        <v>2541</v>
      </c>
      <c r="EQ50" s="18" t="s">
        <v>1318</v>
      </c>
      <c r="ER50" s="18">
        <v>1</v>
      </c>
      <c r="ES50" s="18">
        <v>2</v>
      </c>
      <c r="EV50" s="18">
        <v>1</v>
      </c>
      <c r="EZ50" s="18">
        <v>1</v>
      </c>
      <c r="FA50" s="18">
        <v>1</v>
      </c>
      <c r="FB50" s="18">
        <v>650</v>
      </c>
      <c r="FF50" s="18">
        <v>500</v>
      </c>
      <c r="FH50" s="18">
        <v>150</v>
      </c>
      <c r="FL50" s="18">
        <v>23.03</v>
      </c>
      <c r="FM50" s="18" t="s">
        <v>2542</v>
      </c>
      <c r="FN50" s="18" t="s">
        <v>2543</v>
      </c>
      <c r="FO50" s="18">
        <v>1</v>
      </c>
      <c r="FP50" s="18" t="s">
        <v>1318</v>
      </c>
      <c r="FQ50" s="18">
        <v>1</v>
      </c>
      <c r="FX50" s="18">
        <v>2</v>
      </c>
      <c r="FZ50" s="18">
        <v>1989</v>
      </c>
      <c r="GA50" s="18" t="s">
        <v>2544</v>
      </c>
      <c r="GB50" s="18" t="s">
        <v>2545</v>
      </c>
      <c r="GD50" s="18" t="s">
        <v>2546</v>
      </c>
      <c r="GG50" s="18">
        <v>0.438</v>
      </c>
      <c r="GJ50" s="18">
        <v>2</v>
      </c>
      <c r="GK50" s="18">
        <v>2</v>
      </c>
      <c r="GL50" s="18" t="s">
        <v>1318</v>
      </c>
      <c r="GM50" s="18" t="s">
        <v>1318</v>
      </c>
      <c r="GN50" s="18">
        <v>2</v>
      </c>
      <c r="GO50" s="18" t="s">
        <v>1318</v>
      </c>
      <c r="GP50" s="18" t="s">
        <v>1318</v>
      </c>
      <c r="GQ50" s="18" t="s">
        <v>1318</v>
      </c>
      <c r="GR50" s="18">
        <v>1</v>
      </c>
      <c r="GS50" s="18">
        <v>2</v>
      </c>
    </row>
    <row r="51" spans="1:211" s="18" customFormat="1" x14ac:dyDescent="0.15">
      <c r="A51" s="18" t="s">
        <v>1860</v>
      </c>
      <c r="B51" s="18">
        <v>1</v>
      </c>
      <c r="C51" s="18">
        <v>1</v>
      </c>
      <c r="E51" s="18">
        <v>1</v>
      </c>
      <c r="F51" s="18">
        <v>1</v>
      </c>
      <c r="G51" s="18">
        <v>1</v>
      </c>
      <c r="H51" s="18">
        <v>1</v>
      </c>
      <c r="I51" s="18">
        <v>1</v>
      </c>
      <c r="J51" s="18">
        <v>1</v>
      </c>
      <c r="K51" s="18">
        <v>2</v>
      </c>
      <c r="L51" s="18">
        <v>1</v>
      </c>
      <c r="N51" s="18">
        <v>1</v>
      </c>
      <c r="O51" s="18">
        <v>1</v>
      </c>
      <c r="P51" s="18">
        <v>1</v>
      </c>
      <c r="S51" s="18" t="s">
        <v>1865</v>
      </c>
      <c r="T51" s="18" t="s">
        <v>1866</v>
      </c>
      <c r="W51" s="18" t="s">
        <v>1867</v>
      </c>
      <c r="Y51" s="18" t="s">
        <v>1868</v>
      </c>
      <c r="Z51" s="18">
        <v>1</v>
      </c>
      <c r="AA51" s="18" t="s">
        <v>1869</v>
      </c>
      <c r="AB51" s="18">
        <v>3</v>
      </c>
      <c r="AC51" s="18">
        <v>1</v>
      </c>
      <c r="AE51" s="18" t="s">
        <v>1870</v>
      </c>
      <c r="AF51" s="18" t="s">
        <v>1871</v>
      </c>
      <c r="AG51" s="18">
        <v>1</v>
      </c>
      <c r="AH51" s="18">
        <v>1</v>
      </c>
      <c r="AI51" s="18">
        <v>30</v>
      </c>
      <c r="AJ51" s="18">
        <v>48</v>
      </c>
      <c r="AN51" s="18">
        <v>1</v>
      </c>
      <c r="AO51" s="18">
        <v>1</v>
      </c>
      <c r="AP51" s="18">
        <v>1</v>
      </c>
      <c r="AQ51" s="18">
        <v>3</v>
      </c>
      <c r="AR51" s="18" t="s">
        <v>932</v>
      </c>
      <c r="AS51" s="18" t="s">
        <v>932</v>
      </c>
      <c r="AT51" s="18" t="s">
        <v>545</v>
      </c>
      <c r="AU51" s="18" t="s">
        <v>1872</v>
      </c>
      <c r="AV51" s="18">
        <v>2000</v>
      </c>
      <c r="AW51" s="18" t="s">
        <v>545</v>
      </c>
      <c r="AX51" s="18">
        <v>2</v>
      </c>
      <c r="AY51" s="18">
        <v>4</v>
      </c>
      <c r="AZ51" s="18" t="s">
        <v>1873</v>
      </c>
      <c r="BA51" s="18">
        <v>1</v>
      </c>
      <c r="BC51" s="18">
        <v>1</v>
      </c>
      <c r="BD51" s="18">
        <v>1</v>
      </c>
      <c r="BL51" s="18">
        <v>1</v>
      </c>
      <c r="BN51" s="18">
        <v>2</v>
      </c>
      <c r="BO51" s="18">
        <v>2</v>
      </c>
      <c r="BP51" s="18">
        <v>3</v>
      </c>
      <c r="BQ51" s="18">
        <v>1</v>
      </c>
      <c r="BR51" s="18">
        <v>2017</v>
      </c>
      <c r="BS51" s="18">
        <v>1</v>
      </c>
      <c r="BX51" s="18">
        <v>1</v>
      </c>
      <c r="CB51" s="18">
        <v>2</v>
      </c>
      <c r="CD51" s="18">
        <v>2</v>
      </c>
      <c r="CE51" s="21">
        <v>53.55</v>
      </c>
      <c r="CF51" s="18">
        <v>1</v>
      </c>
      <c r="CG51" s="18">
        <v>2010</v>
      </c>
      <c r="CH51" s="18">
        <v>1</v>
      </c>
      <c r="CJ51" s="18">
        <v>1</v>
      </c>
      <c r="CM51" s="18">
        <v>1</v>
      </c>
      <c r="CQ51" s="18">
        <v>3</v>
      </c>
      <c r="CS51" s="21">
        <v>55.64</v>
      </c>
      <c r="CT51" s="18">
        <v>2</v>
      </c>
      <c r="DJ51" s="18">
        <v>1</v>
      </c>
      <c r="DK51" s="18">
        <v>1</v>
      </c>
      <c r="DL51" s="22">
        <v>3975</v>
      </c>
      <c r="DM51" s="18" t="s">
        <v>464</v>
      </c>
      <c r="DN51" s="22">
        <v>3975</v>
      </c>
      <c r="DO51" s="18" t="s">
        <v>464</v>
      </c>
      <c r="DP51" s="22">
        <v>1385</v>
      </c>
      <c r="DQ51" s="18">
        <v>14</v>
      </c>
      <c r="DR51" s="18">
        <v>37</v>
      </c>
      <c r="DT51" s="18" t="s">
        <v>1874</v>
      </c>
      <c r="DV51" s="22">
        <v>8165860</v>
      </c>
      <c r="DW51" s="18" t="s">
        <v>1875</v>
      </c>
      <c r="DX51" s="18">
        <v>7</v>
      </c>
      <c r="DY51" s="18">
        <v>1</v>
      </c>
      <c r="DZ51" s="18">
        <v>1.3</v>
      </c>
      <c r="EA51" s="18">
        <v>1914</v>
      </c>
      <c r="EB51" s="18" t="s">
        <v>1876</v>
      </c>
      <c r="EC51" s="18" t="s">
        <v>1877</v>
      </c>
      <c r="ED51" s="18" t="s">
        <v>1878</v>
      </c>
      <c r="EE51" s="18" t="s">
        <v>1879</v>
      </c>
      <c r="EF51" s="18" t="s">
        <v>1880</v>
      </c>
      <c r="EG51" s="18" t="s">
        <v>1881</v>
      </c>
      <c r="EI51" s="18" t="s">
        <v>1882</v>
      </c>
      <c r="EL51" s="18" t="s">
        <v>1883</v>
      </c>
      <c r="EQ51" s="18" t="s">
        <v>1884</v>
      </c>
      <c r="ER51" s="18">
        <v>1</v>
      </c>
      <c r="ES51" s="18">
        <v>1</v>
      </c>
      <c r="ET51" s="18">
        <v>3</v>
      </c>
      <c r="EV51" s="18">
        <v>5</v>
      </c>
      <c r="EW51" s="18">
        <v>95</v>
      </c>
      <c r="EY51" s="18" t="s">
        <v>1885</v>
      </c>
      <c r="EZ51" s="18">
        <v>1</v>
      </c>
      <c r="FA51" s="18">
        <v>1</v>
      </c>
      <c r="FB51" s="22">
        <v>3975</v>
      </c>
      <c r="FC51" s="18">
        <v>0</v>
      </c>
      <c r="FD51" s="22">
        <v>3975</v>
      </c>
      <c r="FE51" s="18">
        <v>0</v>
      </c>
      <c r="FF51" s="22">
        <v>1385</v>
      </c>
      <c r="FG51" s="18">
        <v>0</v>
      </c>
      <c r="FH51" s="18">
        <v>37</v>
      </c>
      <c r="FI51" s="18">
        <v>0</v>
      </c>
      <c r="FJ51" s="18">
        <v>0</v>
      </c>
      <c r="FK51" s="18">
        <v>0</v>
      </c>
      <c r="FL51" s="18" t="s">
        <v>1602</v>
      </c>
      <c r="FM51" s="18" t="s">
        <v>1886</v>
      </c>
      <c r="FN51" s="18">
        <v>4</v>
      </c>
      <c r="FO51" s="18">
        <v>1</v>
      </c>
      <c r="FP51" s="18">
        <v>0</v>
      </c>
      <c r="FQ51" s="18">
        <v>1</v>
      </c>
      <c r="FR51" s="18">
        <v>1</v>
      </c>
      <c r="FS51" s="18">
        <v>1</v>
      </c>
      <c r="FU51" s="18">
        <v>1</v>
      </c>
      <c r="FX51" s="18">
        <v>1</v>
      </c>
      <c r="FY51" s="18" t="s">
        <v>1887</v>
      </c>
      <c r="FZ51" s="18">
        <v>2006</v>
      </c>
      <c r="GA51" s="18">
        <v>2006</v>
      </c>
      <c r="GB51" s="18" t="s">
        <v>1888</v>
      </c>
      <c r="GC51" s="18" t="s">
        <v>1889</v>
      </c>
      <c r="GD51" s="18" t="s">
        <v>1890</v>
      </c>
      <c r="GE51" s="18" t="s">
        <v>1891</v>
      </c>
      <c r="GF51" s="18" t="s">
        <v>1892</v>
      </c>
      <c r="GG51" s="19">
        <v>0.6</v>
      </c>
      <c r="GH51" s="18">
        <v>2024</v>
      </c>
      <c r="GI51" s="18">
        <v>2025</v>
      </c>
      <c r="GJ51" s="18">
        <v>2</v>
      </c>
      <c r="GK51" s="18">
        <v>2</v>
      </c>
      <c r="GL51" s="18" t="s">
        <v>545</v>
      </c>
      <c r="GM51" s="18" t="s">
        <v>545</v>
      </c>
      <c r="GN51" s="18">
        <v>2</v>
      </c>
      <c r="GO51" s="18" t="s">
        <v>545</v>
      </c>
      <c r="GP51" s="18" t="s">
        <v>545</v>
      </c>
      <c r="GQ51" s="18" t="s">
        <v>1893</v>
      </c>
      <c r="GR51" s="18">
        <v>1</v>
      </c>
      <c r="GS51" s="18">
        <v>2</v>
      </c>
    </row>
    <row r="52" spans="1:211" s="18" customFormat="1" x14ac:dyDescent="0.15">
      <c r="A52" s="18" t="s">
        <v>2451</v>
      </c>
      <c r="B52" s="18">
        <v>1</v>
      </c>
      <c r="C52" s="18">
        <v>1</v>
      </c>
      <c r="E52" s="18">
        <v>1</v>
      </c>
      <c r="F52" s="18">
        <v>1</v>
      </c>
      <c r="G52" s="18">
        <v>1</v>
      </c>
      <c r="H52" s="18">
        <v>1</v>
      </c>
      <c r="I52" s="18">
        <v>1</v>
      </c>
      <c r="K52" s="18">
        <v>1</v>
      </c>
      <c r="L52" s="18">
        <v>1</v>
      </c>
      <c r="N52" s="18">
        <v>1</v>
      </c>
      <c r="O52" s="18">
        <v>1</v>
      </c>
      <c r="S52" s="18" t="s">
        <v>1531</v>
      </c>
      <c r="T52" s="18">
        <v>30</v>
      </c>
      <c r="W52" s="18" t="s">
        <v>1532</v>
      </c>
      <c r="Y52" s="18">
        <v>180</v>
      </c>
      <c r="Z52" s="18">
        <v>1</v>
      </c>
      <c r="AA52" s="18" t="s">
        <v>1533</v>
      </c>
      <c r="AB52" s="18">
        <v>3</v>
      </c>
      <c r="AC52" s="18">
        <v>1</v>
      </c>
      <c r="AD52" s="18" t="s">
        <v>1534</v>
      </c>
      <c r="AE52" s="18" t="s">
        <v>1535</v>
      </c>
      <c r="AF52" s="18" t="s">
        <v>1536</v>
      </c>
      <c r="AG52" s="18">
        <v>1</v>
      </c>
      <c r="AH52" s="18">
        <v>1</v>
      </c>
      <c r="AI52" s="18">
        <v>51</v>
      </c>
      <c r="AJ52" s="18">
        <v>48</v>
      </c>
      <c r="AK52" s="18">
        <v>8</v>
      </c>
      <c r="AO52" s="18">
        <v>1</v>
      </c>
      <c r="AP52" s="18">
        <v>1</v>
      </c>
      <c r="AQ52" s="18">
        <v>1</v>
      </c>
      <c r="AR52" s="18">
        <v>2013</v>
      </c>
      <c r="AS52" s="18">
        <v>2011</v>
      </c>
      <c r="AT52" s="18">
        <v>2007</v>
      </c>
      <c r="AU52" s="18">
        <v>2010</v>
      </c>
      <c r="AV52" s="18" t="s">
        <v>1537</v>
      </c>
      <c r="AW52" s="18" t="s">
        <v>1537</v>
      </c>
      <c r="AX52" s="18">
        <v>2</v>
      </c>
      <c r="AY52" s="18">
        <v>4</v>
      </c>
      <c r="AZ52" s="18" t="s">
        <v>1538</v>
      </c>
      <c r="BC52" s="18">
        <v>1</v>
      </c>
      <c r="BD52" s="18">
        <v>1</v>
      </c>
      <c r="BH52" s="18">
        <v>1</v>
      </c>
      <c r="BN52" s="18">
        <v>2</v>
      </c>
      <c r="BO52" s="18">
        <v>2</v>
      </c>
      <c r="BP52" s="18">
        <v>2</v>
      </c>
      <c r="BQ52" s="18">
        <v>1</v>
      </c>
      <c r="BR52" s="18">
        <v>2017</v>
      </c>
      <c r="BS52" s="18">
        <v>1</v>
      </c>
      <c r="BU52" s="18">
        <v>1</v>
      </c>
      <c r="CB52" s="18">
        <v>2</v>
      </c>
      <c r="CD52" s="18">
        <v>2</v>
      </c>
      <c r="CE52" s="18">
        <v>45.26</v>
      </c>
      <c r="CF52" s="18">
        <v>1</v>
      </c>
      <c r="CG52" s="18">
        <v>2017</v>
      </c>
      <c r="CH52" s="18">
        <v>1</v>
      </c>
      <c r="CJ52" s="18">
        <v>1</v>
      </c>
      <c r="CQ52" s="18">
        <v>3</v>
      </c>
      <c r="CS52" s="18">
        <v>67.81</v>
      </c>
      <c r="CT52" s="18">
        <v>1</v>
      </c>
      <c r="CU52" s="18">
        <v>2017</v>
      </c>
      <c r="CV52" s="18">
        <v>1</v>
      </c>
      <c r="CX52" s="18">
        <v>1</v>
      </c>
      <c r="DA52" s="18">
        <v>1</v>
      </c>
      <c r="DE52" s="18">
        <v>2</v>
      </c>
      <c r="DG52" s="18">
        <v>2</v>
      </c>
      <c r="DI52" s="18">
        <v>14.4</v>
      </c>
      <c r="DJ52" s="18">
        <v>1</v>
      </c>
      <c r="DK52" s="18">
        <v>1</v>
      </c>
      <c r="DL52" s="18">
        <v>36093</v>
      </c>
      <c r="DM52" s="18">
        <v>60236</v>
      </c>
      <c r="DP52" s="18">
        <v>11775</v>
      </c>
      <c r="DQ52" s="18">
        <v>18747</v>
      </c>
      <c r="DR52" s="18">
        <v>496</v>
      </c>
      <c r="DT52" s="18">
        <v>282</v>
      </c>
      <c r="DV52" s="18">
        <v>77776</v>
      </c>
      <c r="DW52" s="18">
        <v>250</v>
      </c>
      <c r="DX52" s="18" t="s">
        <v>1539</v>
      </c>
      <c r="DY52" s="18">
        <v>7</v>
      </c>
      <c r="DZ52" s="18">
        <v>3</v>
      </c>
      <c r="EA52" s="18">
        <v>1968</v>
      </c>
      <c r="EB52" s="18" t="s">
        <v>1540</v>
      </c>
      <c r="EC52" s="18" t="s">
        <v>1541</v>
      </c>
      <c r="ED52" s="18" t="s">
        <v>1541</v>
      </c>
      <c r="EE52" s="18" t="s">
        <v>1542</v>
      </c>
      <c r="EF52" s="18" t="s">
        <v>1543</v>
      </c>
      <c r="EG52" s="18" t="s">
        <v>1544</v>
      </c>
      <c r="EI52" s="18" t="s">
        <v>1545</v>
      </c>
      <c r="EQ52" s="18" t="s">
        <v>1546</v>
      </c>
      <c r="ER52" s="18">
        <v>1</v>
      </c>
      <c r="ES52" s="18">
        <v>1</v>
      </c>
      <c r="ET52" s="18">
        <v>2</v>
      </c>
      <c r="EV52" s="18">
        <v>2.4</v>
      </c>
      <c r="EX52" s="18">
        <v>97.6</v>
      </c>
      <c r="EY52" s="18" t="s">
        <v>1547</v>
      </c>
      <c r="EZ52" s="18">
        <v>1</v>
      </c>
      <c r="FA52" s="18">
        <v>1</v>
      </c>
      <c r="FB52" s="18">
        <v>37300</v>
      </c>
      <c r="FC52" s="18">
        <v>200</v>
      </c>
      <c r="FF52" s="18">
        <v>12437</v>
      </c>
      <c r="FG52" s="18">
        <v>101</v>
      </c>
      <c r="FH52" s="18">
        <v>437</v>
      </c>
      <c r="FI52" s="18">
        <v>32</v>
      </c>
      <c r="FL52" s="18" t="s">
        <v>1548</v>
      </c>
      <c r="FM52" s="18" t="s">
        <v>1549</v>
      </c>
      <c r="FN52" s="18">
        <v>14</v>
      </c>
      <c r="FO52" s="18">
        <v>0</v>
      </c>
      <c r="FP52" s="18">
        <v>0</v>
      </c>
      <c r="GQ52" s="18" t="s">
        <v>1550</v>
      </c>
      <c r="GR52" s="18">
        <v>1</v>
      </c>
      <c r="GS52" s="18">
        <v>1</v>
      </c>
      <c r="GT52" s="18">
        <v>12957</v>
      </c>
      <c r="GZ52" s="18">
        <v>130</v>
      </c>
      <c r="HB52" s="18">
        <v>2640</v>
      </c>
    </row>
    <row r="53" spans="1:211" s="18" customFormat="1" x14ac:dyDescent="0.15">
      <c r="A53" s="18" t="s">
        <v>1216</v>
      </c>
      <c r="B53" s="18">
        <v>1</v>
      </c>
      <c r="C53" s="18">
        <v>1</v>
      </c>
      <c r="E53" s="18">
        <v>1</v>
      </c>
      <c r="F53" s="18">
        <v>1</v>
      </c>
      <c r="G53" s="18">
        <v>1</v>
      </c>
      <c r="H53" s="18">
        <v>1</v>
      </c>
      <c r="K53" s="18">
        <v>1</v>
      </c>
      <c r="L53" s="18">
        <v>1</v>
      </c>
      <c r="M53" s="18">
        <v>1</v>
      </c>
      <c r="N53" s="18">
        <v>1</v>
      </c>
      <c r="P53" s="18">
        <v>1</v>
      </c>
      <c r="S53" s="18" t="s">
        <v>1221</v>
      </c>
      <c r="T53" s="18" t="s">
        <v>1222</v>
      </c>
      <c r="U53" s="23">
        <v>5</v>
      </c>
      <c r="V53" s="18" t="s">
        <v>1223</v>
      </c>
      <c r="W53" s="18" t="s">
        <v>1224</v>
      </c>
      <c r="Z53" s="18">
        <v>1</v>
      </c>
      <c r="AA53" s="18" t="s">
        <v>1225</v>
      </c>
      <c r="AB53" s="18">
        <v>3</v>
      </c>
      <c r="AC53" s="18">
        <v>1</v>
      </c>
      <c r="AD53" s="18">
        <v>60</v>
      </c>
      <c r="AF53" s="18" t="s">
        <v>1226</v>
      </c>
      <c r="AG53" s="18">
        <v>1</v>
      </c>
      <c r="AH53" s="18">
        <v>1</v>
      </c>
      <c r="AI53" s="19">
        <v>0.05</v>
      </c>
      <c r="AJ53" s="20">
        <v>0.26500000000000001</v>
      </c>
      <c r="AK53" s="19">
        <v>0</v>
      </c>
      <c r="AO53" s="18">
        <v>2</v>
      </c>
      <c r="AP53" s="18">
        <v>2</v>
      </c>
      <c r="AQ53" s="18">
        <v>2</v>
      </c>
      <c r="AR53" s="18">
        <v>2015</v>
      </c>
      <c r="AS53" s="18">
        <v>2012</v>
      </c>
      <c r="AT53" s="18">
        <v>2008</v>
      </c>
      <c r="AU53" s="18">
        <v>2007</v>
      </c>
      <c r="AV53" s="18">
        <v>2004</v>
      </c>
      <c r="AW53" s="18">
        <v>2008</v>
      </c>
      <c r="AX53" s="18">
        <v>1</v>
      </c>
      <c r="AY53" s="18">
        <v>2</v>
      </c>
      <c r="AZ53" s="18" t="s">
        <v>1227</v>
      </c>
      <c r="BA53" s="18">
        <v>1</v>
      </c>
      <c r="BC53" s="18">
        <v>1</v>
      </c>
      <c r="BD53" s="18">
        <v>1</v>
      </c>
      <c r="BL53" s="18">
        <v>1</v>
      </c>
      <c r="BN53" s="18">
        <v>1</v>
      </c>
      <c r="BO53" s="18">
        <v>1</v>
      </c>
      <c r="BP53" s="18">
        <v>1</v>
      </c>
      <c r="BQ53" s="18">
        <v>1</v>
      </c>
      <c r="BR53" s="26">
        <v>42917</v>
      </c>
      <c r="BS53" s="18">
        <v>1</v>
      </c>
      <c r="BU53" s="18">
        <v>1</v>
      </c>
      <c r="CB53" s="18">
        <v>1</v>
      </c>
      <c r="CD53" s="18">
        <v>1</v>
      </c>
      <c r="CE53" s="21">
        <v>55.75</v>
      </c>
      <c r="CF53" s="18">
        <v>1</v>
      </c>
      <c r="CG53" s="26">
        <v>42917</v>
      </c>
      <c r="CH53" s="18">
        <v>1</v>
      </c>
      <c r="CJ53" s="18">
        <v>1</v>
      </c>
      <c r="CQ53" s="18">
        <v>3</v>
      </c>
      <c r="CS53" s="21">
        <v>73.19</v>
      </c>
      <c r="CT53" s="18">
        <v>1</v>
      </c>
      <c r="CU53" s="26">
        <v>42917</v>
      </c>
      <c r="CV53" s="18">
        <v>1</v>
      </c>
      <c r="CX53" s="18">
        <v>1</v>
      </c>
      <c r="DE53" s="18">
        <v>2</v>
      </c>
      <c r="DG53" s="18">
        <v>2</v>
      </c>
      <c r="DI53" s="21">
        <v>3.38</v>
      </c>
      <c r="DJ53" s="18">
        <v>1</v>
      </c>
      <c r="DK53" s="18">
        <v>1</v>
      </c>
      <c r="DL53" s="18">
        <v>16500</v>
      </c>
      <c r="DM53" s="18" t="s">
        <v>1228</v>
      </c>
      <c r="DN53" s="18">
        <v>16500</v>
      </c>
      <c r="DO53" s="18" t="s">
        <v>1228</v>
      </c>
      <c r="DP53" s="18">
        <v>4828</v>
      </c>
      <c r="DQ53" s="18">
        <v>49</v>
      </c>
      <c r="DR53" s="18">
        <v>765</v>
      </c>
      <c r="DS53" s="18">
        <v>0</v>
      </c>
      <c r="DT53" s="18">
        <v>47</v>
      </c>
      <c r="DU53" s="18">
        <v>0</v>
      </c>
      <c r="DV53" s="18">
        <v>5240</v>
      </c>
      <c r="DW53" s="18">
        <v>77</v>
      </c>
      <c r="DX53" s="18">
        <v>1</v>
      </c>
      <c r="DY53" s="18">
        <v>1</v>
      </c>
      <c r="DZ53" s="18">
        <v>0</v>
      </c>
      <c r="EA53" s="18">
        <v>1946</v>
      </c>
      <c r="EB53" s="18">
        <v>1995</v>
      </c>
      <c r="EC53" s="18" t="s">
        <v>1229</v>
      </c>
      <c r="ED53" s="18">
        <v>3.8</v>
      </c>
      <c r="EE53" s="18">
        <v>2.2999999999999998</v>
      </c>
      <c r="EF53" s="19">
        <v>0.67</v>
      </c>
      <c r="EG53" s="18">
        <v>3.4</v>
      </c>
      <c r="EH53" s="18" t="s">
        <v>1230</v>
      </c>
      <c r="EI53" s="18">
        <v>6</v>
      </c>
      <c r="EJ53" s="18" t="s">
        <v>1230</v>
      </c>
      <c r="EK53" s="18" t="s">
        <v>1230</v>
      </c>
      <c r="EL53" s="18" t="s">
        <v>1230</v>
      </c>
      <c r="EM53" s="18" t="s">
        <v>1230</v>
      </c>
      <c r="EN53" s="18" t="s">
        <v>1230</v>
      </c>
      <c r="EO53" s="18" t="s">
        <v>1230</v>
      </c>
      <c r="EQ53" s="18">
        <v>2020</v>
      </c>
      <c r="ER53" s="18">
        <v>1</v>
      </c>
      <c r="ES53" s="18">
        <v>1</v>
      </c>
      <c r="ET53" s="18">
        <v>3</v>
      </c>
      <c r="EV53" s="18">
        <v>0</v>
      </c>
      <c r="EW53" s="18">
        <v>50</v>
      </c>
      <c r="EX53" s="18">
        <v>50</v>
      </c>
      <c r="EY53" s="18" t="s">
        <v>1231</v>
      </c>
      <c r="EZ53" s="18">
        <v>1</v>
      </c>
      <c r="FA53" s="18">
        <v>1</v>
      </c>
      <c r="FB53" s="18">
        <v>16500</v>
      </c>
      <c r="FC53" s="18">
        <v>0</v>
      </c>
      <c r="FD53" s="18">
        <v>16500</v>
      </c>
      <c r="FE53" s="18">
        <v>0</v>
      </c>
      <c r="FF53" s="18">
        <v>4783</v>
      </c>
      <c r="FG53" s="18">
        <v>0</v>
      </c>
      <c r="FH53" s="18">
        <v>611</v>
      </c>
      <c r="FI53" s="18">
        <v>0</v>
      </c>
      <c r="FJ53" s="18">
        <v>21</v>
      </c>
      <c r="FK53" s="18">
        <v>0</v>
      </c>
      <c r="FL53" s="18" t="s">
        <v>1232</v>
      </c>
      <c r="FM53" s="18">
        <v>61</v>
      </c>
      <c r="FN53" s="18">
        <v>3</v>
      </c>
      <c r="FO53" s="18">
        <v>1</v>
      </c>
      <c r="FP53" s="18" t="s">
        <v>1233</v>
      </c>
      <c r="FR53" s="18">
        <v>1</v>
      </c>
      <c r="FX53" s="18">
        <v>1</v>
      </c>
      <c r="FY53" s="18" t="s">
        <v>1234</v>
      </c>
      <c r="FZ53" s="18">
        <v>1977</v>
      </c>
      <c r="GA53" s="18">
        <v>2015</v>
      </c>
      <c r="GB53" s="18">
        <v>3</v>
      </c>
      <c r="GC53" s="18">
        <v>14.5</v>
      </c>
      <c r="GD53" s="18">
        <v>1703</v>
      </c>
      <c r="GE53" s="18">
        <v>13.2</v>
      </c>
      <c r="GF53" s="18">
        <v>9.6999999999999993</v>
      </c>
      <c r="GG53" s="18" t="s">
        <v>1235</v>
      </c>
      <c r="GH53" s="18" t="s">
        <v>1236</v>
      </c>
      <c r="GI53" s="18" t="s">
        <v>1237</v>
      </c>
      <c r="GJ53" s="18">
        <v>1</v>
      </c>
      <c r="GK53" s="18">
        <v>2</v>
      </c>
      <c r="GL53" s="18" t="s">
        <v>545</v>
      </c>
      <c r="GM53" s="18" t="s">
        <v>545</v>
      </c>
      <c r="GN53" s="18">
        <v>1</v>
      </c>
      <c r="GO53" s="18">
        <v>100</v>
      </c>
      <c r="GP53" s="18" t="s">
        <v>1238</v>
      </c>
      <c r="GQ53" s="18" t="s">
        <v>1239</v>
      </c>
      <c r="GR53" s="18">
        <v>1</v>
      </c>
      <c r="GS53" s="18">
        <v>1</v>
      </c>
      <c r="GZ53" s="18">
        <v>50</v>
      </c>
      <c r="HA53" s="18" t="s">
        <v>1240</v>
      </c>
      <c r="HB53" s="18" t="s">
        <v>1241</v>
      </c>
      <c r="HC53" s="18" t="s">
        <v>1242</v>
      </c>
    </row>
    <row r="54" spans="1:211" s="18" customFormat="1" x14ac:dyDescent="0.15">
      <c r="A54" s="18" t="s">
        <v>592</v>
      </c>
      <c r="B54" s="18">
        <v>1</v>
      </c>
      <c r="C54" s="18">
        <v>1</v>
      </c>
      <c r="E54" s="18">
        <v>1</v>
      </c>
      <c r="F54" s="18">
        <v>1</v>
      </c>
      <c r="H54" s="18">
        <v>1</v>
      </c>
      <c r="K54" s="18">
        <v>2</v>
      </c>
      <c r="L54" s="18">
        <v>1</v>
      </c>
      <c r="N54" s="18">
        <v>1</v>
      </c>
      <c r="S54" s="21">
        <v>10</v>
      </c>
      <c r="T54" s="18">
        <v>30</v>
      </c>
      <c r="W54" s="18">
        <v>90</v>
      </c>
      <c r="Z54" s="18">
        <v>2</v>
      </c>
      <c r="AB54" s="18">
        <v>3</v>
      </c>
      <c r="AC54" s="18">
        <v>1</v>
      </c>
      <c r="AE54" s="18" t="s">
        <v>597</v>
      </c>
      <c r="AG54" s="18">
        <v>1</v>
      </c>
      <c r="AH54" s="18">
        <v>1</v>
      </c>
      <c r="AI54" s="18">
        <v>75</v>
      </c>
      <c r="AM54" s="18">
        <v>1</v>
      </c>
      <c r="AN54" s="18">
        <v>1</v>
      </c>
      <c r="AO54" s="18">
        <v>1</v>
      </c>
      <c r="AP54" s="18">
        <v>3</v>
      </c>
      <c r="AQ54" s="18">
        <v>3</v>
      </c>
      <c r="AR54" s="18" t="s">
        <v>464</v>
      </c>
      <c r="AU54" s="18" t="s">
        <v>464</v>
      </c>
      <c r="AX54" s="18">
        <v>2</v>
      </c>
      <c r="AY54" s="18">
        <v>1</v>
      </c>
      <c r="BE54" s="18">
        <v>1</v>
      </c>
      <c r="BL54" s="18">
        <v>1</v>
      </c>
      <c r="BN54" s="18">
        <v>2</v>
      </c>
      <c r="BO54" s="18">
        <v>3</v>
      </c>
      <c r="BP54" s="18">
        <v>3</v>
      </c>
      <c r="BQ54" s="18">
        <v>1</v>
      </c>
      <c r="BR54" s="18">
        <v>1992</v>
      </c>
      <c r="BS54" s="18">
        <v>1</v>
      </c>
      <c r="BY54" s="18">
        <v>1</v>
      </c>
      <c r="CB54" s="18">
        <v>1</v>
      </c>
      <c r="CD54" s="18">
        <v>2</v>
      </c>
      <c r="CE54" s="21">
        <v>55</v>
      </c>
      <c r="CF54" s="18">
        <v>2</v>
      </c>
      <c r="CT54" s="18">
        <v>2</v>
      </c>
      <c r="DJ54" s="18">
        <v>1</v>
      </c>
      <c r="DK54" s="18">
        <v>1</v>
      </c>
      <c r="DL54" s="18">
        <v>110</v>
      </c>
      <c r="DM54" s="18">
        <v>30</v>
      </c>
      <c r="DP54" s="18">
        <v>135</v>
      </c>
      <c r="DR54" s="18">
        <v>4</v>
      </c>
      <c r="ER54" s="18">
        <v>2</v>
      </c>
      <c r="ES54" s="18">
        <v>2</v>
      </c>
      <c r="EZ54" s="18">
        <v>1</v>
      </c>
      <c r="FA54" s="18">
        <v>2</v>
      </c>
      <c r="GR54" s="18">
        <v>1</v>
      </c>
      <c r="GS54" s="18">
        <v>2</v>
      </c>
    </row>
    <row r="55" spans="1:211" s="18" customFormat="1" x14ac:dyDescent="0.15">
      <c r="A55" s="18" t="s">
        <v>1728</v>
      </c>
      <c r="B55" s="18">
        <v>1</v>
      </c>
      <c r="C55" s="18">
        <v>1</v>
      </c>
      <c r="E55" s="18">
        <v>1</v>
      </c>
      <c r="F55" s="18">
        <v>1</v>
      </c>
      <c r="G55" s="18">
        <v>1</v>
      </c>
      <c r="H55" s="18">
        <v>1</v>
      </c>
      <c r="I55" s="18">
        <v>1</v>
      </c>
      <c r="J55" s="18">
        <v>1</v>
      </c>
      <c r="K55" s="18">
        <v>1</v>
      </c>
      <c r="L55" s="18">
        <v>1</v>
      </c>
      <c r="M55" s="18">
        <v>1</v>
      </c>
      <c r="N55" s="18">
        <v>1</v>
      </c>
      <c r="O55" s="18">
        <v>1</v>
      </c>
      <c r="P55" s="18">
        <v>1</v>
      </c>
      <c r="S55" s="18">
        <v>5</v>
      </c>
      <c r="T55" s="18">
        <v>0</v>
      </c>
      <c r="U55" s="18">
        <v>5</v>
      </c>
      <c r="W55" s="18">
        <v>14</v>
      </c>
      <c r="Y55" s="18">
        <v>90</v>
      </c>
      <c r="Z55" s="18">
        <v>2</v>
      </c>
      <c r="AB55" s="18">
        <v>3</v>
      </c>
      <c r="AC55" s="18">
        <v>1</v>
      </c>
      <c r="AD55" s="18">
        <v>30</v>
      </c>
      <c r="AF55" s="18" t="s">
        <v>444</v>
      </c>
      <c r="AG55" s="18">
        <v>1</v>
      </c>
      <c r="AH55" s="18">
        <v>1</v>
      </c>
      <c r="AI55" s="18">
        <v>22.5</v>
      </c>
      <c r="AJ55" s="18">
        <v>16</v>
      </c>
      <c r="AK55" s="18">
        <v>0</v>
      </c>
      <c r="AO55" s="18">
        <v>2</v>
      </c>
      <c r="AP55" s="18">
        <v>2</v>
      </c>
      <c r="AQ55" s="18">
        <v>2</v>
      </c>
      <c r="AR55" s="18" t="s">
        <v>932</v>
      </c>
      <c r="AS55" s="18" t="s">
        <v>932</v>
      </c>
      <c r="AT55" s="18">
        <v>2008</v>
      </c>
      <c r="AU55" s="18" t="s">
        <v>932</v>
      </c>
      <c r="AV55" s="18" t="s">
        <v>932</v>
      </c>
      <c r="AW55" s="18">
        <v>2008</v>
      </c>
      <c r="AX55" s="18">
        <v>2</v>
      </c>
      <c r="AY55" s="18">
        <v>4</v>
      </c>
      <c r="AZ55" s="18" t="s">
        <v>1732</v>
      </c>
      <c r="BA55" s="18">
        <v>1</v>
      </c>
      <c r="BB55" s="18">
        <v>1</v>
      </c>
      <c r="BC55" s="18">
        <v>1</v>
      </c>
      <c r="BD55" s="18">
        <v>1</v>
      </c>
      <c r="BF55" s="18">
        <v>1</v>
      </c>
      <c r="BG55" s="18" t="s">
        <v>1733</v>
      </c>
      <c r="BL55" s="18">
        <v>1</v>
      </c>
      <c r="BN55" s="18">
        <v>2</v>
      </c>
      <c r="BO55" s="18">
        <v>2</v>
      </c>
      <c r="BP55" s="18">
        <v>3</v>
      </c>
      <c r="BQ55" s="18">
        <v>1</v>
      </c>
      <c r="BR55" s="18">
        <v>2017</v>
      </c>
      <c r="BS55" s="18">
        <v>1</v>
      </c>
      <c r="BT55" s="18">
        <v>1</v>
      </c>
      <c r="BU55" s="18">
        <v>1</v>
      </c>
      <c r="BV55" s="18">
        <v>1</v>
      </c>
      <c r="BW55" s="18">
        <v>1</v>
      </c>
      <c r="BX55" s="18">
        <v>1</v>
      </c>
      <c r="CB55" s="18">
        <v>2</v>
      </c>
      <c r="CD55" s="18">
        <v>2</v>
      </c>
      <c r="CE55" s="18">
        <v>47.83</v>
      </c>
      <c r="CF55" s="18">
        <v>1</v>
      </c>
      <c r="CG55" s="18">
        <v>2017</v>
      </c>
      <c r="CH55" s="18">
        <v>1</v>
      </c>
      <c r="CJ55" s="18">
        <v>1</v>
      </c>
      <c r="CK55" s="18">
        <v>1</v>
      </c>
      <c r="CL55" s="18">
        <v>1</v>
      </c>
      <c r="CM55" s="18">
        <v>1</v>
      </c>
      <c r="CQ55" s="18">
        <v>1</v>
      </c>
      <c r="CS55" s="18">
        <v>56.81</v>
      </c>
      <c r="CT55" s="18">
        <v>2</v>
      </c>
      <c r="DJ55" s="18">
        <v>1</v>
      </c>
      <c r="DK55" s="18">
        <v>1</v>
      </c>
      <c r="DL55" s="22">
        <v>1070</v>
      </c>
      <c r="DP55" s="18">
        <v>384</v>
      </c>
      <c r="DR55" s="18">
        <v>26</v>
      </c>
      <c r="DV55" s="22">
        <v>54072</v>
      </c>
      <c r="DW55" s="18">
        <v>6.8</v>
      </c>
      <c r="DX55" s="18" t="s">
        <v>1740</v>
      </c>
      <c r="DY55" s="18">
        <v>0</v>
      </c>
      <c r="DZ55" s="18">
        <v>0</v>
      </c>
      <c r="EA55" s="18">
        <v>1969</v>
      </c>
      <c r="EB55" s="18">
        <v>2012</v>
      </c>
      <c r="EC55" s="18" t="s">
        <v>1734</v>
      </c>
      <c r="ED55" s="18">
        <v>0.504</v>
      </c>
      <c r="EE55" s="18">
        <v>0.11799999999999999</v>
      </c>
      <c r="EF55" s="19">
        <v>1</v>
      </c>
      <c r="EG55" s="18" t="s">
        <v>1735</v>
      </c>
      <c r="EH55" s="18">
        <v>0.98750000000000004</v>
      </c>
      <c r="EI55" s="18">
        <v>0.98750000000000004</v>
      </c>
      <c r="EQ55" s="18">
        <v>2025</v>
      </c>
      <c r="ER55" s="18">
        <v>1</v>
      </c>
      <c r="ES55" s="18">
        <v>1</v>
      </c>
      <c r="ET55" s="18">
        <v>3</v>
      </c>
      <c r="EV55" s="18">
        <v>0</v>
      </c>
      <c r="EW55" s="18">
        <v>3</v>
      </c>
      <c r="EX55" s="18">
        <v>97</v>
      </c>
      <c r="EZ55" s="18">
        <v>1</v>
      </c>
      <c r="FA55" s="18">
        <v>1</v>
      </c>
      <c r="FB55" s="22">
        <v>1070</v>
      </c>
      <c r="FF55" s="18">
        <v>398</v>
      </c>
      <c r="FH55" s="18">
        <v>29</v>
      </c>
      <c r="FL55" s="22">
        <v>54750</v>
      </c>
      <c r="FM55" s="18">
        <v>4.5999999999999996</v>
      </c>
      <c r="FN55" s="18" t="s">
        <v>1741</v>
      </c>
      <c r="FO55" s="18">
        <v>1</v>
      </c>
      <c r="FP55" s="18">
        <v>0</v>
      </c>
      <c r="FQ55" s="18">
        <v>1</v>
      </c>
      <c r="FR55" s="18">
        <v>1</v>
      </c>
      <c r="FS55" s="18">
        <v>1</v>
      </c>
      <c r="FX55" s="18">
        <v>1</v>
      </c>
      <c r="FY55" s="18" t="s">
        <v>1736</v>
      </c>
      <c r="FZ55" s="18">
        <v>1950</v>
      </c>
      <c r="GA55" s="18">
        <v>2008</v>
      </c>
      <c r="GB55" s="18">
        <v>0.22</v>
      </c>
      <c r="GC55" s="18">
        <v>2.6</v>
      </c>
      <c r="GD55" s="18">
        <v>60.2</v>
      </c>
      <c r="GE55" s="18">
        <v>1.18</v>
      </c>
      <c r="GF55" s="18">
        <v>0.22</v>
      </c>
      <c r="GG55" s="18">
        <v>45</v>
      </c>
      <c r="GH55" s="18">
        <v>2022</v>
      </c>
      <c r="GI55" s="18">
        <v>2022</v>
      </c>
      <c r="GJ55" s="18">
        <v>2</v>
      </c>
      <c r="GK55" s="18">
        <v>2</v>
      </c>
      <c r="GL55" s="18" t="s">
        <v>545</v>
      </c>
      <c r="GM55" s="18" t="s">
        <v>545</v>
      </c>
      <c r="GN55" s="18">
        <v>2</v>
      </c>
      <c r="GO55" s="18" t="s">
        <v>545</v>
      </c>
      <c r="GP55" s="18" t="s">
        <v>545</v>
      </c>
      <c r="GR55" s="18">
        <v>1</v>
      </c>
      <c r="GS55" s="18">
        <v>1</v>
      </c>
      <c r="GT55" s="18">
        <v>349</v>
      </c>
      <c r="GX55" s="18">
        <v>149</v>
      </c>
      <c r="GZ55" s="18">
        <v>3.5</v>
      </c>
    </row>
    <row r="56" spans="1:211" s="18" customFormat="1" x14ac:dyDescent="0.15">
      <c r="A56" s="18" t="s">
        <v>2452</v>
      </c>
      <c r="B56" s="18">
        <v>1</v>
      </c>
      <c r="C56" s="18">
        <v>1</v>
      </c>
      <c r="E56" s="18">
        <v>1</v>
      </c>
      <c r="F56" s="18">
        <v>1</v>
      </c>
      <c r="G56" s="18">
        <v>1</v>
      </c>
      <c r="H56" s="18">
        <v>1</v>
      </c>
      <c r="I56" s="18">
        <v>1</v>
      </c>
      <c r="J56" s="18">
        <v>1</v>
      </c>
      <c r="K56" s="18">
        <v>1</v>
      </c>
      <c r="L56" s="18">
        <v>1</v>
      </c>
      <c r="N56" s="18">
        <v>1</v>
      </c>
      <c r="P56" s="18">
        <v>1</v>
      </c>
      <c r="S56" s="18" t="s">
        <v>2292</v>
      </c>
      <c r="T56" s="18" t="s">
        <v>2293</v>
      </c>
      <c r="W56" s="18" t="s">
        <v>2294</v>
      </c>
      <c r="Z56" s="18">
        <v>2</v>
      </c>
      <c r="AB56" s="18">
        <v>3</v>
      </c>
      <c r="AC56" s="18">
        <v>2</v>
      </c>
      <c r="AF56" s="18" t="s">
        <v>2295</v>
      </c>
      <c r="AG56" s="18">
        <v>1</v>
      </c>
      <c r="AH56" s="18">
        <v>1</v>
      </c>
      <c r="AI56" s="20">
        <v>1.7399999999999999E-2</v>
      </c>
      <c r="AJ56" s="20">
        <v>0.17499999999999999</v>
      </c>
      <c r="AN56" s="18">
        <v>1</v>
      </c>
      <c r="AO56" s="18">
        <v>1</v>
      </c>
      <c r="AP56" s="18">
        <v>1</v>
      </c>
      <c r="AQ56" s="18">
        <v>2</v>
      </c>
      <c r="AR56" s="18">
        <v>2017</v>
      </c>
      <c r="AS56" s="18">
        <v>2012</v>
      </c>
      <c r="AT56" s="18" t="s">
        <v>545</v>
      </c>
      <c r="AU56" s="18">
        <v>1991</v>
      </c>
      <c r="AV56" s="18">
        <v>1990</v>
      </c>
      <c r="AW56" s="18" t="s">
        <v>545</v>
      </c>
      <c r="AX56" s="18">
        <v>2</v>
      </c>
      <c r="AY56" s="18">
        <v>3</v>
      </c>
      <c r="BC56" s="18">
        <v>1</v>
      </c>
      <c r="BD56" s="18">
        <v>1</v>
      </c>
      <c r="BL56" s="18">
        <v>1</v>
      </c>
      <c r="BN56" s="18">
        <v>2</v>
      </c>
      <c r="BO56" s="18">
        <v>2</v>
      </c>
      <c r="BP56" s="18">
        <v>2</v>
      </c>
      <c r="BQ56" s="18">
        <v>1</v>
      </c>
      <c r="BR56" s="18">
        <v>2017</v>
      </c>
      <c r="BS56" s="18">
        <v>1</v>
      </c>
      <c r="BW56" s="18">
        <v>1</v>
      </c>
      <c r="BX56" s="18">
        <v>1</v>
      </c>
      <c r="CB56" s="18">
        <v>4</v>
      </c>
      <c r="CC56" s="18" t="s">
        <v>2296</v>
      </c>
      <c r="CD56" s="18">
        <v>2</v>
      </c>
      <c r="CE56" s="21">
        <v>100.16</v>
      </c>
      <c r="CF56" s="18">
        <v>1</v>
      </c>
      <c r="CG56" s="18">
        <v>2017</v>
      </c>
      <c r="CH56" s="18">
        <v>1</v>
      </c>
      <c r="CL56" s="18">
        <v>1</v>
      </c>
      <c r="CM56" s="18">
        <v>1</v>
      </c>
      <c r="CQ56" s="18">
        <v>3</v>
      </c>
      <c r="CS56" s="21">
        <v>375.3</v>
      </c>
      <c r="CT56" s="18">
        <v>2</v>
      </c>
      <c r="DJ56" s="18">
        <v>1</v>
      </c>
      <c r="DK56" s="18">
        <v>1</v>
      </c>
      <c r="DL56" s="18">
        <v>3724</v>
      </c>
      <c r="DM56" s="18">
        <v>0</v>
      </c>
      <c r="DN56" s="18">
        <v>3724</v>
      </c>
      <c r="DO56" s="18">
        <v>0</v>
      </c>
      <c r="DP56" s="18">
        <v>753</v>
      </c>
      <c r="DQ56" s="18">
        <v>0</v>
      </c>
      <c r="DR56" s="18">
        <v>145</v>
      </c>
      <c r="DS56" s="18">
        <v>0</v>
      </c>
      <c r="DT56" s="18">
        <v>33</v>
      </c>
      <c r="DU56" s="18">
        <v>0</v>
      </c>
      <c r="DV56" s="27">
        <v>138135393</v>
      </c>
      <c r="DW56" s="18">
        <v>19.7</v>
      </c>
      <c r="DX56" s="18" t="s">
        <v>2297</v>
      </c>
      <c r="DY56" s="18" t="s">
        <v>2298</v>
      </c>
      <c r="DZ56" s="18" t="s">
        <v>2299</v>
      </c>
      <c r="EA56" s="18">
        <v>1930</v>
      </c>
      <c r="EB56" s="18" t="s">
        <v>2300</v>
      </c>
      <c r="EC56" s="18" t="s">
        <v>2301</v>
      </c>
      <c r="ED56" s="18" t="s">
        <v>545</v>
      </c>
      <c r="EE56" s="18">
        <v>0.6</v>
      </c>
      <c r="EF56" s="18">
        <v>0.45</v>
      </c>
      <c r="EG56" s="18" t="s">
        <v>2302</v>
      </c>
      <c r="EH56" s="18" t="s">
        <v>2303</v>
      </c>
      <c r="EI56" s="18" t="s">
        <v>2304</v>
      </c>
      <c r="EJ56" s="18">
        <v>0</v>
      </c>
      <c r="EK56" s="18">
        <v>0</v>
      </c>
      <c r="EL56" s="18">
        <v>0</v>
      </c>
      <c r="EM56" s="18">
        <v>0</v>
      </c>
      <c r="EN56" s="18">
        <v>0</v>
      </c>
      <c r="EO56" s="18">
        <v>0</v>
      </c>
      <c r="EP56" s="18">
        <v>0</v>
      </c>
      <c r="EQ56" s="18" t="s">
        <v>2305</v>
      </c>
      <c r="ER56" s="18">
        <v>2</v>
      </c>
      <c r="ES56" s="18">
        <v>1</v>
      </c>
      <c r="ET56" s="18">
        <v>3</v>
      </c>
      <c r="EV56" s="18">
        <v>0</v>
      </c>
      <c r="EW56" s="18">
        <v>0</v>
      </c>
      <c r="EX56" s="18">
        <v>100</v>
      </c>
      <c r="EY56" s="18" t="s">
        <v>2306</v>
      </c>
      <c r="EZ56" s="18">
        <v>1</v>
      </c>
      <c r="FA56" s="18">
        <v>1</v>
      </c>
      <c r="FB56" s="18" t="s">
        <v>2307</v>
      </c>
      <c r="FC56" s="18">
        <v>162</v>
      </c>
      <c r="FD56" s="22">
        <v>6729</v>
      </c>
      <c r="FE56" s="18">
        <v>162</v>
      </c>
      <c r="FF56" s="22">
        <v>1793</v>
      </c>
      <c r="FG56" s="18">
        <v>1</v>
      </c>
      <c r="FH56" s="18">
        <v>175</v>
      </c>
      <c r="FI56" s="18">
        <v>2</v>
      </c>
      <c r="FJ56" s="18">
        <v>0</v>
      </c>
      <c r="FK56" s="18">
        <v>0</v>
      </c>
      <c r="FL56" s="22">
        <v>71175</v>
      </c>
      <c r="FM56" s="18" t="s">
        <v>2308</v>
      </c>
      <c r="FN56" s="18">
        <v>5</v>
      </c>
      <c r="FO56" s="18">
        <v>2</v>
      </c>
      <c r="FP56" s="18">
        <v>0</v>
      </c>
      <c r="FQ56" s="18">
        <v>1</v>
      </c>
      <c r="FR56" s="18">
        <v>1</v>
      </c>
      <c r="FX56" s="18">
        <v>2</v>
      </c>
      <c r="FY56" s="18" t="s">
        <v>545</v>
      </c>
      <c r="FZ56" s="18" t="s">
        <v>2309</v>
      </c>
      <c r="GA56" s="18">
        <v>2007</v>
      </c>
      <c r="GB56" s="18" t="s">
        <v>2310</v>
      </c>
      <c r="GC56" s="18" t="s">
        <v>2311</v>
      </c>
      <c r="GD56" s="18">
        <v>198</v>
      </c>
      <c r="GE56" s="18">
        <v>0.65</v>
      </c>
      <c r="GF56" s="18">
        <v>0.43</v>
      </c>
      <c r="GG56" s="19">
        <v>0.6</v>
      </c>
      <c r="GH56" s="18">
        <v>2025</v>
      </c>
      <c r="GI56" s="18">
        <v>2025</v>
      </c>
      <c r="GJ56" s="18">
        <v>2</v>
      </c>
      <c r="GK56" s="18">
        <v>1</v>
      </c>
      <c r="GL56" s="19">
        <v>1</v>
      </c>
      <c r="GM56" s="18" t="s">
        <v>2312</v>
      </c>
      <c r="GN56" s="18">
        <v>1</v>
      </c>
      <c r="GO56" s="19">
        <v>1</v>
      </c>
      <c r="GP56" s="18" t="s">
        <v>2313</v>
      </c>
      <c r="GQ56" s="18" t="s">
        <v>943</v>
      </c>
      <c r="GR56" s="18">
        <v>1</v>
      </c>
      <c r="GS56" s="18">
        <v>2</v>
      </c>
    </row>
    <row r="57" spans="1:211" s="18" customFormat="1" x14ac:dyDescent="0.15">
      <c r="A57" s="18" t="s">
        <v>883</v>
      </c>
      <c r="B57" s="18">
        <v>1</v>
      </c>
      <c r="C57" s="18">
        <v>2</v>
      </c>
      <c r="E57" s="18">
        <v>1</v>
      </c>
      <c r="F57" s="18">
        <v>1</v>
      </c>
      <c r="H57" s="18">
        <v>1</v>
      </c>
      <c r="I57" s="18">
        <v>1</v>
      </c>
      <c r="K57" s="18">
        <v>2</v>
      </c>
      <c r="L57" s="18">
        <v>1</v>
      </c>
      <c r="M57" s="18">
        <v>1</v>
      </c>
      <c r="N57" s="18">
        <v>1</v>
      </c>
      <c r="O57" s="18">
        <v>1</v>
      </c>
      <c r="P57" s="18">
        <v>1</v>
      </c>
      <c r="V57" s="20">
        <v>1.4999999999999999E-2</v>
      </c>
    </row>
    <row r="58" spans="1:211" s="18" customFormat="1" x14ac:dyDescent="0.15">
      <c r="A58" s="18" t="s">
        <v>2453</v>
      </c>
      <c r="B58" s="18">
        <v>1</v>
      </c>
      <c r="C58" s="18">
        <v>3</v>
      </c>
      <c r="E58" s="18">
        <v>1</v>
      </c>
      <c r="F58" s="18">
        <v>1</v>
      </c>
      <c r="G58" s="18">
        <v>1</v>
      </c>
      <c r="H58" s="18">
        <v>1</v>
      </c>
      <c r="J58" s="18">
        <v>1</v>
      </c>
      <c r="K58" s="18">
        <v>1</v>
      </c>
      <c r="L58" s="18">
        <v>1</v>
      </c>
      <c r="N58" s="18">
        <v>1</v>
      </c>
      <c r="O58" s="18">
        <v>1</v>
      </c>
      <c r="S58" s="18">
        <v>20</v>
      </c>
      <c r="T58" s="18" t="s">
        <v>1926</v>
      </c>
      <c r="W58" s="18" t="s">
        <v>1927</v>
      </c>
      <c r="Y58" s="18" t="s">
        <v>1928</v>
      </c>
      <c r="Z58" s="18">
        <v>2</v>
      </c>
      <c r="AB58" s="18">
        <v>3</v>
      </c>
      <c r="AC58" s="18">
        <v>1</v>
      </c>
      <c r="AD58" s="18" t="s">
        <v>1929</v>
      </c>
      <c r="AE58" s="18" t="s">
        <v>1929</v>
      </c>
      <c r="AG58" s="18">
        <v>1</v>
      </c>
      <c r="AH58" s="18">
        <v>1</v>
      </c>
      <c r="AL58" s="18">
        <v>1</v>
      </c>
      <c r="AM58" s="18">
        <v>1</v>
      </c>
      <c r="AN58" s="18">
        <v>1</v>
      </c>
      <c r="AO58" s="18">
        <v>2</v>
      </c>
      <c r="AP58" s="18">
        <v>3</v>
      </c>
      <c r="AQ58" s="18">
        <v>2</v>
      </c>
      <c r="AR58" s="18" t="s">
        <v>1930</v>
      </c>
      <c r="AS58" s="18" t="s">
        <v>445</v>
      </c>
      <c r="AT58" s="18" t="s">
        <v>445</v>
      </c>
      <c r="AU58" s="18" t="s">
        <v>445</v>
      </c>
      <c r="AV58" s="18" t="s">
        <v>445</v>
      </c>
      <c r="AW58" s="18" t="s">
        <v>445</v>
      </c>
      <c r="AX58" s="18">
        <v>1</v>
      </c>
      <c r="AY58" s="18">
        <v>4</v>
      </c>
      <c r="AZ58" s="18" t="s">
        <v>1931</v>
      </c>
      <c r="BC58" s="18">
        <v>1</v>
      </c>
      <c r="BD58" s="18">
        <v>1</v>
      </c>
      <c r="BL58" s="18">
        <v>1</v>
      </c>
      <c r="BN58" s="18">
        <v>2</v>
      </c>
      <c r="BO58" s="18">
        <v>3</v>
      </c>
      <c r="BP58" s="18">
        <v>3</v>
      </c>
      <c r="BQ58" s="18">
        <v>1</v>
      </c>
      <c r="BR58" s="18">
        <v>2014</v>
      </c>
      <c r="BS58" s="18">
        <v>1</v>
      </c>
      <c r="BU58" s="18">
        <v>1</v>
      </c>
      <c r="CB58" s="18">
        <v>1</v>
      </c>
      <c r="CD58" s="18">
        <v>2</v>
      </c>
      <c r="CE58" s="18" t="s">
        <v>1932</v>
      </c>
      <c r="CF58" s="18">
        <v>2</v>
      </c>
      <c r="CT58" s="18">
        <v>2</v>
      </c>
      <c r="DJ58" s="18">
        <v>1</v>
      </c>
      <c r="DK58" s="18">
        <v>1</v>
      </c>
      <c r="DL58" s="18">
        <v>625</v>
      </c>
      <c r="DX58" s="18">
        <v>3</v>
      </c>
      <c r="DY58" s="18">
        <v>2</v>
      </c>
      <c r="DZ58" s="18" t="s">
        <v>1933</v>
      </c>
      <c r="EA58" s="18" t="s">
        <v>932</v>
      </c>
      <c r="EB58" s="18">
        <v>2017</v>
      </c>
      <c r="EC58" s="18" t="s">
        <v>1934</v>
      </c>
      <c r="ED58" s="18" t="s">
        <v>1935</v>
      </c>
      <c r="EE58" s="18" t="s">
        <v>1936</v>
      </c>
      <c r="EF58" s="18" t="s">
        <v>1937</v>
      </c>
      <c r="EG58" s="18" t="s">
        <v>1938</v>
      </c>
      <c r="EH58" s="18" t="s">
        <v>1939</v>
      </c>
      <c r="EI58" s="18" t="s">
        <v>1940</v>
      </c>
      <c r="EQ58" s="18" t="s">
        <v>445</v>
      </c>
      <c r="ER58" s="18">
        <v>1</v>
      </c>
      <c r="ES58" s="18">
        <v>1</v>
      </c>
      <c r="ET58" s="18">
        <v>3</v>
      </c>
      <c r="EZ58" s="18">
        <v>1</v>
      </c>
      <c r="FA58" s="18">
        <v>2</v>
      </c>
      <c r="GR58" s="18">
        <v>1</v>
      </c>
      <c r="GS58" s="18">
        <v>2</v>
      </c>
    </row>
    <row r="59" spans="1:211" s="18" customFormat="1" x14ac:dyDescent="0.15">
      <c r="A59" s="18" t="s">
        <v>2217</v>
      </c>
      <c r="B59" s="18">
        <v>1</v>
      </c>
      <c r="C59" s="18">
        <v>1</v>
      </c>
      <c r="E59" s="18">
        <v>1</v>
      </c>
      <c r="F59" s="18">
        <v>1</v>
      </c>
      <c r="K59" s="18">
        <v>2</v>
      </c>
      <c r="L59" s="18">
        <v>1</v>
      </c>
      <c r="N59" s="18">
        <v>1</v>
      </c>
      <c r="P59" s="18">
        <v>1</v>
      </c>
      <c r="S59" s="18" t="s">
        <v>2221</v>
      </c>
      <c r="T59" s="18">
        <v>30</v>
      </c>
      <c r="W59" s="18">
        <v>60</v>
      </c>
      <c r="Z59" s="18">
        <v>2</v>
      </c>
      <c r="AB59" s="18">
        <v>2</v>
      </c>
      <c r="AE59" s="18" t="s">
        <v>2222</v>
      </c>
      <c r="AF59" s="18" t="s">
        <v>2222</v>
      </c>
      <c r="AG59" s="18">
        <v>1</v>
      </c>
      <c r="AH59" s="18">
        <v>1</v>
      </c>
      <c r="AJ59" s="18">
        <v>6.5</v>
      </c>
      <c r="AL59" s="18">
        <v>1</v>
      </c>
      <c r="AN59" s="18">
        <v>1</v>
      </c>
      <c r="AX59" s="18">
        <v>2</v>
      </c>
      <c r="AY59" s="18">
        <v>4</v>
      </c>
      <c r="AZ59" s="18" t="s">
        <v>2223</v>
      </c>
      <c r="BC59" s="18">
        <v>1</v>
      </c>
      <c r="BF59" s="18">
        <v>1</v>
      </c>
      <c r="BG59" s="18" t="s">
        <v>2224</v>
      </c>
      <c r="BM59" s="18">
        <v>1</v>
      </c>
      <c r="BN59" s="18">
        <v>2</v>
      </c>
      <c r="BO59" s="18">
        <v>2</v>
      </c>
      <c r="BP59" s="18">
        <v>2</v>
      </c>
      <c r="BQ59" s="18">
        <v>1</v>
      </c>
      <c r="BR59" s="18">
        <v>2016</v>
      </c>
      <c r="BS59" s="18">
        <v>1</v>
      </c>
      <c r="BU59" s="18">
        <v>1</v>
      </c>
      <c r="BX59" s="18">
        <v>1</v>
      </c>
      <c r="CB59" s="18">
        <v>1</v>
      </c>
      <c r="CD59" s="18">
        <v>2</v>
      </c>
      <c r="CE59" s="18" t="s">
        <v>2225</v>
      </c>
      <c r="CF59" s="18">
        <v>1</v>
      </c>
      <c r="CG59" s="18">
        <v>2017</v>
      </c>
      <c r="CH59" s="18">
        <v>1</v>
      </c>
      <c r="CJ59" s="18">
        <v>1</v>
      </c>
      <c r="CK59" s="18">
        <v>1</v>
      </c>
      <c r="CL59" s="18">
        <v>1</v>
      </c>
      <c r="CM59" s="18">
        <v>1</v>
      </c>
      <c r="CQ59" s="18">
        <v>1</v>
      </c>
      <c r="CS59" s="18">
        <v>43</v>
      </c>
      <c r="CT59" s="18">
        <v>2</v>
      </c>
      <c r="DJ59" s="18">
        <v>1</v>
      </c>
      <c r="DK59" s="18">
        <v>1</v>
      </c>
    </row>
    <row r="60" spans="1:211" s="18" customFormat="1" x14ac:dyDescent="0.15">
      <c r="A60" s="18" t="s">
        <v>1081</v>
      </c>
      <c r="B60" s="18">
        <v>1</v>
      </c>
      <c r="C60" s="18">
        <v>4</v>
      </c>
      <c r="D60" s="18" t="s">
        <v>1086</v>
      </c>
      <c r="Z60" s="18">
        <v>2</v>
      </c>
      <c r="AB60" s="18">
        <v>1</v>
      </c>
      <c r="AC60" s="18">
        <v>2</v>
      </c>
      <c r="AD60" s="18" t="s">
        <v>1087</v>
      </c>
      <c r="AF60" s="18" t="s">
        <v>1088</v>
      </c>
      <c r="AG60" s="18">
        <v>1</v>
      </c>
      <c r="AH60" s="18">
        <v>1</v>
      </c>
      <c r="AJ60" s="18">
        <v>0</v>
      </c>
      <c r="AL60" s="18">
        <v>1</v>
      </c>
      <c r="AN60" s="18">
        <v>1</v>
      </c>
      <c r="AO60" s="18">
        <v>3</v>
      </c>
      <c r="AP60" s="18">
        <v>1</v>
      </c>
      <c r="AQ60" s="18">
        <v>3</v>
      </c>
      <c r="AR60" s="18" t="s">
        <v>545</v>
      </c>
      <c r="AS60" s="18">
        <v>2015</v>
      </c>
      <c r="AT60" s="18" t="s">
        <v>545</v>
      </c>
      <c r="AU60" s="18" t="s">
        <v>545</v>
      </c>
      <c r="AV60" s="18">
        <v>2015</v>
      </c>
      <c r="AW60" s="18" t="s">
        <v>545</v>
      </c>
      <c r="BL60" s="18">
        <v>1</v>
      </c>
      <c r="BN60" s="18">
        <v>3</v>
      </c>
      <c r="BO60" s="18">
        <v>2</v>
      </c>
      <c r="BP60" s="18">
        <v>3</v>
      </c>
      <c r="BQ60" s="18">
        <v>2</v>
      </c>
      <c r="CF60" s="18">
        <v>1</v>
      </c>
      <c r="CG60" s="18">
        <v>2017</v>
      </c>
      <c r="CH60" s="18">
        <v>1</v>
      </c>
      <c r="CO60" s="18">
        <v>1</v>
      </c>
      <c r="CP60" s="18" t="s">
        <v>1089</v>
      </c>
      <c r="CQ60" s="18">
        <v>2</v>
      </c>
      <c r="CS60" s="21">
        <v>56.7</v>
      </c>
      <c r="CT60" s="18">
        <v>2</v>
      </c>
      <c r="DJ60" s="18">
        <v>1</v>
      </c>
      <c r="DK60" s="18">
        <v>2</v>
      </c>
      <c r="EZ60" s="18">
        <v>1</v>
      </c>
      <c r="FA60" s="18">
        <v>1</v>
      </c>
      <c r="FB60" s="22">
        <v>33405</v>
      </c>
      <c r="FC60" s="18" t="s">
        <v>545</v>
      </c>
      <c r="FD60" s="18" t="s">
        <v>545</v>
      </c>
      <c r="FE60" s="18" t="s">
        <v>545</v>
      </c>
      <c r="FF60" s="18">
        <v>9913</v>
      </c>
      <c r="FG60" s="18" t="s">
        <v>545</v>
      </c>
      <c r="FH60" s="18">
        <v>801</v>
      </c>
      <c r="FI60" s="18" t="s">
        <v>545</v>
      </c>
      <c r="FM60" s="18">
        <v>155</v>
      </c>
      <c r="FN60" s="18">
        <v>13</v>
      </c>
      <c r="FO60" s="18">
        <v>1</v>
      </c>
      <c r="FP60" s="18" t="s">
        <v>1090</v>
      </c>
      <c r="FQ60" s="18">
        <v>1</v>
      </c>
      <c r="FR60" s="18">
        <v>1</v>
      </c>
      <c r="FS60" s="18">
        <v>1</v>
      </c>
      <c r="FT60" s="18">
        <v>1</v>
      </c>
      <c r="FU60" s="18">
        <v>1</v>
      </c>
      <c r="FX60" s="18">
        <v>1</v>
      </c>
      <c r="FZ60" s="18">
        <v>1996</v>
      </c>
      <c r="GA60" s="18">
        <v>2016</v>
      </c>
      <c r="GB60" s="18">
        <v>6.1</v>
      </c>
      <c r="GC60" s="18">
        <v>32</v>
      </c>
      <c r="GJ60" s="18">
        <v>1</v>
      </c>
      <c r="GK60" s="18">
        <v>2</v>
      </c>
      <c r="GN60" s="18">
        <v>1</v>
      </c>
      <c r="GO60" s="18">
        <v>100</v>
      </c>
      <c r="GP60" s="18" t="s">
        <v>1091</v>
      </c>
      <c r="GR60" s="18">
        <v>1</v>
      </c>
      <c r="GS60" s="18">
        <v>1</v>
      </c>
      <c r="HC60" s="18" t="s">
        <v>1092</v>
      </c>
    </row>
    <row r="61" spans="1:211" s="18" customFormat="1" x14ac:dyDescent="0.15">
      <c r="A61" s="18" t="s">
        <v>2424</v>
      </c>
      <c r="B61" s="18">
        <v>1</v>
      </c>
      <c r="C61" s="18">
        <v>1</v>
      </c>
      <c r="E61" s="18">
        <v>1</v>
      </c>
      <c r="F61" s="18">
        <v>1</v>
      </c>
      <c r="G61" s="18">
        <v>1</v>
      </c>
      <c r="H61" s="18">
        <v>1</v>
      </c>
      <c r="I61" s="18">
        <v>1</v>
      </c>
      <c r="K61" s="18">
        <v>1</v>
      </c>
      <c r="L61" s="18">
        <v>1</v>
      </c>
      <c r="M61" s="18">
        <v>1</v>
      </c>
      <c r="N61" s="18">
        <v>1</v>
      </c>
      <c r="O61" s="18">
        <v>1</v>
      </c>
      <c r="S61" s="21">
        <v>10</v>
      </c>
      <c r="T61" s="18">
        <v>45</v>
      </c>
      <c r="W61" s="18">
        <v>52</v>
      </c>
      <c r="X61" s="18">
        <v>10</v>
      </c>
      <c r="Y61" s="18" t="s">
        <v>1339</v>
      </c>
      <c r="Z61" s="18">
        <v>2</v>
      </c>
      <c r="AB61" s="18">
        <v>3</v>
      </c>
      <c r="AC61" s="18">
        <v>1</v>
      </c>
      <c r="AD61" s="18">
        <v>90</v>
      </c>
      <c r="AE61" s="18" t="s">
        <v>1340</v>
      </c>
      <c r="AG61" s="18">
        <v>1</v>
      </c>
      <c r="AH61" s="18">
        <v>1</v>
      </c>
      <c r="AL61" s="18">
        <v>1</v>
      </c>
      <c r="AM61" s="18">
        <v>1</v>
      </c>
      <c r="AN61" s="18">
        <v>1</v>
      </c>
      <c r="AO61" s="18">
        <v>1</v>
      </c>
      <c r="AP61" s="18">
        <v>2</v>
      </c>
      <c r="AQ61" s="18">
        <v>2</v>
      </c>
      <c r="AR61" s="18">
        <v>2016</v>
      </c>
      <c r="AS61" s="18" t="s">
        <v>545</v>
      </c>
      <c r="AT61" s="18" t="s">
        <v>497</v>
      </c>
      <c r="AU61" s="18">
        <v>2016</v>
      </c>
      <c r="AV61" s="18" t="s">
        <v>545</v>
      </c>
      <c r="AW61" s="18" t="s">
        <v>545</v>
      </c>
      <c r="AX61" s="18">
        <v>2</v>
      </c>
      <c r="AY61" s="18">
        <v>4</v>
      </c>
      <c r="AZ61" s="18" t="s">
        <v>1341</v>
      </c>
      <c r="BA61" s="18">
        <v>1</v>
      </c>
      <c r="BC61" s="18">
        <v>1</v>
      </c>
      <c r="BD61" s="18">
        <v>1</v>
      </c>
      <c r="BL61" s="18">
        <v>1</v>
      </c>
      <c r="BN61" s="18">
        <v>2</v>
      </c>
      <c r="BO61" s="18">
        <v>3</v>
      </c>
      <c r="BP61" s="18">
        <v>3</v>
      </c>
      <c r="BQ61" s="18">
        <v>1</v>
      </c>
      <c r="BR61" s="18">
        <v>2017</v>
      </c>
      <c r="BS61" s="18">
        <v>1</v>
      </c>
      <c r="BU61" s="18">
        <v>1</v>
      </c>
      <c r="BV61" s="18">
        <v>1</v>
      </c>
      <c r="BW61" s="18">
        <v>1</v>
      </c>
      <c r="BX61" s="18">
        <v>1</v>
      </c>
      <c r="CB61" s="18">
        <v>2</v>
      </c>
      <c r="CD61" s="18">
        <v>1</v>
      </c>
      <c r="CE61" s="21">
        <v>14.61</v>
      </c>
      <c r="CF61" s="18">
        <v>1</v>
      </c>
      <c r="CG61" s="18" t="s">
        <v>545</v>
      </c>
      <c r="CT61" s="18">
        <v>2</v>
      </c>
      <c r="DJ61" s="18">
        <v>1</v>
      </c>
      <c r="DK61" s="18">
        <v>1</v>
      </c>
      <c r="DL61" s="18">
        <v>81636</v>
      </c>
      <c r="DM61" s="18">
        <v>48364</v>
      </c>
      <c r="DN61" s="18" t="s">
        <v>932</v>
      </c>
      <c r="DO61" s="18" t="s">
        <v>932</v>
      </c>
      <c r="DP61" s="18">
        <v>20375</v>
      </c>
      <c r="DQ61" s="18">
        <v>2834</v>
      </c>
      <c r="DR61" s="18">
        <v>2606</v>
      </c>
      <c r="DS61" s="18">
        <v>308</v>
      </c>
      <c r="DT61" s="18">
        <v>2848</v>
      </c>
      <c r="DU61" s="18">
        <v>365</v>
      </c>
      <c r="DV61" s="18" t="s">
        <v>1342</v>
      </c>
      <c r="DW61" s="18">
        <v>470</v>
      </c>
      <c r="DX61" s="18">
        <v>9</v>
      </c>
      <c r="DY61" s="18">
        <v>9</v>
      </c>
      <c r="DZ61" s="18">
        <v>21.6</v>
      </c>
      <c r="EA61" s="18">
        <v>1888</v>
      </c>
      <c r="EB61" s="18">
        <v>1968</v>
      </c>
      <c r="EC61" s="18" t="s">
        <v>1343</v>
      </c>
      <c r="ED61" s="18">
        <v>45</v>
      </c>
      <c r="EE61" s="18" t="s">
        <v>1344</v>
      </c>
      <c r="EF61" s="19">
        <v>0.91</v>
      </c>
      <c r="EG61" s="18" t="s">
        <v>1345</v>
      </c>
      <c r="EH61" s="18">
        <v>36.22</v>
      </c>
      <c r="EQ61" s="18" t="s">
        <v>1346</v>
      </c>
      <c r="ER61" s="18">
        <v>1</v>
      </c>
      <c r="ES61" s="18">
        <v>1</v>
      </c>
      <c r="ET61" s="18">
        <v>4</v>
      </c>
      <c r="EU61" s="18" t="s">
        <v>1347</v>
      </c>
      <c r="EV61" s="18">
        <v>52</v>
      </c>
      <c r="EW61" s="18">
        <v>11</v>
      </c>
      <c r="EX61" s="18">
        <v>37</v>
      </c>
      <c r="EZ61" s="18">
        <v>1</v>
      </c>
      <c r="FA61" s="18">
        <v>2</v>
      </c>
      <c r="GR61" s="18">
        <v>1</v>
      </c>
      <c r="GS61" s="18">
        <v>2</v>
      </c>
    </row>
    <row r="62" spans="1:211" s="18" customFormat="1" x14ac:dyDescent="0.15">
      <c r="A62" s="18" t="s">
        <v>2473</v>
      </c>
      <c r="B62" s="18">
        <v>1</v>
      </c>
      <c r="C62" s="18">
        <v>1</v>
      </c>
      <c r="E62" s="18">
        <v>1</v>
      </c>
      <c r="F62" s="18">
        <v>1</v>
      </c>
      <c r="G62" s="18">
        <v>1</v>
      </c>
      <c r="H62" s="18">
        <v>1</v>
      </c>
      <c r="K62" s="18">
        <v>1</v>
      </c>
      <c r="L62" s="18">
        <v>1</v>
      </c>
      <c r="N62" s="18">
        <v>1</v>
      </c>
      <c r="O62" s="18">
        <v>1</v>
      </c>
      <c r="S62" s="18" t="s">
        <v>1636</v>
      </c>
      <c r="T62" s="18">
        <v>3</v>
      </c>
      <c r="W62" s="18">
        <v>10</v>
      </c>
      <c r="X62" s="18" t="s">
        <v>1637</v>
      </c>
      <c r="Z62" s="18">
        <v>1</v>
      </c>
      <c r="AA62" s="18" t="s">
        <v>1638</v>
      </c>
      <c r="AB62" s="18">
        <v>3</v>
      </c>
      <c r="AC62" s="18">
        <v>1</v>
      </c>
      <c r="AD62" s="18" t="s">
        <v>1639</v>
      </c>
      <c r="AE62" s="18" t="s">
        <v>1640</v>
      </c>
      <c r="AF62" s="18" t="s">
        <v>487</v>
      </c>
      <c r="AG62" s="18">
        <v>1</v>
      </c>
      <c r="AH62" s="18">
        <v>1</v>
      </c>
      <c r="AL62" s="18">
        <v>1</v>
      </c>
      <c r="AM62" s="18">
        <v>1</v>
      </c>
      <c r="AN62" s="18">
        <v>1</v>
      </c>
      <c r="AO62" s="18">
        <v>1</v>
      </c>
      <c r="AP62" s="18">
        <v>1</v>
      </c>
      <c r="AQ62" s="18">
        <v>1</v>
      </c>
      <c r="AR62" s="18">
        <v>2016</v>
      </c>
      <c r="AS62" s="18">
        <v>2015</v>
      </c>
      <c r="AT62" s="18" t="s">
        <v>545</v>
      </c>
      <c r="AU62" s="18" t="s">
        <v>545</v>
      </c>
      <c r="AV62" s="18" t="s">
        <v>545</v>
      </c>
      <c r="AW62" s="18" t="s">
        <v>545</v>
      </c>
      <c r="AX62" s="18">
        <v>2</v>
      </c>
      <c r="AY62" s="18">
        <v>1</v>
      </c>
      <c r="BB62" s="18">
        <v>1</v>
      </c>
      <c r="BD62" s="18">
        <v>1</v>
      </c>
      <c r="BL62" s="18">
        <v>1</v>
      </c>
      <c r="BN62" s="18">
        <v>2</v>
      </c>
      <c r="BO62" s="18">
        <v>2</v>
      </c>
      <c r="BP62" s="18">
        <v>2</v>
      </c>
      <c r="BQ62" s="18">
        <v>1</v>
      </c>
      <c r="BR62" s="18">
        <v>2016</v>
      </c>
      <c r="BS62" s="18">
        <v>1</v>
      </c>
      <c r="BV62" s="18">
        <v>1</v>
      </c>
      <c r="BW62" s="18">
        <v>1</v>
      </c>
      <c r="BX62" s="18">
        <v>1</v>
      </c>
      <c r="CB62" s="18">
        <v>2</v>
      </c>
      <c r="CD62" s="18">
        <v>2</v>
      </c>
      <c r="CE62" s="21">
        <v>21.78</v>
      </c>
      <c r="CF62" s="18">
        <v>1</v>
      </c>
      <c r="CG62" s="18">
        <v>2015</v>
      </c>
      <c r="CH62" s="18">
        <v>1</v>
      </c>
      <c r="CI62" s="18">
        <v>1</v>
      </c>
      <c r="CM62" s="18">
        <v>1</v>
      </c>
      <c r="CQ62" s="18">
        <v>1</v>
      </c>
      <c r="CS62" s="21">
        <v>32.979999999999997</v>
      </c>
      <c r="CT62" s="18">
        <v>2</v>
      </c>
      <c r="DJ62" s="18">
        <v>1</v>
      </c>
      <c r="DK62" s="18">
        <v>1</v>
      </c>
      <c r="DL62" s="22">
        <v>7800</v>
      </c>
      <c r="DN62" s="18" t="s">
        <v>445</v>
      </c>
      <c r="DY62" s="18">
        <v>3</v>
      </c>
      <c r="DZ62" s="18">
        <v>0</v>
      </c>
      <c r="EA62" s="18">
        <v>1947</v>
      </c>
      <c r="EB62" s="18" t="s">
        <v>1641</v>
      </c>
      <c r="EC62" s="18" t="s">
        <v>1642</v>
      </c>
      <c r="ED62" s="18" t="s">
        <v>445</v>
      </c>
      <c r="EE62" s="18" t="s">
        <v>445</v>
      </c>
      <c r="EF62" s="19">
        <v>1</v>
      </c>
      <c r="EG62" s="18" t="s">
        <v>445</v>
      </c>
      <c r="EI62" s="18" t="s">
        <v>1642</v>
      </c>
      <c r="EQ62" s="18" t="s">
        <v>545</v>
      </c>
      <c r="ER62" s="18">
        <v>1</v>
      </c>
      <c r="ES62" s="18">
        <v>1</v>
      </c>
      <c r="ET62" s="18">
        <v>3</v>
      </c>
      <c r="EV62" s="19">
        <v>1</v>
      </c>
      <c r="EZ62" s="18">
        <v>1</v>
      </c>
      <c r="FA62" s="18">
        <v>1</v>
      </c>
      <c r="FB62" s="22">
        <v>7800</v>
      </c>
      <c r="FF62" s="22">
        <v>2443</v>
      </c>
      <c r="FH62" s="18">
        <v>231</v>
      </c>
      <c r="FJ62" s="18" t="s">
        <v>1643</v>
      </c>
      <c r="FL62" s="18" t="s">
        <v>445</v>
      </c>
      <c r="FM62" s="18" t="s">
        <v>1644</v>
      </c>
      <c r="FN62" s="18">
        <v>2</v>
      </c>
      <c r="FO62" s="18" t="s">
        <v>1645</v>
      </c>
      <c r="FP62" s="18">
        <v>0</v>
      </c>
      <c r="FQ62" s="18">
        <v>1</v>
      </c>
      <c r="FR62" s="18">
        <v>1</v>
      </c>
      <c r="FX62" s="18">
        <v>2</v>
      </c>
      <c r="GA62" s="18">
        <v>2016</v>
      </c>
      <c r="GC62" s="18">
        <v>2.2000000000000002</v>
      </c>
      <c r="GD62" s="18">
        <v>190</v>
      </c>
      <c r="GE62" s="18" t="s">
        <v>1646</v>
      </c>
      <c r="GG62" s="18">
        <v>25</v>
      </c>
      <c r="GH62" s="18" t="s">
        <v>1647</v>
      </c>
      <c r="GI62" s="18" t="s">
        <v>445</v>
      </c>
      <c r="GJ62" s="18">
        <v>2</v>
      </c>
      <c r="GK62" s="18">
        <v>1</v>
      </c>
      <c r="GL62" s="18">
        <v>100</v>
      </c>
      <c r="GM62" s="18" t="s">
        <v>1648</v>
      </c>
      <c r="GN62" s="18">
        <v>2</v>
      </c>
      <c r="GR62" s="18">
        <v>1</v>
      </c>
      <c r="GS62" s="18">
        <v>1</v>
      </c>
      <c r="GZ62" s="18" t="s">
        <v>545</v>
      </c>
      <c r="HA62" s="18" t="s">
        <v>545</v>
      </c>
      <c r="HB62" s="18" t="s">
        <v>545</v>
      </c>
    </row>
    <row r="63" spans="1:211" s="18" customFormat="1" x14ac:dyDescent="0.15">
      <c r="A63" s="18" t="s">
        <v>2250</v>
      </c>
      <c r="B63" s="18">
        <v>1</v>
      </c>
      <c r="C63" s="18">
        <v>1</v>
      </c>
      <c r="E63" s="18">
        <v>1</v>
      </c>
      <c r="F63" s="18">
        <v>1</v>
      </c>
      <c r="G63" s="18">
        <v>1</v>
      </c>
      <c r="H63" s="18">
        <v>1</v>
      </c>
      <c r="I63" s="18">
        <v>1</v>
      </c>
      <c r="J63" s="18">
        <v>1</v>
      </c>
      <c r="K63" s="18">
        <v>1</v>
      </c>
      <c r="L63" s="18">
        <v>1</v>
      </c>
      <c r="M63" s="18">
        <v>1</v>
      </c>
      <c r="N63" s="18">
        <v>1</v>
      </c>
      <c r="O63" s="18">
        <v>1</v>
      </c>
      <c r="S63" s="18" t="s">
        <v>2253</v>
      </c>
      <c r="T63" s="18" t="s">
        <v>530</v>
      </c>
      <c r="U63" s="18" t="s">
        <v>2254</v>
      </c>
      <c r="V63" s="19">
        <v>0</v>
      </c>
      <c r="W63" s="18" t="s">
        <v>2255</v>
      </c>
      <c r="X63" s="18" t="s">
        <v>545</v>
      </c>
      <c r="Y63" s="18" t="s">
        <v>2256</v>
      </c>
      <c r="Z63" s="18">
        <v>1</v>
      </c>
      <c r="AB63" s="18">
        <v>3</v>
      </c>
      <c r="AC63" s="18">
        <v>2</v>
      </c>
      <c r="AE63" s="18" t="s">
        <v>2257</v>
      </c>
      <c r="AF63" s="18" t="s">
        <v>2258</v>
      </c>
      <c r="AG63" s="18">
        <v>1</v>
      </c>
      <c r="AH63" s="18">
        <v>1</v>
      </c>
      <c r="AL63" s="18">
        <v>1</v>
      </c>
      <c r="AM63" s="18">
        <v>1</v>
      </c>
      <c r="AN63" s="18">
        <v>1</v>
      </c>
      <c r="AO63" s="18">
        <v>1</v>
      </c>
      <c r="AP63" s="18">
        <v>1</v>
      </c>
      <c r="AQ63" s="18">
        <v>1</v>
      </c>
      <c r="AR63" s="18">
        <v>2012</v>
      </c>
      <c r="AS63" s="18">
        <v>2012</v>
      </c>
      <c r="AT63" s="18">
        <v>2012</v>
      </c>
      <c r="AU63" s="18" t="s">
        <v>503</v>
      </c>
      <c r="AV63" s="18" t="s">
        <v>503</v>
      </c>
      <c r="AW63" s="18" t="s">
        <v>503</v>
      </c>
      <c r="AX63" s="18">
        <v>2</v>
      </c>
      <c r="AY63" s="18">
        <v>1</v>
      </c>
      <c r="BC63" s="18">
        <v>1</v>
      </c>
      <c r="BH63" s="18">
        <v>1</v>
      </c>
      <c r="BN63" s="18">
        <v>2</v>
      </c>
      <c r="BO63" s="18">
        <v>2</v>
      </c>
      <c r="BP63" s="18">
        <v>2</v>
      </c>
      <c r="BQ63" s="18">
        <v>1</v>
      </c>
      <c r="BR63" s="18">
        <v>2017</v>
      </c>
      <c r="BS63" s="18">
        <v>1</v>
      </c>
      <c r="BV63" s="18">
        <v>1</v>
      </c>
      <c r="BW63" s="18">
        <v>1</v>
      </c>
      <c r="BX63" s="18">
        <v>1</v>
      </c>
      <c r="CB63" s="18">
        <v>1</v>
      </c>
      <c r="CD63" s="18">
        <v>2</v>
      </c>
      <c r="CE63" s="21">
        <v>25.37</v>
      </c>
      <c r="CF63" s="18">
        <v>1</v>
      </c>
      <c r="CG63" s="18">
        <v>2017</v>
      </c>
      <c r="CH63" s="18">
        <v>1</v>
      </c>
      <c r="CL63" s="18">
        <v>1</v>
      </c>
      <c r="CM63" s="18">
        <v>1</v>
      </c>
      <c r="CQ63" s="18">
        <v>3</v>
      </c>
      <c r="CS63" s="21">
        <v>54.95</v>
      </c>
      <c r="CT63" s="18">
        <v>1</v>
      </c>
      <c r="CU63" s="18">
        <v>2017</v>
      </c>
      <c r="CV63" s="18">
        <v>1</v>
      </c>
      <c r="CZ63" s="18">
        <v>1</v>
      </c>
      <c r="DA63" s="18">
        <v>1</v>
      </c>
      <c r="DE63" s="18">
        <v>2</v>
      </c>
      <c r="DG63" s="18">
        <v>1</v>
      </c>
      <c r="DH63" s="18" t="s">
        <v>2259</v>
      </c>
      <c r="DI63" s="21">
        <v>22.12</v>
      </c>
      <c r="DJ63" s="18">
        <v>1</v>
      </c>
      <c r="DK63" s="18">
        <v>1</v>
      </c>
      <c r="DL63" s="22">
        <v>21000</v>
      </c>
      <c r="DN63" s="22">
        <v>21000</v>
      </c>
      <c r="DP63" s="18">
        <v>6189</v>
      </c>
      <c r="DR63" s="18">
        <v>493</v>
      </c>
      <c r="DT63" s="18">
        <v>318</v>
      </c>
      <c r="DV63" s="22">
        <v>53856</v>
      </c>
      <c r="DW63" s="18">
        <v>100</v>
      </c>
      <c r="DX63" s="18" t="s">
        <v>2260</v>
      </c>
      <c r="DY63" s="18">
        <v>4</v>
      </c>
      <c r="DZ63" s="18" t="s">
        <v>2261</v>
      </c>
      <c r="EA63" s="18">
        <v>1903</v>
      </c>
      <c r="EB63" s="18">
        <v>2005</v>
      </c>
      <c r="EC63" s="18" t="s">
        <v>2262</v>
      </c>
      <c r="ED63" s="18">
        <v>6.1</v>
      </c>
      <c r="EE63" s="18">
        <v>2.17</v>
      </c>
      <c r="EG63" s="18">
        <v>3.6</v>
      </c>
      <c r="EI63" s="18">
        <v>6</v>
      </c>
      <c r="EQ63" s="18" t="s">
        <v>503</v>
      </c>
      <c r="ER63" s="18">
        <v>1</v>
      </c>
      <c r="ES63" s="18">
        <v>1</v>
      </c>
      <c r="EV63" s="18">
        <v>0</v>
      </c>
      <c r="EW63" s="18">
        <v>0.4</v>
      </c>
      <c r="EX63" s="18">
        <v>99.6</v>
      </c>
      <c r="EZ63" s="18">
        <v>1</v>
      </c>
      <c r="FA63" s="18">
        <v>1</v>
      </c>
      <c r="FB63" s="18">
        <v>21000</v>
      </c>
      <c r="FD63" s="18">
        <v>21000</v>
      </c>
      <c r="FF63" s="18">
        <v>6166</v>
      </c>
      <c r="FH63" s="18">
        <v>396</v>
      </c>
      <c r="FJ63" s="18">
        <v>315</v>
      </c>
      <c r="FL63" s="18">
        <v>53586</v>
      </c>
      <c r="FM63" s="18">
        <v>79</v>
      </c>
      <c r="FN63" s="18" t="s">
        <v>2263</v>
      </c>
      <c r="FO63" s="18">
        <v>0</v>
      </c>
      <c r="FP63" s="18">
        <v>0</v>
      </c>
      <c r="FV63" s="18">
        <v>1</v>
      </c>
      <c r="FW63" s="18" t="s">
        <v>2264</v>
      </c>
      <c r="FZ63" s="18" t="s">
        <v>545</v>
      </c>
      <c r="GJ63" s="18">
        <v>1</v>
      </c>
      <c r="GK63" s="18">
        <v>2</v>
      </c>
      <c r="GL63" s="18">
        <v>0</v>
      </c>
      <c r="GN63" s="18">
        <v>2</v>
      </c>
      <c r="GQ63" s="18" t="s">
        <v>2265</v>
      </c>
      <c r="GR63" s="18">
        <v>1</v>
      </c>
      <c r="GS63" s="18">
        <v>1</v>
      </c>
      <c r="GZ63" s="18">
        <v>41</v>
      </c>
      <c r="HA63" s="18">
        <v>37</v>
      </c>
      <c r="HB63" s="18">
        <v>2706</v>
      </c>
    </row>
    <row r="64" spans="1:211" s="18" customFormat="1" x14ac:dyDescent="0.15">
      <c r="A64" s="18" t="s">
        <v>563</v>
      </c>
      <c r="B64" s="18">
        <v>1</v>
      </c>
      <c r="C64" s="18">
        <v>1</v>
      </c>
      <c r="E64" s="18">
        <v>1</v>
      </c>
      <c r="F64" s="18">
        <v>1</v>
      </c>
      <c r="H64" s="18">
        <v>1</v>
      </c>
      <c r="K64" s="18">
        <v>2</v>
      </c>
      <c r="L64" s="18">
        <v>1</v>
      </c>
      <c r="N64" s="18">
        <v>1</v>
      </c>
      <c r="S64" s="18" t="s">
        <v>568</v>
      </c>
      <c r="T64" s="18">
        <v>60</v>
      </c>
      <c r="W64" s="18">
        <v>90</v>
      </c>
      <c r="Z64" s="18">
        <v>2</v>
      </c>
      <c r="AB64" s="18">
        <v>3</v>
      </c>
      <c r="AC64" s="18">
        <v>1</v>
      </c>
      <c r="AG64" s="18">
        <v>1</v>
      </c>
      <c r="AH64" s="18">
        <v>1</v>
      </c>
      <c r="AO64" s="18">
        <v>2</v>
      </c>
      <c r="AP64" s="18">
        <v>2</v>
      </c>
      <c r="AQ64" s="18">
        <v>2</v>
      </c>
      <c r="AX64" s="18">
        <v>2</v>
      </c>
      <c r="AY64" s="18">
        <v>1</v>
      </c>
      <c r="BB64" s="18">
        <v>1</v>
      </c>
      <c r="BC64" s="18">
        <v>1</v>
      </c>
      <c r="BL64" s="18">
        <v>1</v>
      </c>
      <c r="BN64" s="18">
        <v>2</v>
      </c>
      <c r="BO64" s="18">
        <v>2</v>
      </c>
      <c r="BP64" s="18">
        <v>2</v>
      </c>
      <c r="BQ64" s="18">
        <v>1</v>
      </c>
      <c r="BR64" s="18">
        <v>2014</v>
      </c>
      <c r="BS64" s="18">
        <v>1</v>
      </c>
      <c r="BU64" s="18">
        <v>1</v>
      </c>
      <c r="CD64" s="18">
        <v>2</v>
      </c>
      <c r="CE64" s="23">
        <v>39</v>
      </c>
      <c r="CF64" s="18">
        <v>2</v>
      </c>
      <c r="CT64" s="18">
        <v>2</v>
      </c>
      <c r="DJ64" s="18">
        <v>1</v>
      </c>
      <c r="DK64" s="18">
        <v>1</v>
      </c>
      <c r="DL64" s="18">
        <v>130</v>
      </c>
      <c r="DP64" s="18">
        <v>82</v>
      </c>
      <c r="DR64" s="18">
        <v>9</v>
      </c>
      <c r="DT64" s="18">
        <v>13</v>
      </c>
      <c r="DX64" s="18">
        <v>0</v>
      </c>
      <c r="DY64" s="18">
        <v>0</v>
      </c>
      <c r="DZ64" s="18">
        <v>2.13</v>
      </c>
      <c r="ER64" s="18">
        <v>2</v>
      </c>
      <c r="ES64" s="18">
        <v>2</v>
      </c>
      <c r="EX64" s="18">
        <v>100</v>
      </c>
      <c r="EZ64" s="18">
        <v>1</v>
      </c>
      <c r="FA64" s="18">
        <v>2</v>
      </c>
      <c r="GR64" s="18">
        <v>1</v>
      </c>
      <c r="GS64" s="18">
        <v>2</v>
      </c>
    </row>
    <row r="65" spans="1:212" s="18" customFormat="1" x14ac:dyDescent="0.15">
      <c r="A65" s="18" t="s">
        <v>2454</v>
      </c>
      <c r="B65" s="18">
        <v>1</v>
      </c>
      <c r="C65" s="18">
        <v>1</v>
      </c>
      <c r="E65" s="18">
        <v>1</v>
      </c>
      <c r="F65" s="18">
        <v>1</v>
      </c>
      <c r="G65" s="18">
        <v>1</v>
      </c>
      <c r="K65" s="18">
        <v>1</v>
      </c>
      <c r="L65" s="18">
        <v>1</v>
      </c>
      <c r="M65" s="18">
        <v>1</v>
      </c>
      <c r="N65" s="18">
        <v>1</v>
      </c>
      <c r="O65" s="18">
        <v>1</v>
      </c>
      <c r="P65" s="18">
        <v>1</v>
      </c>
      <c r="S65" s="23">
        <v>5</v>
      </c>
      <c r="T65" s="18">
        <v>20</v>
      </c>
      <c r="W65" s="18">
        <v>20</v>
      </c>
      <c r="Y65" s="18">
        <v>90</v>
      </c>
      <c r="Z65" s="18">
        <v>2</v>
      </c>
      <c r="AB65" s="18">
        <v>4</v>
      </c>
      <c r="AE65" s="18" t="s">
        <v>2363</v>
      </c>
      <c r="AF65" s="18" t="s">
        <v>2363</v>
      </c>
      <c r="AG65" s="18">
        <v>1</v>
      </c>
      <c r="AH65" s="18">
        <v>1</v>
      </c>
      <c r="AI65" s="18">
        <v>0</v>
      </c>
      <c r="AJ65" s="18">
        <v>6.76</v>
      </c>
      <c r="AK65" s="18">
        <v>0</v>
      </c>
      <c r="AO65" s="18">
        <v>2</v>
      </c>
      <c r="AP65" s="18">
        <v>2</v>
      </c>
      <c r="AQ65" s="18">
        <v>2</v>
      </c>
      <c r="AR65" s="18">
        <v>2017</v>
      </c>
      <c r="AS65" s="18">
        <v>2017</v>
      </c>
      <c r="AT65" s="18">
        <v>2017</v>
      </c>
      <c r="AU65" s="18">
        <v>2017</v>
      </c>
      <c r="AV65" s="18">
        <v>2017</v>
      </c>
      <c r="AW65" s="18">
        <v>2017</v>
      </c>
      <c r="AX65" s="18">
        <v>2</v>
      </c>
      <c r="AY65" s="18">
        <v>4</v>
      </c>
      <c r="AZ65" s="18" t="s">
        <v>2364</v>
      </c>
      <c r="BC65" s="18">
        <v>1</v>
      </c>
      <c r="BD65" s="18">
        <v>1</v>
      </c>
      <c r="BN65" s="18">
        <v>1</v>
      </c>
      <c r="BO65" s="18">
        <v>1</v>
      </c>
      <c r="BP65" s="18">
        <v>1</v>
      </c>
      <c r="BQ65" s="18">
        <v>1</v>
      </c>
      <c r="BR65" s="18">
        <v>2017</v>
      </c>
      <c r="BS65" s="18">
        <v>1</v>
      </c>
      <c r="BU65" s="18">
        <v>1</v>
      </c>
      <c r="BV65" s="18">
        <v>1</v>
      </c>
      <c r="BW65" s="18">
        <v>1</v>
      </c>
      <c r="BX65" s="18">
        <v>1</v>
      </c>
      <c r="CB65" s="18">
        <v>1</v>
      </c>
      <c r="CD65" s="18">
        <v>2</v>
      </c>
      <c r="CE65" s="18">
        <v>32.25</v>
      </c>
      <c r="CF65" s="18">
        <v>1</v>
      </c>
      <c r="CG65" s="18">
        <v>2017</v>
      </c>
      <c r="CH65" s="18">
        <v>1</v>
      </c>
      <c r="CJ65" s="18">
        <v>1</v>
      </c>
      <c r="CM65" s="18">
        <v>1</v>
      </c>
      <c r="CQ65" s="18">
        <v>1</v>
      </c>
      <c r="CS65" s="18">
        <v>59.75</v>
      </c>
      <c r="CT65" s="18">
        <v>1</v>
      </c>
      <c r="CU65" s="18">
        <v>2017</v>
      </c>
      <c r="CV65" s="18">
        <v>1</v>
      </c>
      <c r="CX65" s="18">
        <v>1</v>
      </c>
      <c r="CY65" s="18">
        <v>1</v>
      </c>
      <c r="CZ65" s="18">
        <v>1</v>
      </c>
      <c r="DA65" s="18">
        <v>1</v>
      </c>
      <c r="DE65" s="18">
        <v>2</v>
      </c>
      <c r="DG65" s="18">
        <v>2</v>
      </c>
      <c r="DI65" s="18">
        <v>3.61</v>
      </c>
      <c r="DJ65" s="18">
        <v>1</v>
      </c>
      <c r="DK65" s="18">
        <v>1</v>
      </c>
    </row>
    <row r="66" spans="1:212" s="18" customFormat="1" x14ac:dyDescent="0.15">
      <c r="A66" s="18" t="s">
        <v>1296</v>
      </c>
      <c r="B66" s="18">
        <v>1</v>
      </c>
      <c r="C66" s="18">
        <v>1</v>
      </c>
      <c r="E66" s="18">
        <v>1</v>
      </c>
      <c r="F66" s="18">
        <v>1</v>
      </c>
      <c r="H66" s="18">
        <v>1</v>
      </c>
      <c r="K66" s="18">
        <v>2</v>
      </c>
      <c r="L66" s="18">
        <v>1</v>
      </c>
      <c r="N66" s="18">
        <v>1</v>
      </c>
      <c r="O66" s="18">
        <v>1</v>
      </c>
      <c r="S66" s="18" t="s">
        <v>1300</v>
      </c>
      <c r="T66" s="18">
        <v>5</v>
      </c>
      <c r="W66" s="18">
        <v>90</v>
      </c>
      <c r="Y66" s="18">
        <v>120</v>
      </c>
      <c r="Z66" s="18">
        <v>2</v>
      </c>
      <c r="AB66" s="18">
        <v>3</v>
      </c>
      <c r="AC66" s="18">
        <v>1</v>
      </c>
      <c r="AG66" s="18">
        <v>1</v>
      </c>
      <c r="AH66" s="18">
        <v>1</v>
      </c>
      <c r="AX66" s="18">
        <v>2</v>
      </c>
      <c r="AY66" s="18">
        <v>1</v>
      </c>
      <c r="BC66" s="18">
        <v>1</v>
      </c>
      <c r="BL66" s="18">
        <v>1</v>
      </c>
      <c r="BQ66" s="18">
        <v>1</v>
      </c>
      <c r="BR66" s="18">
        <v>2017</v>
      </c>
      <c r="BS66" s="18">
        <v>1</v>
      </c>
      <c r="BU66" s="18">
        <v>1</v>
      </c>
      <c r="BV66" s="18">
        <v>1</v>
      </c>
      <c r="BW66" s="18">
        <v>1</v>
      </c>
      <c r="CB66" s="18">
        <v>1</v>
      </c>
      <c r="CD66" s="18">
        <v>2</v>
      </c>
      <c r="CE66" s="18">
        <v>25</v>
      </c>
      <c r="CF66" s="18">
        <v>1</v>
      </c>
      <c r="CG66" s="18">
        <v>2012</v>
      </c>
      <c r="CH66" s="18">
        <v>1</v>
      </c>
      <c r="CK66" s="18">
        <v>1</v>
      </c>
      <c r="CL66" s="18">
        <v>1</v>
      </c>
      <c r="CQ66" s="18">
        <v>1</v>
      </c>
      <c r="CS66" s="18">
        <v>49.95</v>
      </c>
      <c r="CT66" s="18">
        <v>2</v>
      </c>
      <c r="DJ66" s="18">
        <v>1</v>
      </c>
      <c r="DK66" s="18">
        <v>1</v>
      </c>
      <c r="DL66" s="18">
        <v>130</v>
      </c>
      <c r="DP66" s="18">
        <v>68</v>
      </c>
      <c r="DR66" s="18">
        <v>9</v>
      </c>
      <c r="DT66" s="18">
        <v>0</v>
      </c>
      <c r="ER66" s="18">
        <v>2</v>
      </c>
      <c r="ES66" s="18">
        <v>1</v>
      </c>
      <c r="ET66" s="18">
        <v>3</v>
      </c>
      <c r="EX66" s="18">
        <v>100</v>
      </c>
      <c r="EZ66" s="18">
        <v>1</v>
      </c>
      <c r="FA66" s="18">
        <v>1</v>
      </c>
      <c r="FB66" s="18">
        <v>130</v>
      </c>
      <c r="FQ66" s="18">
        <v>1</v>
      </c>
      <c r="GR66" s="18">
        <v>1</v>
      </c>
      <c r="GS66" s="18">
        <v>2</v>
      </c>
    </row>
    <row r="67" spans="1:212" s="18" customFormat="1" x14ac:dyDescent="0.15">
      <c r="A67" s="18" t="s">
        <v>1075</v>
      </c>
      <c r="B67" s="18">
        <v>1</v>
      </c>
      <c r="C67" s="18">
        <v>1</v>
      </c>
      <c r="E67" s="18">
        <v>1</v>
      </c>
      <c r="F67" s="18">
        <v>1</v>
      </c>
      <c r="G67" s="18">
        <v>1</v>
      </c>
      <c r="K67" s="18">
        <v>2</v>
      </c>
      <c r="L67" s="18">
        <v>1</v>
      </c>
      <c r="N67" s="18">
        <v>1</v>
      </c>
      <c r="S67" s="21">
        <v>2.5</v>
      </c>
      <c r="T67" s="18">
        <v>1</v>
      </c>
      <c r="W67" s="18">
        <v>60</v>
      </c>
      <c r="Z67" s="18">
        <v>2</v>
      </c>
      <c r="AB67" s="18">
        <v>3</v>
      </c>
      <c r="AC67" s="18">
        <v>1</v>
      </c>
      <c r="AE67" s="18" t="s">
        <v>1974</v>
      </c>
      <c r="AG67" s="18">
        <v>1</v>
      </c>
      <c r="AH67" s="18">
        <v>1</v>
      </c>
      <c r="AO67" s="18">
        <v>2</v>
      </c>
      <c r="AP67" s="18">
        <v>2</v>
      </c>
      <c r="AQ67" s="18">
        <v>2</v>
      </c>
      <c r="AR67" s="18">
        <v>2006</v>
      </c>
      <c r="AS67" s="18">
        <v>2014</v>
      </c>
      <c r="AU67" s="18">
        <v>2006</v>
      </c>
      <c r="AV67" s="18">
        <v>2014</v>
      </c>
      <c r="AX67" s="18">
        <v>1</v>
      </c>
      <c r="AY67" s="18">
        <v>4</v>
      </c>
      <c r="AZ67" s="18" t="s">
        <v>1975</v>
      </c>
      <c r="BE67" s="18">
        <v>1</v>
      </c>
      <c r="BL67" s="18">
        <v>1</v>
      </c>
      <c r="BN67" s="18">
        <v>1</v>
      </c>
      <c r="BO67" s="18">
        <v>1</v>
      </c>
      <c r="BP67" s="18">
        <v>3</v>
      </c>
      <c r="BQ67" s="18">
        <v>1</v>
      </c>
      <c r="BR67" s="18">
        <v>2017</v>
      </c>
      <c r="BS67" s="18">
        <v>1</v>
      </c>
      <c r="BU67" s="18">
        <v>1</v>
      </c>
      <c r="CB67" s="18">
        <v>2</v>
      </c>
      <c r="CD67" s="18">
        <v>2</v>
      </c>
      <c r="CE67" s="21">
        <v>43.49</v>
      </c>
      <c r="CF67" s="18">
        <v>1</v>
      </c>
      <c r="CG67" s="18">
        <v>2017</v>
      </c>
      <c r="CH67" s="18">
        <v>1</v>
      </c>
      <c r="CJ67" s="18">
        <v>1</v>
      </c>
      <c r="CQ67" s="18">
        <v>1</v>
      </c>
      <c r="CS67" s="18">
        <v>66.849999999999994</v>
      </c>
      <c r="CT67" s="18">
        <v>2</v>
      </c>
      <c r="DJ67" s="18">
        <v>1</v>
      </c>
      <c r="DK67" s="18">
        <v>1</v>
      </c>
      <c r="DL67" s="18">
        <v>450</v>
      </c>
      <c r="DP67" s="18">
        <v>193</v>
      </c>
      <c r="DR67" s="18">
        <v>4</v>
      </c>
      <c r="DV67" s="18">
        <v>120000</v>
      </c>
      <c r="EA67" s="18">
        <v>2006</v>
      </c>
      <c r="EB67" s="18">
        <v>2014</v>
      </c>
      <c r="EC67" s="18" t="s">
        <v>1976</v>
      </c>
      <c r="ER67" s="18">
        <v>2</v>
      </c>
      <c r="ES67" s="18">
        <v>1</v>
      </c>
      <c r="ET67" s="18">
        <v>3</v>
      </c>
      <c r="EV67" s="18">
        <v>99</v>
      </c>
      <c r="EZ67" s="18">
        <v>1</v>
      </c>
      <c r="FA67" s="18">
        <v>1</v>
      </c>
      <c r="FB67" s="18">
        <v>450</v>
      </c>
      <c r="FF67" s="18">
        <v>193</v>
      </c>
      <c r="FH67" s="18">
        <v>4</v>
      </c>
      <c r="FZ67" s="18">
        <v>2009</v>
      </c>
      <c r="GJ67" s="18">
        <v>2</v>
      </c>
      <c r="GK67" s="18">
        <v>2</v>
      </c>
      <c r="GN67" s="18">
        <v>2</v>
      </c>
      <c r="GR67" s="18">
        <v>1</v>
      </c>
      <c r="GS67" s="18">
        <v>2</v>
      </c>
    </row>
    <row r="68" spans="1:212" s="18" customFormat="1" x14ac:dyDescent="0.15">
      <c r="A68" s="18" t="s">
        <v>1075</v>
      </c>
      <c r="B68" s="18">
        <v>1</v>
      </c>
      <c r="C68" s="18">
        <v>1</v>
      </c>
      <c r="E68" s="18">
        <v>1</v>
      </c>
      <c r="F68" s="18">
        <v>1</v>
      </c>
      <c r="G68" s="18">
        <v>1</v>
      </c>
      <c r="K68" s="18">
        <v>2</v>
      </c>
      <c r="L68" s="18">
        <v>1</v>
      </c>
      <c r="N68" s="18">
        <v>1</v>
      </c>
      <c r="S68" s="18">
        <v>2.5</v>
      </c>
      <c r="T68" s="18">
        <v>1</v>
      </c>
      <c r="W68" s="18">
        <v>60</v>
      </c>
      <c r="Z68" s="18">
        <v>2</v>
      </c>
      <c r="AB68" s="18">
        <v>3</v>
      </c>
      <c r="AC68" s="18">
        <v>1</v>
      </c>
      <c r="AE68" s="18" t="s">
        <v>1078</v>
      </c>
      <c r="AG68" s="18">
        <v>1</v>
      </c>
    </row>
    <row r="69" spans="1:212" s="18" customFormat="1" x14ac:dyDescent="0.15">
      <c r="A69" s="18" t="s">
        <v>2476</v>
      </c>
      <c r="B69" s="18">
        <v>1</v>
      </c>
      <c r="C69" s="18">
        <v>1</v>
      </c>
      <c r="E69" s="18">
        <v>1</v>
      </c>
      <c r="F69" s="18">
        <v>1</v>
      </c>
      <c r="G69" s="18">
        <v>1</v>
      </c>
      <c r="H69" s="18">
        <v>1</v>
      </c>
      <c r="J69" s="18">
        <v>1</v>
      </c>
      <c r="K69" s="18">
        <v>1</v>
      </c>
      <c r="L69" s="18">
        <v>1</v>
      </c>
      <c r="N69" s="18">
        <v>1</v>
      </c>
      <c r="P69" s="18">
        <v>1</v>
      </c>
      <c r="S69" s="18" t="s">
        <v>2516</v>
      </c>
      <c r="T69" s="18" t="s">
        <v>576</v>
      </c>
      <c r="W69" s="18">
        <v>60</v>
      </c>
      <c r="Z69" s="18">
        <v>2</v>
      </c>
      <c r="AB69" s="18">
        <v>3</v>
      </c>
      <c r="AC69" s="18">
        <v>1</v>
      </c>
      <c r="AD69" s="18" t="s">
        <v>2517</v>
      </c>
      <c r="AE69" s="18" t="s">
        <v>2518</v>
      </c>
      <c r="AF69" s="18" t="s">
        <v>1318</v>
      </c>
      <c r="AG69" s="18">
        <v>1</v>
      </c>
      <c r="AH69" s="18">
        <v>1</v>
      </c>
      <c r="AL69" s="18">
        <v>1</v>
      </c>
      <c r="AM69" s="18">
        <v>1</v>
      </c>
      <c r="AN69" s="18">
        <v>1</v>
      </c>
      <c r="AO69" s="18">
        <v>2</v>
      </c>
      <c r="AP69" s="18">
        <v>2</v>
      </c>
      <c r="AQ69" s="18">
        <v>2</v>
      </c>
      <c r="AR69" s="18">
        <v>2016</v>
      </c>
      <c r="AS69" s="18">
        <v>2016</v>
      </c>
      <c r="AT69" s="18">
        <v>2016</v>
      </c>
      <c r="AX69" s="18">
        <v>1</v>
      </c>
      <c r="AY69" s="18">
        <v>1</v>
      </c>
      <c r="BB69" s="18">
        <v>1</v>
      </c>
      <c r="BC69" s="18">
        <v>1</v>
      </c>
      <c r="BF69" s="18">
        <v>1</v>
      </c>
      <c r="BG69" s="18" t="s">
        <v>2519</v>
      </c>
      <c r="BH69" s="18">
        <v>1</v>
      </c>
      <c r="BN69" s="18">
        <v>2</v>
      </c>
      <c r="BO69" s="18">
        <v>2</v>
      </c>
      <c r="BP69" s="18">
        <v>2</v>
      </c>
      <c r="BQ69" s="18">
        <v>1</v>
      </c>
      <c r="BR69" s="18">
        <v>2017</v>
      </c>
      <c r="BS69" s="18">
        <v>1</v>
      </c>
      <c r="BU69" s="18">
        <v>1</v>
      </c>
      <c r="CB69" s="18">
        <v>4</v>
      </c>
      <c r="CC69" s="18" t="s">
        <v>2520</v>
      </c>
      <c r="CD69" s="18">
        <v>2</v>
      </c>
      <c r="CE69" s="18">
        <v>27.77</v>
      </c>
      <c r="CF69" s="18">
        <v>1</v>
      </c>
      <c r="CG69" s="18">
        <v>2017</v>
      </c>
      <c r="CH69" s="18">
        <v>1</v>
      </c>
      <c r="CJ69" s="18">
        <v>1</v>
      </c>
      <c r="CQ69" s="18">
        <v>1</v>
      </c>
      <c r="CS69" s="18">
        <v>41.25</v>
      </c>
      <c r="CT69" s="18">
        <v>1</v>
      </c>
      <c r="CU69" s="18">
        <v>2016</v>
      </c>
      <c r="CV69" s="18">
        <v>1</v>
      </c>
      <c r="CX69" s="18">
        <v>1</v>
      </c>
      <c r="DE69" s="18">
        <v>2</v>
      </c>
      <c r="DG69" s="18">
        <v>2</v>
      </c>
      <c r="DI69" s="18">
        <v>3</v>
      </c>
      <c r="DJ69" s="18">
        <v>1</v>
      </c>
      <c r="DK69" s="18">
        <v>1</v>
      </c>
      <c r="DL69" s="18">
        <v>3300</v>
      </c>
      <c r="DP69" s="18">
        <v>1000</v>
      </c>
      <c r="DZ69" s="18" t="s">
        <v>2521</v>
      </c>
      <c r="ER69" s="18">
        <v>2</v>
      </c>
      <c r="ES69" s="18">
        <v>2</v>
      </c>
      <c r="ET69" s="18">
        <v>4</v>
      </c>
      <c r="EU69" s="18" t="s">
        <v>2522</v>
      </c>
      <c r="EX69" s="18">
        <v>1</v>
      </c>
      <c r="EZ69" s="18">
        <v>1</v>
      </c>
      <c r="FA69" s="18">
        <v>1</v>
      </c>
      <c r="FB69" s="18">
        <v>3300</v>
      </c>
      <c r="FF69" s="18">
        <v>1000</v>
      </c>
      <c r="FX69" s="18">
        <v>1</v>
      </c>
      <c r="GJ69" s="18">
        <v>2</v>
      </c>
      <c r="GK69" s="18">
        <v>2</v>
      </c>
      <c r="GN69" s="18">
        <v>2</v>
      </c>
      <c r="GR69" s="18">
        <v>1</v>
      </c>
      <c r="GS69" s="18">
        <v>1</v>
      </c>
      <c r="GT69" s="18">
        <v>1000</v>
      </c>
      <c r="HB69" s="18" t="s">
        <v>1318</v>
      </c>
      <c r="HC69" s="18" t="s">
        <v>2523</v>
      </c>
      <c r="HD69" s="18" t="s">
        <v>2524</v>
      </c>
    </row>
    <row r="70" spans="1:212" s="18" customFormat="1" x14ac:dyDescent="0.15">
      <c r="A70" s="18" t="s">
        <v>2455</v>
      </c>
      <c r="B70" s="18">
        <v>1</v>
      </c>
      <c r="C70" s="18">
        <v>1</v>
      </c>
      <c r="E70" s="18">
        <v>1</v>
      </c>
      <c r="F70" s="18">
        <v>1</v>
      </c>
      <c r="G70" s="18">
        <v>1</v>
      </c>
      <c r="H70" s="18">
        <v>1</v>
      </c>
      <c r="J70" s="18">
        <v>1</v>
      </c>
      <c r="K70" s="18">
        <v>2</v>
      </c>
      <c r="L70" s="18">
        <v>1</v>
      </c>
      <c r="M70" s="18">
        <v>1</v>
      </c>
      <c r="N70" s="18">
        <v>1</v>
      </c>
      <c r="O70" s="18">
        <v>1</v>
      </c>
      <c r="S70" s="19">
        <v>0.01</v>
      </c>
      <c r="T70" s="18">
        <v>1</v>
      </c>
      <c r="V70" s="19">
        <v>0.01</v>
      </c>
      <c r="W70" s="18">
        <v>45</v>
      </c>
      <c r="Y70" s="18">
        <v>90</v>
      </c>
      <c r="Z70" s="18">
        <v>2</v>
      </c>
      <c r="AB70" s="18">
        <v>3</v>
      </c>
      <c r="AC70" s="18">
        <v>1</v>
      </c>
      <c r="AD70" s="18">
        <v>30</v>
      </c>
      <c r="AF70" s="18" t="s">
        <v>456</v>
      </c>
      <c r="AG70" s="18">
        <v>1</v>
      </c>
      <c r="AH70" s="18">
        <v>1</v>
      </c>
      <c r="AI70" s="18">
        <v>75</v>
      </c>
      <c r="AJ70" s="18">
        <v>75</v>
      </c>
      <c r="AO70" s="18">
        <v>2</v>
      </c>
      <c r="AP70" s="18">
        <v>2</v>
      </c>
      <c r="AQ70" s="18">
        <v>2</v>
      </c>
      <c r="AX70" s="18">
        <v>2</v>
      </c>
      <c r="AY70" s="18">
        <v>1</v>
      </c>
      <c r="BB70" s="18">
        <v>1</v>
      </c>
      <c r="BC70" s="18">
        <v>1</v>
      </c>
      <c r="BD70" s="18">
        <v>1</v>
      </c>
      <c r="BL70" s="18">
        <v>1</v>
      </c>
      <c r="BN70" s="18">
        <v>2</v>
      </c>
      <c r="BO70" s="18">
        <v>2</v>
      </c>
      <c r="BP70" s="18">
        <v>2</v>
      </c>
      <c r="BQ70" s="18">
        <v>1</v>
      </c>
      <c r="BR70" s="18">
        <v>2017</v>
      </c>
      <c r="BS70" s="18">
        <v>1</v>
      </c>
      <c r="BU70" s="18">
        <v>1</v>
      </c>
      <c r="BV70" s="18">
        <v>1</v>
      </c>
      <c r="BW70" s="18">
        <v>1</v>
      </c>
      <c r="CB70" s="18">
        <v>2</v>
      </c>
      <c r="CD70" s="18">
        <v>2</v>
      </c>
      <c r="CE70" s="18">
        <v>42.5</v>
      </c>
      <c r="CF70" s="18">
        <v>1</v>
      </c>
      <c r="CG70" s="18">
        <v>2017</v>
      </c>
      <c r="CH70" s="18">
        <v>1</v>
      </c>
      <c r="CJ70" s="18">
        <v>1</v>
      </c>
      <c r="CK70" s="18">
        <v>1</v>
      </c>
      <c r="CL70" s="18">
        <v>1</v>
      </c>
      <c r="CQ70" s="18">
        <v>1</v>
      </c>
      <c r="CS70" s="18">
        <v>37</v>
      </c>
      <c r="CT70" s="18">
        <v>2</v>
      </c>
      <c r="DJ70" s="18">
        <v>1</v>
      </c>
      <c r="DK70" s="18">
        <v>1</v>
      </c>
      <c r="DL70" s="18">
        <v>500</v>
      </c>
      <c r="DM70" s="18">
        <v>25</v>
      </c>
      <c r="DP70" s="18">
        <v>250</v>
      </c>
      <c r="DQ70" s="18">
        <v>5</v>
      </c>
      <c r="DR70" s="18">
        <v>5</v>
      </c>
      <c r="DV70" s="18">
        <v>78000</v>
      </c>
      <c r="ES70" s="18">
        <v>2</v>
      </c>
      <c r="EZ70" s="18">
        <v>1</v>
      </c>
      <c r="FA70" s="18">
        <v>1</v>
      </c>
      <c r="FB70" s="18">
        <v>500</v>
      </c>
      <c r="FC70" s="18">
        <v>25</v>
      </c>
      <c r="FF70" s="18">
        <v>250</v>
      </c>
      <c r="FG70" s="18">
        <v>5</v>
      </c>
      <c r="FH70" s="18">
        <v>5</v>
      </c>
      <c r="GR70" s="18">
        <v>1</v>
      </c>
      <c r="GS70" s="18">
        <v>2</v>
      </c>
    </row>
    <row r="71" spans="1:212" s="18" customFormat="1" x14ac:dyDescent="0.15">
      <c r="A71" s="18" t="s">
        <v>1184</v>
      </c>
      <c r="B71" s="18">
        <v>1</v>
      </c>
      <c r="C71" s="18">
        <v>1</v>
      </c>
      <c r="E71" s="18">
        <v>1</v>
      </c>
      <c r="F71" s="18">
        <v>1</v>
      </c>
      <c r="H71" s="18">
        <v>1</v>
      </c>
      <c r="J71" s="18">
        <v>1</v>
      </c>
      <c r="K71" s="18">
        <v>2</v>
      </c>
      <c r="L71" s="18">
        <v>1</v>
      </c>
      <c r="M71" s="18">
        <v>1</v>
      </c>
      <c r="N71" s="18">
        <v>1</v>
      </c>
      <c r="O71" s="18">
        <v>1</v>
      </c>
      <c r="P71" s="18">
        <v>1</v>
      </c>
      <c r="S71" s="18" t="s">
        <v>1188</v>
      </c>
      <c r="T71" s="18">
        <v>1</v>
      </c>
      <c r="W71" s="18">
        <v>45</v>
      </c>
      <c r="Y71" s="18">
        <v>40</v>
      </c>
      <c r="Z71" s="18">
        <v>1</v>
      </c>
      <c r="AA71" s="18" t="s">
        <v>1189</v>
      </c>
      <c r="AB71" s="18">
        <v>3</v>
      </c>
      <c r="AC71" s="18">
        <v>1</v>
      </c>
      <c r="AD71" s="18">
        <v>60</v>
      </c>
      <c r="AF71" s="18" t="s">
        <v>1190</v>
      </c>
      <c r="AG71" s="18">
        <v>1</v>
      </c>
      <c r="AH71" s="18">
        <v>1</v>
      </c>
      <c r="AI71" s="18">
        <v>22</v>
      </c>
      <c r="AJ71" s="18">
        <v>56</v>
      </c>
      <c r="AN71" s="18">
        <v>1</v>
      </c>
      <c r="AO71" s="18">
        <v>1</v>
      </c>
      <c r="AP71" s="18">
        <v>1</v>
      </c>
      <c r="AQ71" s="18">
        <v>2</v>
      </c>
      <c r="AR71" s="18" t="s">
        <v>1191</v>
      </c>
      <c r="AS71" s="18" t="s">
        <v>1191</v>
      </c>
      <c r="AT71" s="18" t="s">
        <v>445</v>
      </c>
      <c r="AU71" s="18">
        <v>2017</v>
      </c>
      <c r="AV71" s="18">
        <v>2017</v>
      </c>
      <c r="AW71" s="18" t="s">
        <v>445</v>
      </c>
      <c r="AX71" s="18">
        <v>2</v>
      </c>
      <c r="AY71" s="18">
        <v>4</v>
      </c>
      <c r="AZ71" s="18" t="s">
        <v>1192</v>
      </c>
      <c r="BC71" s="18">
        <v>1</v>
      </c>
      <c r="BD71" s="18">
        <v>1</v>
      </c>
      <c r="BF71" s="18">
        <v>1</v>
      </c>
      <c r="BG71" s="18" t="s">
        <v>1193</v>
      </c>
      <c r="BH71" s="18">
        <v>1</v>
      </c>
      <c r="BN71" s="18">
        <v>2</v>
      </c>
      <c r="BO71" s="18">
        <v>2</v>
      </c>
      <c r="BP71" s="18">
        <v>3</v>
      </c>
      <c r="BQ71" s="18">
        <v>1</v>
      </c>
      <c r="BR71" s="18">
        <v>2017</v>
      </c>
      <c r="BS71" s="18">
        <v>1</v>
      </c>
      <c r="BV71" s="18">
        <v>1</v>
      </c>
      <c r="BW71" s="18">
        <v>1</v>
      </c>
      <c r="CB71" s="18">
        <v>2</v>
      </c>
      <c r="CD71" s="18">
        <v>2</v>
      </c>
      <c r="CE71" s="18">
        <v>39.770000000000003</v>
      </c>
      <c r="CF71" s="18">
        <v>1</v>
      </c>
      <c r="CG71" s="18">
        <v>2017</v>
      </c>
      <c r="CH71" s="18">
        <v>1</v>
      </c>
      <c r="CK71" s="18">
        <v>1</v>
      </c>
      <c r="CM71" s="18">
        <v>1</v>
      </c>
      <c r="CQ71" s="18">
        <v>2</v>
      </c>
      <c r="CS71" s="18">
        <v>66.7</v>
      </c>
      <c r="CT71" s="18">
        <v>2</v>
      </c>
      <c r="DJ71" s="18">
        <v>1</v>
      </c>
      <c r="DK71" s="18">
        <v>1</v>
      </c>
      <c r="DL71" s="18">
        <v>2525</v>
      </c>
      <c r="DM71" s="18">
        <v>200</v>
      </c>
      <c r="DP71" s="18">
        <v>970</v>
      </c>
      <c r="DQ71" s="18">
        <v>35</v>
      </c>
      <c r="DR71" s="18">
        <v>9</v>
      </c>
      <c r="DT71" s="18">
        <v>23</v>
      </c>
      <c r="DV71" s="22">
        <v>4800000</v>
      </c>
      <c r="DW71" s="18">
        <v>16</v>
      </c>
      <c r="DX71" s="18">
        <v>1</v>
      </c>
      <c r="DY71" s="18">
        <v>2</v>
      </c>
      <c r="DZ71" s="18">
        <v>0.7</v>
      </c>
      <c r="EA71" s="18">
        <v>1933</v>
      </c>
      <c r="EB71" s="18">
        <v>2001</v>
      </c>
      <c r="EC71" s="18" t="s">
        <v>1194</v>
      </c>
      <c r="ED71" s="18">
        <v>1.25</v>
      </c>
      <c r="EE71" s="18">
        <v>0.15</v>
      </c>
      <c r="EF71" s="18" t="s">
        <v>1195</v>
      </c>
      <c r="EG71" s="18" t="s">
        <v>1196</v>
      </c>
      <c r="EI71" s="18">
        <v>3</v>
      </c>
      <c r="EQ71" s="18">
        <v>2037</v>
      </c>
      <c r="ER71" s="18">
        <v>1</v>
      </c>
      <c r="ES71" s="18">
        <v>2</v>
      </c>
      <c r="ET71" s="18">
        <v>1</v>
      </c>
      <c r="EX71" s="18">
        <v>100</v>
      </c>
      <c r="EZ71" s="18">
        <v>1</v>
      </c>
      <c r="FA71" s="18">
        <v>1</v>
      </c>
      <c r="FB71" s="18">
        <v>2500</v>
      </c>
      <c r="FF71" s="18">
        <v>878</v>
      </c>
      <c r="FH71" s="18">
        <v>67</v>
      </c>
      <c r="FJ71" s="18">
        <v>24</v>
      </c>
      <c r="FL71" s="18" t="s">
        <v>1197</v>
      </c>
      <c r="FM71" s="18">
        <v>13</v>
      </c>
      <c r="FN71" s="18">
        <v>3</v>
      </c>
      <c r="FO71" s="18">
        <v>1</v>
      </c>
      <c r="FP71" s="18">
        <v>0</v>
      </c>
      <c r="FQ71" s="18">
        <v>1</v>
      </c>
      <c r="FR71" s="18">
        <v>1</v>
      </c>
      <c r="FT71" s="18">
        <v>1</v>
      </c>
      <c r="FU71" s="18">
        <v>1</v>
      </c>
      <c r="FX71" s="18">
        <v>1</v>
      </c>
      <c r="FZ71" s="18">
        <v>2016</v>
      </c>
      <c r="GA71" s="18">
        <v>2016</v>
      </c>
      <c r="GB71" s="18">
        <v>0.18</v>
      </c>
      <c r="GC71" s="18">
        <v>4.4000000000000004</v>
      </c>
      <c r="GE71" s="18">
        <v>4.4000000000000004</v>
      </c>
      <c r="GH71" s="18">
        <v>2035</v>
      </c>
      <c r="GJ71" s="18">
        <v>1</v>
      </c>
      <c r="GK71" s="18">
        <v>2</v>
      </c>
      <c r="GN71" s="18">
        <v>2</v>
      </c>
      <c r="GR71" s="18">
        <v>1</v>
      </c>
      <c r="GS71" s="18">
        <v>1</v>
      </c>
    </row>
    <row r="72" spans="1:212" s="18" customFormat="1" x14ac:dyDescent="0.15">
      <c r="A72" s="18" t="s">
        <v>910</v>
      </c>
      <c r="B72" s="18">
        <v>1</v>
      </c>
      <c r="C72" s="18">
        <v>1</v>
      </c>
      <c r="E72" s="18">
        <v>1</v>
      </c>
      <c r="F72" s="18">
        <v>1</v>
      </c>
      <c r="H72" s="18">
        <v>1</v>
      </c>
      <c r="K72" s="18">
        <v>2</v>
      </c>
      <c r="L72" s="18">
        <v>1</v>
      </c>
      <c r="N72" s="18">
        <v>1</v>
      </c>
      <c r="S72" s="18" t="s">
        <v>914</v>
      </c>
      <c r="T72" s="18" t="s">
        <v>915</v>
      </c>
      <c r="W72" s="18" t="s">
        <v>916</v>
      </c>
      <c r="Z72" s="18">
        <v>2</v>
      </c>
      <c r="AB72" s="18">
        <v>1</v>
      </c>
      <c r="AC72" s="18">
        <v>1</v>
      </c>
      <c r="AD72" s="18">
        <v>30</v>
      </c>
      <c r="AE72" s="18" t="s">
        <v>917</v>
      </c>
      <c r="AF72" s="18" t="s">
        <v>918</v>
      </c>
      <c r="AG72" s="18">
        <v>1</v>
      </c>
      <c r="AH72" s="18">
        <v>1</v>
      </c>
      <c r="AL72" s="18">
        <v>1</v>
      </c>
      <c r="AM72" s="18">
        <v>1</v>
      </c>
      <c r="AN72" s="18">
        <v>1</v>
      </c>
      <c r="AO72" s="18">
        <v>1</v>
      </c>
      <c r="AP72" s="18">
        <v>3</v>
      </c>
      <c r="AQ72" s="18">
        <v>3</v>
      </c>
      <c r="AR72" s="18">
        <v>2010</v>
      </c>
      <c r="AS72" s="18" t="s">
        <v>545</v>
      </c>
      <c r="AT72" s="18" t="s">
        <v>545</v>
      </c>
      <c r="AU72" s="18">
        <v>2010</v>
      </c>
      <c r="AV72" s="18" t="s">
        <v>545</v>
      </c>
      <c r="AW72" s="18" t="s">
        <v>545</v>
      </c>
      <c r="AX72" s="18">
        <v>1</v>
      </c>
      <c r="AY72" s="18">
        <v>4</v>
      </c>
      <c r="AZ72" s="18" t="s">
        <v>919</v>
      </c>
      <c r="BE72" s="18">
        <v>1</v>
      </c>
      <c r="BL72" s="18">
        <v>1</v>
      </c>
      <c r="BN72" s="18">
        <v>2</v>
      </c>
      <c r="BO72" s="18">
        <v>3</v>
      </c>
      <c r="BP72" s="18">
        <v>3</v>
      </c>
      <c r="BQ72" s="18">
        <v>1</v>
      </c>
      <c r="BR72" s="18">
        <v>2010</v>
      </c>
      <c r="BS72" s="18">
        <v>1</v>
      </c>
      <c r="BX72" s="18">
        <v>1</v>
      </c>
      <c r="CB72" s="18">
        <v>4</v>
      </c>
      <c r="CC72" s="18" t="s">
        <v>920</v>
      </c>
      <c r="CD72" s="18">
        <v>2</v>
      </c>
      <c r="CE72" s="21">
        <v>40.799999999999997</v>
      </c>
      <c r="CF72" s="18">
        <v>2</v>
      </c>
      <c r="CT72" s="18">
        <v>2</v>
      </c>
      <c r="DJ72" s="18">
        <v>1</v>
      </c>
      <c r="DK72" s="18">
        <v>1</v>
      </c>
    </row>
    <row r="73" spans="1:212" s="18" customFormat="1" x14ac:dyDescent="0.15">
      <c r="A73" s="18" t="s">
        <v>1511</v>
      </c>
      <c r="B73" s="18">
        <v>1</v>
      </c>
      <c r="C73" s="18">
        <v>1</v>
      </c>
      <c r="E73" s="18">
        <v>1</v>
      </c>
      <c r="F73" s="18">
        <v>1</v>
      </c>
      <c r="G73" s="18">
        <v>1</v>
      </c>
      <c r="H73" s="18">
        <v>1</v>
      </c>
      <c r="I73" s="18">
        <v>1</v>
      </c>
      <c r="J73" s="18">
        <v>1</v>
      </c>
      <c r="K73" s="18">
        <v>1</v>
      </c>
      <c r="L73" s="18">
        <v>1</v>
      </c>
      <c r="N73" s="18">
        <v>1</v>
      </c>
      <c r="O73" s="18">
        <v>1</v>
      </c>
      <c r="P73" s="18">
        <v>1</v>
      </c>
      <c r="S73" s="21">
        <v>20</v>
      </c>
      <c r="T73" s="18">
        <v>8</v>
      </c>
      <c r="W73" s="18">
        <v>19</v>
      </c>
      <c r="X73" s="21">
        <v>15</v>
      </c>
      <c r="Y73" s="18">
        <v>120</v>
      </c>
      <c r="Z73" s="18">
        <v>1</v>
      </c>
      <c r="AA73" s="18" t="s">
        <v>1512</v>
      </c>
      <c r="AB73" s="18">
        <v>3</v>
      </c>
      <c r="AC73" s="18">
        <v>2</v>
      </c>
      <c r="AD73" s="18">
        <v>365</v>
      </c>
      <c r="AE73" s="18" t="s">
        <v>1415</v>
      </c>
      <c r="AF73" s="18" t="s">
        <v>1513</v>
      </c>
      <c r="AG73" s="18">
        <v>1</v>
      </c>
      <c r="AH73" s="18">
        <v>1</v>
      </c>
      <c r="AI73" s="18">
        <v>7</v>
      </c>
      <c r="AJ73" s="18">
        <v>40</v>
      </c>
      <c r="AK73" s="18">
        <v>0</v>
      </c>
      <c r="AN73" s="18">
        <v>1</v>
      </c>
      <c r="AO73" s="18">
        <v>1</v>
      </c>
      <c r="AP73" s="18">
        <v>1</v>
      </c>
      <c r="AQ73" s="18">
        <v>1</v>
      </c>
      <c r="AR73" s="18">
        <v>2015</v>
      </c>
      <c r="AS73" s="18">
        <v>2015</v>
      </c>
      <c r="AT73" s="18">
        <v>2015</v>
      </c>
      <c r="AU73" s="18" t="s">
        <v>464</v>
      </c>
      <c r="AV73" s="18" t="s">
        <v>464</v>
      </c>
      <c r="AW73" s="18" t="s">
        <v>464</v>
      </c>
      <c r="AX73" s="18">
        <v>2</v>
      </c>
      <c r="AY73" s="18">
        <v>1</v>
      </c>
      <c r="BB73" s="18">
        <v>1</v>
      </c>
      <c r="BC73" s="18">
        <v>1</v>
      </c>
      <c r="BD73" s="18">
        <v>1</v>
      </c>
      <c r="BF73" s="18">
        <v>1</v>
      </c>
      <c r="BG73" s="18" t="s">
        <v>1514</v>
      </c>
      <c r="BJ73" s="18">
        <v>1</v>
      </c>
      <c r="BK73" s="18">
        <v>1</v>
      </c>
      <c r="BN73" s="18">
        <v>2</v>
      </c>
      <c r="BO73" s="18">
        <v>2</v>
      </c>
      <c r="BP73" s="18">
        <v>2</v>
      </c>
      <c r="BQ73" s="18">
        <v>1</v>
      </c>
      <c r="BR73" s="18">
        <v>2017</v>
      </c>
      <c r="BS73" s="18">
        <v>1</v>
      </c>
      <c r="BU73" s="18">
        <v>1</v>
      </c>
      <c r="BV73" s="18">
        <v>1</v>
      </c>
      <c r="BW73" s="18">
        <v>1</v>
      </c>
      <c r="BX73" s="18">
        <v>1</v>
      </c>
      <c r="CB73" s="18">
        <v>1</v>
      </c>
      <c r="CD73" s="18">
        <v>2</v>
      </c>
      <c r="CE73" s="18" t="s">
        <v>1515</v>
      </c>
      <c r="CF73" s="18">
        <v>1</v>
      </c>
      <c r="CG73" s="18">
        <v>2017</v>
      </c>
      <c r="CH73" s="18">
        <v>1</v>
      </c>
      <c r="CJ73" s="18">
        <v>1</v>
      </c>
      <c r="CK73" s="18">
        <v>1</v>
      </c>
      <c r="CL73" s="18">
        <v>1</v>
      </c>
      <c r="CM73" s="18">
        <v>1</v>
      </c>
      <c r="CO73" s="18">
        <v>1</v>
      </c>
      <c r="CP73" s="18" t="s">
        <v>611</v>
      </c>
      <c r="CQ73" s="18">
        <v>2</v>
      </c>
      <c r="CS73" s="18" t="s">
        <v>1516</v>
      </c>
      <c r="CT73" s="18">
        <v>1</v>
      </c>
      <c r="CU73" s="18">
        <v>2017</v>
      </c>
      <c r="CV73" s="18">
        <v>1</v>
      </c>
      <c r="CX73" s="18">
        <v>1</v>
      </c>
      <c r="CY73" s="18">
        <v>1</v>
      </c>
      <c r="CZ73" s="18">
        <v>1</v>
      </c>
      <c r="DA73" s="18">
        <v>1</v>
      </c>
      <c r="DE73" s="18">
        <v>2</v>
      </c>
      <c r="DG73" s="18">
        <v>2</v>
      </c>
      <c r="DI73" s="21">
        <v>9.4499999999999993</v>
      </c>
      <c r="DJ73" s="18">
        <v>1</v>
      </c>
      <c r="DK73" s="18">
        <v>1</v>
      </c>
      <c r="DL73" s="18">
        <v>23564</v>
      </c>
      <c r="DM73" s="18" t="s">
        <v>464</v>
      </c>
      <c r="DN73" s="18">
        <v>25888</v>
      </c>
      <c r="DO73" s="18" t="s">
        <v>464</v>
      </c>
      <c r="DP73" s="18">
        <v>5862</v>
      </c>
      <c r="DQ73" s="18">
        <v>85</v>
      </c>
      <c r="DR73" s="18">
        <v>416</v>
      </c>
      <c r="DS73" s="18">
        <v>0</v>
      </c>
      <c r="DT73" s="18">
        <v>469</v>
      </c>
      <c r="DU73" s="18">
        <v>0</v>
      </c>
      <c r="DV73" s="18" t="s">
        <v>1517</v>
      </c>
      <c r="DW73" s="18">
        <v>135</v>
      </c>
      <c r="DX73" s="18">
        <v>7</v>
      </c>
      <c r="DY73" s="18">
        <v>2</v>
      </c>
      <c r="DZ73" s="18">
        <v>1</v>
      </c>
      <c r="EA73" s="18" t="s">
        <v>464</v>
      </c>
      <c r="EB73" s="18">
        <v>2013</v>
      </c>
      <c r="EC73" s="18">
        <v>10</v>
      </c>
      <c r="ED73" s="18">
        <v>9.5</v>
      </c>
      <c r="EE73" s="18">
        <v>2.37</v>
      </c>
      <c r="EF73" s="18">
        <v>0</v>
      </c>
      <c r="EG73" s="18">
        <v>4.5999999999999996</v>
      </c>
      <c r="EH73" s="18">
        <v>0</v>
      </c>
      <c r="EI73" s="18">
        <v>0</v>
      </c>
      <c r="EJ73" s="18">
        <v>0</v>
      </c>
      <c r="EK73" s="18">
        <v>12</v>
      </c>
      <c r="EL73" s="18">
        <v>0</v>
      </c>
      <c r="EM73" s="18">
        <v>0</v>
      </c>
      <c r="EQ73" s="18">
        <v>2036</v>
      </c>
      <c r="ER73" s="18">
        <v>1</v>
      </c>
      <c r="ES73" s="18">
        <v>1</v>
      </c>
      <c r="ET73" s="18">
        <v>3</v>
      </c>
      <c r="EV73" s="18">
        <v>100</v>
      </c>
      <c r="EZ73" s="18">
        <v>1</v>
      </c>
      <c r="FA73" s="18">
        <v>1</v>
      </c>
      <c r="FB73" s="18">
        <v>23564</v>
      </c>
      <c r="FC73" s="18" t="s">
        <v>464</v>
      </c>
      <c r="FD73" s="18">
        <v>25888</v>
      </c>
      <c r="FE73" s="18" t="s">
        <v>464</v>
      </c>
      <c r="FF73" s="18">
        <v>5815</v>
      </c>
      <c r="FG73" s="18">
        <v>11</v>
      </c>
      <c r="FH73" s="18">
        <v>443</v>
      </c>
      <c r="FI73" s="18">
        <v>0</v>
      </c>
      <c r="FJ73" s="18">
        <v>309</v>
      </c>
      <c r="FK73" s="18">
        <v>0</v>
      </c>
      <c r="FL73" s="18" t="s">
        <v>1518</v>
      </c>
      <c r="FM73" s="18">
        <v>80.34</v>
      </c>
      <c r="FN73" s="18" t="s">
        <v>1519</v>
      </c>
      <c r="FO73" s="18">
        <v>1</v>
      </c>
      <c r="FP73" s="18">
        <v>0</v>
      </c>
      <c r="FQ73" s="18">
        <v>1</v>
      </c>
      <c r="FR73" s="18">
        <v>1</v>
      </c>
      <c r="FS73" s="18">
        <v>1</v>
      </c>
      <c r="FV73" s="18">
        <v>1</v>
      </c>
      <c r="FW73" s="18" t="s">
        <v>1520</v>
      </c>
      <c r="FY73" s="18" t="s">
        <v>1521</v>
      </c>
      <c r="FZ73" s="18">
        <v>1987</v>
      </c>
      <c r="GA73" s="18">
        <v>2015</v>
      </c>
      <c r="GB73" s="18">
        <v>4</v>
      </c>
      <c r="GC73" s="18">
        <v>12</v>
      </c>
      <c r="GD73" s="18">
        <v>1412.91</v>
      </c>
      <c r="GE73" s="18">
        <v>18.38</v>
      </c>
      <c r="GF73" s="18">
        <v>4.34</v>
      </c>
      <c r="GG73" s="18" t="s">
        <v>1518</v>
      </c>
      <c r="GH73" s="18" t="s">
        <v>1518</v>
      </c>
      <c r="GI73" s="18" t="s">
        <v>1522</v>
      </c>
      <c r="GJ73" s="18">
        <v>1</v>
      </c>
      <c r="GK73" s="18">
        <v>1</v>
      </c>
      <c r="GL73" s="19">
        <v>0.02</v>
      </c>
      <c r="GM73" s="18" t="s">
        <v>1523</v>
      </c>
      <c r="GN73" s="18">
        <v>2</v>
      </c>
      <c r="GO73" s="18">
        <v>0</v>
      </c>
      <c r="GP73" s="18" t="s">
        <v>445</v>
      </c>
      <c r="GQ73" s="18" t="s">
        <v>1524</v>
      </c>
      <c r="GR73" s="18">
        <v>1</v>
      </c>
      <c r="GS73" s="18">
        <v>1</v>
      </c>
      <c r="GT73" s="18">
        <v>5854</v>
      </c>
      <c r="GU73" s="18" t="s">
        <v>445</v>
      </c>
      <c r="GV73" s="18">
        <v>682</v>
      </c>
      <c r="GW73" s="18" t="s">
        <v>445</v>
      </c>
      <c r="GZ73" s="18">
        <v>64.2</v>
      </c>
      <c r="HA73" s="18">
        <v>21.3</v>
      </c>
      <c r="HB73" s="22">
        <v>2877</v>
      </c>
    </row>
    <row r="74" spans="1:212" s="18" customFormat="1" x14ac:dyDescent="0.15">
      <c r="A74" s="18" t="s">
        <v>891</v>
      </c>
      <c r="B74" s="18">
        <v>1</v>
      </c>
      <c r="C74" s="18">
        <v>1</v>
      </c>
      <c r="E74" s="18">
        <v>1</v>
      </c>
      <c r="F74" s="18">
        <v>1</v>
      </c>
      <c r="H74" s="18">
        <v>1</v>
      </c>
      <c r="K74" s="18">
        <v>2</v>
      </c>
      <c r="L74" s="18">
        <v>1</v>
      </c>
      <c r="N74" s="18">
        <v>1</v>
      </c>
      <c r="S74" s="18" t="s">
        <v>895</v>
      </c>
      <c r="T74" s="18">
        <v>10</v>
      </c>
      <c r="W74" s="18">
        <v>30</v>
      </c>
      <c r="Z74" s="18">
        <v>2</v>
      </c>
      <c r="AB74" s="18">
        <v>2</v>
      </c>
      <c r="AD74" s="18">
        <v>30</v>
      </c>
      <c r="AE74" s="18" t="s">
        <v>896</v>
      </c>
      <c r="AG74" s="18">
        <v>1</v>
      </c>
      <c r="AH74" s="18">
        <v>1</v>
      </c>
      <c r="AJ74" s="19">
        <v>0.64</v>
      </c>
      <c r="AN74" s="18">
        <v>1</v>
      </c>
      <c r="AO74" s="18">
        <v>1</v>
      </c>
      <c r="AP74" s="18">
        <v>1</v>
      </c>
      <c r="AQ74" s="18">
        <v>3</v>
      </c>
      <c r="AR74" s="18">
        <v>2014</v>
      </c>
      <c r="AX74" s="18">
        <v>2</v>
      </c>
      <c r="AY74" s="18">
        <v>1</v>
      </c>
      <c r="BB74" s="18">
        <v>1</v>
      </c>
      <c r="BN74" s="18">
        <v>2</v>
      </c>
      <c r="BO74" s="18">
        <v>2</v>
      </c>
      <c r="BP74" s="18">
        <v>3</v>
      </c>
      <c r="BQ74" s="18">
        <v>1</v>
      </c>
      <c r="BR74" s="18">
        <v>2015</v>
      </c>
      <c r="BS74" s="18">
        <v>1</v>
      </c>
      <c r="BT74" s="18">
        <v>1</v>
      </c>
      <c r="BX74" s="18">
        <v>1</v>
      </c>
      <c r="CB74" s="18">
        <v>4</v>
      </c>
      <c r="CC74" s="18" t="s">
        <v>897</v>
      </c>
      <c r="CD74" s="18">
        <v>2</v>
      </c>
      <c r="CE74" s="18" t="s">
        <v>898</v>
      </c>
      <c r="CF74" s="18">
        <v>1</v>
      </c>
      <c r="CG74" s="18">
        <v>2009</v>
      </c>
      <c r="CH74" s="18">
        <v>1</v>
      </c>
      <c r="CK74" s="18">
        <v>1</v>
      </c>
      <c r="CL74" s="18">
        <v>1</v>
      </c>
      <c r="CQ74" s="18">
        <v>1</v>
      </c>
      <c r="CS74" s="18" t="s">
        <v>899</v>
      </c>
      <c r="CT74" s="18">
        <v>2</v>
      </c>
      <c r="DJ74" s="18">
        <v>1</v>
      </c>
      <c r="DK74" s="18">
        <v>1</v>
      </c>
    </row>
    <row r="75" spans="1:212" s="18" customFormat="1" x14ac:dyDescent="0.15">
      <c r="A75" s="18" t="s">
        <v>459</v>
      </c>
      <c r="B75" s="18">
        <v>1</v>
      </c>
      <c r="C75" s="18">
        <v>1</v>
      </c>
      <c r="E75" s="18">
        <v>1</v>
      </c>
      <c r="F75" s="18">
        <v>1</v>
      </c>
      <c r="G75" s="18">
        <v>1</v>
      </c>
      <c r="H75" s="18">
        <v>1</v>
      </c>
      <c r="K75" s="18">
        <v>2</v>
      </c>
      <c r="L75" s="18">
        <v>1</v>
      </c>
      <c r="M75" s="18">
        <v>1</v>
      </c>
      <c r="N75" s="18">
        <v>1</v>
      </c>
      <c r="O75" s="18">
        <v>1</v>
      </c>
      <c r="P75" s="18">
        <v>1</v>
      </c>
      <c r="S75" s="18">
        <v>15</v>
      </c>
      <c r="T75" s="18">
        <v>15</v>
      </c>
      <c r="U75" s="18">
        <v>15</v>
      </c>
      <c r="W75" s="18">
        <v>30</v>
      </c>
      <c r="X75" s="18">
        <v>0</v>
      </c>
      <c r="Y75" s="18">
        <v>60</v>
      </c>
      <c r="Z75" s="18">
        <v>2</v>
      </c>
      <c r="AB75" s="18">
        <v>3</v>
      </c>
      <c r="AC75" s="18">
        <v>1</v>
      </c>
      <c r="AD75" s="18">
        <v>30</v>
      </c>
      <c r="AG75" s="18">
        <v>1</v>
      </c>
      <c r="AH75" s="18">
        <v>1</v>
      </c>
      <c r="AL75" s="18">
        <v>1</v>
      </c>
      <c r="AM75" s="18">
        <v>1</v>
      </c>
      <c r="AN75" s="18">
        <v>1</v>
      </c>
      <c r="AO75" s="18">
        <v>3</v>
      </c>
      <c r="AP75" s="18">
        <v>3</v>
      </c>
      <c r="AQ75" s="18">
        <v>3</v>
      </c>
      <c r="AR75" s="18">
        <v>2017</v>
      </c>
      <c r="AS75" s="18">
        <v>2015</v>
      </c>
      <c r="AT75" s="18" t="s">
        <v>445</v>
      </c>
      <c r="AU75" s="18">
        <v>2017</v>
      </c>
      <c r="AV75" s="18">
        <v>2015</v>
      </c>
      <c r="AW75" s="18" t="s">
        <v>445</v>
      </c>
      <c r="AX75" s="18">
        <v>2</v>
      </c>
      <c r="AY75" s="18">
        <v>4</v>
      </c>
      <c r="AZ75" s="18" t="s">
        <v>463</v>
      </c>
      <c r="BH75" s="18">
        <v>1</v>
      </c>
      <c r="BJ75" s="18">
        <v>1</v>
      </c>
      <c r="BN75" s="18">
        <v>2</v>
      </c>
      <c r="BO75" s="18">
        <v>2</v>
      </c>
      <c r="BP75" s="18">
        <v>2</v>
      </c>
      <c r="BQ75" s="18">
        <v>1</v>
      </c>
      <c r="BR75" s="18">
        <v>2017</v>
      </c>
      <c r="BS75" s="18">
        <v>1</v>
      </c>
      <c r="BV75" s="18">
        <v>1</v>
      </c>
      <c r="CB75" s="18">
        <v>1</v>
      </c>
      <c r="CD75" s="18">
        <v>2</v>
      </c>
      <c r="CE75" s="18">
        <v>41.5</v>
      </c>
      <c r="CF75" s="18">
        <v>1</v>
      </c>
      <c r="CG75" s="18">
        <v>2010</v>
      </c>
      <c r="CH75" s="18">
        <v>1</v>
      </c>
      <c r="CK75" s="18">
        <v>1</v>
      </c>
      <c r="CQ75" s="18">
        <v>1</v>
      </c>
      <c r="CS75" s="18">
        <v>48</v>
      </c>
      <c r="CT75" s="18">
        <v>2</v>
      </c>
      <c r="DJ75" s="18">
        <v>1</v>
      </c>
      <c r="DK75" s="18">
        <v>1</v>
      </c>
      <c r="DL75" s="18">
        <v>3287</v>
      </c>
      <c r="DN75" s="18">
        <v>3287</v>
      </c>
      <c r="DP75" s="18">
        <v>1100</v>
      </c>
      <c r="DR75" s="18">
        <v>30</v>
      </c>
      <c r="DV75" s="18" t="s">
        <v>464</v>
      </c>
      <c r="DW75" s="18" t="s">
        <v>445</v>
      </c>
      <c r="DX75" s="18" t="s">
        <v>445</v>
      </c>
      <c r="DY75" s="18" t="s">
        <v>445</v>
      </c>
      <c r="DZ75" s="18" t="s">
        <v>445</v>
      </c>
      <c r="EA75" s="18">
        <v>1970</v>
      </c>
      <c r="EB75" s="18">
        <v>2017</v>
      </c>
      <c r="EC75" s="18" t="s">
        <v>465</v>
      </c>
      <c r="ED75" s="18" t="s">
        <v>464</v>
      </c>
      <c r="EE75" s="18" t="s">
        <v>464</v>
      </c>
      <c r="EF75" s="18" t="s">
        <v>466</v>
      </c>
      <c r="EG75" s="18" t="s">
        <v>464</v>
      </c>
      <c r="ER75" s="18">
        <v>1</v>
      </c>
      <c r="ES75" s="18">
        <v>1</v>
      </c>
      <c r="ET75" s="18">
        <v>3</v>
      </c>
      <c r="EZ75" s="18">
        <v>1</v>
      </c>
      <c r="FA75" s="18">
        <v>2</v>
      </c>
      <c r="GR75" s="18">
        <v>1</v>
      </c>
      <c r="GS75" s="18">
        <v>2</v>
      </c>
      <c r="HD75" s="18" t="s">
        <v>467</v>
      </c>
    </row>
    <row r="76" spans="1:212" s="18" customFormat="1" x14ac:dyDescent="0.15">
      <c r="A76" s="18" t="s">
        <v>1497</v>
      </c>
      <c r="B76" s="18">
        <v>1</v>
      </c>
      <c r="C76" s="18">
        <v>1</v>
      </c>
      <c r="E76" s="18">
        <v>1</v>
      </c>
      <c r="F76" s="18">
        <v>1</v>
      </c>
      <c r="G76" s="18">
        <v>1</v>
      </c>
      <c r="H76" s="18">
        <v>1</v>
      </c>
      <c r="K76" s="18">
        <v>2</v>
      </c>
      <c r="L76" s="18">
        <v>1</v>
      </c>
      <c r="N76" s="18">
        <v>1</v>
      </c>
      <c r="P76" s="18">
        <v>1</v>
      </c>
      <c r="S76" s="18" t="s">
        <v>1501</v>
      </c>
      <c r="T76" s="18" t="s">
        <v>1502</v>
      </c>
      <c r="W76" s="18" t="s">
        <v>529</v>
      </c>
      <c r="Z76" s="18">
        <v>1</v>
      </c>
      <c r="AA76" s="18" t="s">
        <v>1503</v>
      </c>
      <c r="AB76" s="18">
        <v>3</v>
      </c>
      <c r="AC76" s="18">
        <v>1</v>
      </c>
      <c r="AD76" s="18" t="s">
        <v>1289</v>
      </c>
      <c r="AG76" s="18">
        <v>1</v>
      </c>
      <c r="AH76" s="18">
        <v>1</v>
      </c>
      <c r="AI76" s="18">
        <v>48</v>
      </c>
      <c r="AJ76" s="18">
        <v>30</v>
      </c>
      <c r="AN76" s="18">
        <v>1</v>
      </c>
      <c r="AO76" s="18">
        <v>2</v>
      </c>
      <c r="AP76" s="18">
        <v>2</v>
      </c>
      <c r="AQ76" s="18">
        <v>2</v>
      </c>
      <c r="AR76" s="18">
        <v>2003</v>
      </c>
      <c r="AS76" s="18">
        <v>2008</v>
      </c>
      <c r="AT76" s="18" t="s">
        <v>445</v>
      </c>
      <c r="AU76" s="18">
        <v>2002</v>
      </c>
      <c r="AV76" s="18">
        <v>2002</v>
      </c>
      <c r="AW76" s="18" t="s">
        <v>445</v>
      </c>
      <c r="AX76" s="18">
        <v>1</v>
      </c>
      <c r="AY76" s="18">
        <v>4</v>
      </c>
      <c r="AZ76" s="18" t="s">
        <v>1504</v>
      </c>
      <c r="BB76" s="18">
        <v>1</v>
      </c>
      <c r="BC76" s="18">
        <v>1</v>
      </c>
      <c r="BL76" s="18">
        <v>1</v>
      </c>
      <c r="BN76" s="18">
        <v>1</v>
      </c>
      <c r="BO76" s="18">
        <v>1</v>
      </c>
      <c r="BP76" s="18">
        <v>3</v>
      </c>
      <c r="BQ76" s="18">
        <v>1</v>
      </c>
      <c r="BR76" s="26">
        <v>42917</v>
      </c>
      <c r="BS76" s="18">
        <v>1</v>
      </c>
      <c r="BU76" s="18">
        <v>1</v>
      </c>
      <c r="CB76" s="18">
        <v>1</v>
      </c>
      <c r="CD76" s="18">
        <v>2</v>
      </c>
      <c r="CE76" s="21">
        <v>80.31</v>
      </c>
      <c r="CF76" s="18">
        <v>1</v>
      </c>
      <c r="CG76" s="18">
        <v>2017</v>
      </c>
      <c r="CH76" s="18">
        <v>1</v>
      </c>
      <c r="CJ76" s="18">
        <v>1</v>
      </c>
      <c r="CQ76" s="18">
        <v>1</v>
      </c>
      <c r="CT76" s="18">
        <v>2</v>
      </c>
      <c r="DJ76" s="18">
        <v>1</v>
      </c>
      <c r="DK76" s="18">
        <v>1</v>
      </c>
      <c r="DL76" s="18">
        <v>950</v>
      </c>
      <c r="DM76" s="18">
        <v>189</v>
      </c>
      <c r="DN76" s="18">
        <v>950</v>
      </c>
      <c r="DO76" s="18">
        <v>189</v>
      </c>
      <c r="DP76" s="18">
        <v>412</v>
      </c>
      <c r="DQ76" s="18">
        <v>63</v>
      </c>
      <c r="DR76" s="18">
        <v>49</v>
      </c>
      <c r="DT76" s="18">
        <v>2</v>
      </c>
      <c r="DV76" s="22">
        <v>45000</v>
      </c>
      <c r="DW76" s="18">
        <v>17</v>
      </c>
      <c r="DX76" s="18">
        <v>0</v>
      </c>
      <c r="DY76" s="18">
        <v>1</v>
      </c>
      <c r="DZ76" s="18" t="s">
        <v>1505</v>
      </c>
      <c r="EA76" s="18">
        <v>2002</v>
      </c>
      <c r="EB76" s="18">
        <v>2002</v>
      </c>
      <c r="EC76" s="18" t="s">
        <v>1506</v>
      </c>
      <c r="ED76" s="18">
        <v>0.72</v>
      </c>
      <c r="EE76" s="18">
        <v>0.126</v>
      </c>
      <c r="EF76" s="19">
        <v>0.5</v>
      </c>
      <c r="EG76" s="18" t="s">
        <v>1507</v>
      </c>
      <c r="EI76" s="22">
        <v>1000000</v>
      </c>
      <c r="EQ76" s="18">
        <v>2030</v>
      </c>
      <c r="ER76" s="18">
        <v>2</v>
      </c>
      <c r="ES76" s="18">
        <v>1</v>
      </c>
      <c r="ET76" s="18">
        <v>3</v>
      </c>
      <c r="EX76" s="19">
        <v>1</v>
      </c>
      <c r="EZ76" s="18">
        <v>1</v>
      </c>
      <c r="FA76" s="18">
        <v>1</v>
      </c>
      <c r="FB76" s="18">
        <v>950</v>
      </c>
      <c r="FC76" s="18">
        <v>15</v>
      </c>
      <c r="FD76" s="18">
        <v>950</v>
      </c>
      <c r="FE76" s="18">
        <v>15</v>
      </c>
      <c r="FF76" s="18">
        <v>357</v>
      </c>
      <c r="FG76" s="18">
        <v>5</v>
      </c>
      <c r="FH76" s="18">
        <v>49</v>
      </c>
      <c r="FJ76" s="18">
        <v>2</v>
      </c>
      <c r="FL76" s="18" t="s">
        <v>1508</v>
      </c>
      <c r="FM76" s="18">
        <v>17</v>
      </c>
      <c r="FN76" s="18">
        <v>1</v>
      </c>
      <c r="FO76" s="18">
        <v>1</v>
      </c>
      <c r="FP76" s="19">
        <v>0.01</v>
      </c>
      <c r="FQ76" s="18">
        <v>1</v>
      </c>
      <c r="FX76" s="18">
        <v>2</v>
      </c>
      <c r="FZ76" s="18">
        <v>2002</v>
      </c>
      <c r="GA76" s="18">
        <v>2002</v>
      </c>
      <c r="GB76" s="18">
        <v>0.27</v>
      </c>
      <c r="GC76" s="18">
        <v>0.35</v>
      </c>
      <c r="GD76" s="18">
        <v>100</v>
      </c>
      <c r="GE76" s="18">
        <v>1.728</v>
      </c>
      <c r="GF76" s="18">
        <v>0.504</v>
      </c>
      <c r="GG76" s="18">
        <v>100</v>
      </c>
      <c r="GH76" s="18">
        <v>2017</v>
      </c>
      <c r="GI76" s="18">
        <v>2017</v>
      </c>
      <c r="GJ76" s="18">
        <v>2</v>
      </c>
      <c r="GK76" s="18">
        <v>2</v>
      </c>
      <c r="GL76" s="18">
        <v>0</v>
      </c>
      <c r="GM76" s="18" t="s">
        <v>487</v>
      </c>
      <c r="GN76" s="18">
        <v>2</v>
      </c>
      <c r="GP76" s="18" t="s">
        <v>1509</v>
      </c>
      <c r="GR76" s="18">
        <v>1</v>
      </c>
      <c r="GS76" s="18">
        <v>2</v>
      </c>
    </row>
    <row r="77" spans="1:212" s="18" customFormat="1" x14ac:dyDescent="0.15">
      <c r="A77" s="18" t="s">
        <v>1666</v>
      </c>
      <c r="B77" s="18">
        <v>1</v>
      </c>
      <c r="C77" s="18">
        <v>1</v>
      </c>
      <c r="E77" s="18">
        <v>1</v>
      </c>
      <c r="F77" s="18">
        <v>1</v>
      </c>
      <c r="G77" s="18">
        <v>1</v>
      </c>
      <c r="H77" s="18">
        <v>1</v>
      </c>
      <c r="I77" s="18">
        <v>1</v>
      </c>
      <c r="K77" s="18">
        <v>2</v>
      </c>
      <c r="L77" s="18">
        <v>1</v>
      </c>
      <c r="M77" s="18">
        <v>1</v>
      </c>
      <c r="N77" s="18">
        <v>1</v>
      </c>
      <c r="O77" s="18">
        <v>1</v>
      </c>
      <c r="S77" s="18" t="s">
        <v>1670</v>
      </c>
      <c r="T77" s="18" t="s">
        <v>1671</v>
      </c>
      <c r="V77" s="18" t="s">
        <v>1672</v>
      </c>
      <c r="W77" s="18" t="s">
        <v>1673</v>
      </c>
      <c r="Y77" s="18" t="s">
        <v>1674</v>
      </c>
      <c r="Z77" s="18">
        <v>2</v>
      </c>
      <c r="AB77" s="18">
        <v>3</v>
      </c>
      <c r="AC77" s="18">
        <v>1</v>
      </c>
      <c r="AD77" s="18">
        <v>90</v>
      </c>
      <c r="AE77" s="18" t="s">
        <v>1675</v>
      </c>
      <c r="AF77" s="18" t="s">
        <v>1676</v>
      </c>
      <c r="AG77" s="18">
        <v>1</v>
      </c>
      <c r="AH77" s="18">
        <v>1</v>
      </c>
      <c r="AI77" s="18">
        <v>9.1999999999999993</v>
      </c>
      <c r="AJ77" s="18">
        <v>16.600000000000001</v>
      </c>
      <c r="AK77" s="18">
        <v>0</v>
      </c>
      <c r="AR77" s="18" t="s">
        <v>1677</v>
      </c>
      <c r="AS77" s="18" t="s">
        <v>1677</v>
      </c>
      <c r="AX77" s="18">
        <v>2</v>
      </c>
      <c r="AY77" s="18">
        <v>1</v>
      </c>
      <c r="BC77" s="18">
        <v>1</v>
      </c>
      <c r="BD77" s="18">
        <v>1</v>
      </c>
      <c r="BL77" s="18">
        <v>1</v>
      </c>
      <c r="BN77" s="18">
        <v>2</v>
      </c>
      <c r="BO77" s="18">
        <v>2</v>
      </c>
      <c r="BP77" s="18">
        <v>2</v>
      </c>
      <c r="BQ77" s="18">
        <v>1</v>
      </c>
      <c r="BR77" s="26">
        <v>42759</v>
      </c>
      <c r="BS77" s="18">
        <v>1</v>
      </c>
      <c r="BU77" s="18">
        <v>1</v>
      </c>
      <c r="BV77" s="18">
        <v>1</v>
      </c>
      <c r="BX77" s="18">
        <v>1</v>
      </c>
      <c r="CB77" s="18">
        <v>4</v>
      </c>
      <c r="CC77" s="18" t="s">
        <v>1678</v>
      </c>
      <c r="CD77" s="18">
        <v>2</v>
      </c>
      <c r="CE77" s="18" t="s">
        <v>1679</v>
      </c>
      <c r="CF77" s="18">
        <v>1</v>
      </c>
      <c r="CG77" s="26">
        <v>42759</v>
      </c>
      <c r="CH77" s="18">
        <v>1</v>
      </c>
      <c r="CJ77" s="18">
        <v>1</v>
      </c>
      <c r="CK77" s="18">
        <v>1</v>
      </c>
      <c r="CM77" s="18">
        <v>1</v>
      </c>
      <c r="CQ77" s="18">
        <v>4</v>
      </c>
      <c r="CR77" s="18" t="s">
        <v>1680</v>
      </c>
      <c r="CS77" s="21">
        <v>35.03</v>
      </c>
      <c r="CT77" s="18">
        <v>1</v>
      </c>
      <c r="CU77" s="18">
        <v>1980</v>
      </c>
      <c r="DE77" s="18">
        <v>2</v>
      </c>
      <c r="DG77" s="18">
        <v>2</v>
      </c>
      <c r="DI77" s="21">
        <v>1.1599999999999999</v>
      </c>
      <c r="DJ77" s="18">
        <v>1</v>
      </c>
      <c r="DK77" s="18">
        <v>1</v>
      </c>
      <c r="DL77" s="18">
        <v>11165</v>
      </c>
      <c r="DM77" s="18">
        <v>50</v>
      </c>
      <c r="DP77" s="18">
        <v>2896</v>
      </c>
      <c r="DQ77" s="18">
        <v>50</v>
      </c>
      <c r="DR77" s="18">
        <v>582</v>
      </c>
      <c r="DT77" s="18">
        <v>213</v>
      </c>
      <c r="DV77" s="18">
        <v>11742</v>
      </c>
      <c r="DW77" s="18">
        <v>97</v>
      </c>
      <c r="DX77" s="18">
        <v>15</v>
      </c>
      <c r="DY77" s="18">
        <v>1</v>
      </c>
      <c r="DZ77" s="18">
        <v>0</v>
      </c>
      <c r="EA77" s="18">
        <v>1969</v>
      </c>
      <c r="EB77" s="18">
        <v>2017</v>
      </c>
      <c r="EC77" s="18" t="s">
        <v>1681</v>
      </c>
      <c r="ED77" s="18">
        <v>13.3</v>
      </c>
      <c r="EE77" s="18">
        <v>5.63</v>
      </c>
      <c r="EF77" s="18">
        <v>0</v>
      </c>
      <c r="EG77" s="18">
        <v>9.52</v>
      </c>
      <c r="EH77" s="18">
        <v>0</v>
      </c>
      <c r="EI77" s="18">
        <v>11.75</v>
      </c>
      <c r="EJ77" s="18">
        <v>0</v>
      </c>
      <c r="EK77" s="18">
        <v>0</v>
      </c>
      <c r="EL77" s="18">
        <v>0</v>
      </c>
      <c r="EM77" s="18">
        <v>0</v>
      </c>
      <c r="EP77" s="18" t="s">
        <v>1682</v>
      </c>
      <c r="EQ77" s="18" t="s">
        <v>1683</v>
      </c>
      <c r="ER77" s="18">
        <v>1</v>
      </c>
      <c r="ES77" s="18">
        <v>1</v>
      </c>
      <c r="ET77" s="18">
        <v>4</v>
      </c>
      <c r="EU77" s="18" t="s">
        <v>1684</v>
      </c>
      <c r="EV77" s="18">
        <v>100</v>
      </c>
      <c r="EZ77" s="18">
        <v>1</v>
      </c>
      <c r="FA77" s="18">
        <v>1</v>
      </c>
      <c r="FB77" s="18">
        <v>11165</v>
      </c>
      <c r="FC77" s="18">
        <v>50</v>
      </c>
      <c r="FF77" s="18">
        <v>2896</v>
      </c>
      <c r="FG77" s="18">
        <v>50</v>
      </c>
      <c r="FH77" s="18">
        <v>582</v>
      </c>
      <c r="FJ77" s="18">
        <v>213</v>
      </c>
      <c r="FL77" s="18" t="s">
        <v>1685</v>
      </c>
      <c r="FM77" s="18">
        <v>78</v>
      </c>
      <c r="FN77" s="18" t="s">
        <v>1686</v>
      </c>
      <c r="FO77" s="18">
        <v>1</v>
      </c>
      <c r="FP77" s="18">
        <v>0</v>
      </c>
      <c r="FR77" s="18">
        <v>1</v>
      </c>
      <c r="FX77" s="18">
        <v>1</v>
      </c>
      <c r="FY77" s="18" t="s">
        <v>1687</v>
      </c>
      <c r="FZ77" s="18">
        <v>1993</v>
      </c>
      <c r="GA77" s="18">
        <v>1993</v>
      </c>
      <c r="GB77" s="18">
        <v>3.06</v>
      </c>
      <c r="GC77" s="18">
        <v>3.06</v>
      </c>
      <c r="GD77" s="18" t="s">
        <v>1688</v>
      </c>
      <c r="GE77" s="18" t="s">
        <v>1689</v>
      </c>
      <c r="GF77" s="18" t="s">
        <v>1690</v>
      </c>
      <c r="GG77" s="18">
        <v>52.6</v>
      </c>
      <c r="GJ77" s="18">
        <v>1</v>
      </c>
      <c r="GL77" s="18">
        <v>50</v>
      </c>
      <c r="GM77" s="18" t="s">
        <v>1691</v>
      </c>
      <c r="GN77" s="18">
        <v>2</v>
      </c>
      <c r="GO77" s="18" t="s">
        <v>1692</v>
      </c>
      <c r="GR77" s="18">
        <v>1</v>
      </c>
      <c r="GS77" s="18">
        <v>1</v>
      </c>
      <c r="GT77" s="18">
        <v>2933</v>
      </c>
      <c r="GV77" s="18">
        <v>809</v>
      </c>
      <c r="GZ77" s="18">
        <v>56</v>
      </c>
      <c r="HD77" s="18" t="s">
        <v>1693</v>
      </c>
    </row>
    <row r="78" spans="1:212" s="18" customFormat="1" x14ac:dyDescent="0.15">
      <c r="A78" s="18" t="s">
        <v>2456</v>
      </c>
      <c r="B78" s="18">
        <v>1</v>
      </c>
      <c r="C78" s="18">
        <v>1</v>
      </c>
      <c r="E78" s="18">
        <v>1</v>
      </c>
      <c r="F78" s="18">
        <v>1</v>
      </c>
      <c r="G78" s="18">
        <v>1</v>
      </c>
      <c r="H78" s="18">
        <v>1</v>
      </c>
      <c r="I78" s="18">
        <v>1</v>
      </c>
      <c r="J78" s="18">
        <v>1</v>
      </c>
      <c r="K78" s="18">
        <v>2</v>
      </c>
      <c r="L78" s="18">
        <v>1</v>
      </c>
      <c r="N78" s="18">
        <v>1</v>
      </c>
      <c r="O78" s="18">
        <v>1</v>
      </c>
      <c r="S78" s="21">
        <v>5.95</v>
      </c>
      <c r="T78" s="18" t="s">
        <v>661</v>
      </c>
      <c r="W78" s="18" t="s">
        <v>662</v>
      </c>
      <c r="X78" s="18" t="s">
        <v>663</v>
      </c>
      <c r="Y78" s="18" t="s">
        <v>664</v>
      </c>
      <c r="Z78" s="18">
        <v>1</v>
      </c>
      <c r="AA78" s="18" t="s">
        <v>665</v>
      </c>
      <c r="AB78" s="18">
        <v>3</v>
      </c>
      <c r="AC78" s="18">
        <v>1</v>
      </c>
      <c r="AD78" s="18" t="s">
        <v>666</v>
      </c>
      <c r="AE78" s="18" t="s">
        <v>667</v>
      </c>
      <c r="AG78" s="18">
        <v>1</v>
      </c>
      <c r="AH78" s="18">
        <v>1</v>
      </c>
      <c r="AX78" s="18">
        <v>2</v>
      </c>
      <c r="AY78" s="18">
        <v>1</v>
      </c>
      <c r="BB78" s="18">
        <v>1</v>
      </c>
      <c r="BC78" s="18">
        <v>1</v>
      </c>
      <c r="BD78" s="18">
        <v>1</v>
      </c>
      <c r="BF78" s="18">
        <v>1</v>
      </c>
      <c r="BH78" s="18">
        <v>1</v>
      </c>
      <c r="BJ78" s="18">
        <v>1</v>
      </c>
      <c r="BN78" s="18">
        <v>1</v>
      </c>
      <c r="BO78" s="18">
        <v>1</v>
      </c>
      <c r="BP78" s="18">
        <v>1</v>
      </c>
      <c r="BQ78" s="18">
        <v>1</v>
      </c>
      <c r="BR78" s="26">
        <v>42736</v>
      </c>
      <c r="BS78" s="18">
        <v>1</v>
      </c>
      <c r="BU78" s="18">
        <v>1</v>
      </c>
      <c r="CB78" s="18">
        <v>2</v>
      </c>
      <c r="CD78" s="18">
        <v>2</v>
      </c>
      <c r="CE78" s="18" t="s">
        <v>668</v>
      </c>
      <c r="CF78" s="18">
        <v>1</v>
      </c>
      <c r="CG78" s="26">
        <v>42752</v>
      </c>
      <c r="CH78" s="18">
        <v>1</v>
      </c>
      <c r="CJ78" s="18">
        <v>1</v>
      </c>
      <c r="CQ78" s="18">
        <v>4</v>
      </c>
      <c r="CR78" s="18" t="s">
        <v>669</v>
      </c>
      <c r="CS78" s="18" t="s">
        <v>670</v>
      </c>
      <c r="CT78" s="18">
        <v>2</v>
      </c>
      <c r="DJ78" s="18">
        <v>1</v>
      </c>
      <c r="DK78" s="18">
        <v>1</v>
      </c>
      <c r="ER78" s="18">
        <v>1</v>
      </c>
      <c r="ES78" s="18">
        <v>1</v>
      </c>
      <c r="ET78" s="18">
        <v>3</v>
      </c>
      <c r="EV78" s="18">
        <v>1</v>
      </c>
      <c r="EW78" s="18">
        <v>95</v>
      </c>
      <c r="EX78" s="18">
        <v>4</v>
      </c>
      <c r="EZ78" s="18">
        <v>1</v>
      </c>
      <c r="FA78" s="18">
        <v>1</v>
      </c>
      <c r="GR78" s="18">
        <v>1</v>
      </c>
      <c r="GS78" s="18">
        <v>2</v>
      </c>
    </row>
    <row r="79" spans="1:212" s="18" customFormat="1" x14ac:dyDescent="0.15">
      <c r="A79" s="18" t="s">
        <v>815</v>
      </c>
      <c r="B79" s="18">
        <v>1</v>
      </c>
      <c r="C79" s="18">
        <v>1</v>
      </c>
      <c r="E79" s="18">
        <v>1</v>
      </c>
      <c r="F79" s="18">
        <v>1</v>
      </c>
      <c r="G79" s="18">
        <v>1</v>
      </c>
      <c r="K79" s="18">
        <v>1</v>
      </c>
      <c r="L79" s="18">
        <v>1</v>
      </c>
      <c r="N79" s="18">
        <v>1</v>
      </c>
      <c r="O79" s="18">
        <v>1</v>
      </c>
      <c r="S79" s="20">
        <v>1.4999999999999999E-2</v>
      </c>
      <c r="T79" s="18">
        <v>30</v>
      </c>
      <c r="W79" s="18">
        <v>45</v>
      </c>
      <c r="Y79" s="18">
        <v>90</v>
      </c>
      <c r="Z79" s="18">
        <v>2</v>
      </c>
      <c r="AB79" s="18">
        <v>3</v>
      </c>
      <c r="AC79" s="18">
        <v>1</v>
      </c>
      <c r="AD79" s="18">
        <v>30</v>
      </c>
      <c r="AF79" s="18" t="s">
        <v>819</v>
      </c>
      <c r="AG79" s="18">
        <v>1</v>
      </c>
      <c r="AH79" s="18">
        <v>1</v>
      </c>
      <c r="AO79" s="18">
        <v>2</v>
      </c>
      <c r="AP79" s="18">
        <v>2</v>
      </c>
      <c r="AQ79" s="18">
        <v>2</v>
      </c>
      <c r="AR79" s="18">
        <v>2017</v>
      </c>
      <c r="AS79" s="18">
        <v>2017</v>
      </c>
      <c r="AT79" s="18">
        <v>2017</v>
      </c>
      <c r="AU79" s="18">
        <v>2015</v>
      </c>
      <c r="AV79" s="18">
        <v>2015</v>
      </c>
      <c r="AW79" s="18">
        <v>2015</v>
      </c>
      <c r="AX79" s="18">
        <v>2</v>
      </c>
      <c r="AY79" s="18">
        <v>1</v>
      </c>
      <c r="BB79" s="18">
        <v>1</v>
      </c>
      <c r="BC79" s="18">
        <v>1</v>
      </c>
      <c r="BH79" s="18">
        <v>1</v>
      </c>
      <c r="BM79" s="18">
        <v>1</v>
      </c>
      <c r="BN79" s="18">
        <v>2</v>
      </c>
      <c r="BO79" s="18">
        <v>2</v>
      </c>
      <c r="BP79" s="18">
        <v>2</v>
      </c>
      <c r="BQ79" s="18">
        <v>1</v>
      </c>
      <c r="BR79" s="18">
        <v>2017</v>
      </c>
      <c r="BS79" s="18">
        <v>1</v>
      </c>
      <c r="BW79" s="18">
        <v>1</v>
      </c>
      <c r="BX79" s="18">
        <v>1</v>
      </c>
      <c r="BZ79" s="18">
        <v>1</v>
      </c>
      <c r="CA79" s="18" t="s">
        <v>820</v>
      </c>
      <c r="CB79" s="18">
        <v>1</v>
      </c>
      <c r="CD79" s="18">
        <v>2</v>
      </c>
      <c r="CE79" s="21">
        <v>42.08</v>
      </c>
      <c r="CF79" s="18">
        <v>1</v>
      </c>
      <c r="CG79" s="18">
        <v>2017</v>
      </c>
      <c r="CH79" s="18">
        <v>1</v>
      </c>
      <c r="CK79" s="18">
        <v>1</v>
      </c>
      <c r="CL79" s="18">
        <v>1</v>
      </c>
      <c r="CM79" s="18">
        <v>1</v>
      </c>
      <c r="CQ79" s="18">
        <v>1</v>
      </c>
      <c r="CS79" s="21">
        <v>58.88</v>
      </c>
      <c r="CT79" s="18">
        <v>1</v>
      </c>
      <c r="CU79" s="18">
        <v>2016</v>
      </c>
      <c r="CV79" s="18">
        <v>1</v>
      </c>
      <c r="CX79" s="18">
        <v>1</v>
      </c>
      <c r="CY79" s="18">
        <v>1</v>
      </c>
      <c r="CZ79" s="18">
        <v>1</v>
      </c>
      <c r="DA79" s="18">
        <v>1</v>
      </c>
      <c r="DE79" s="18">
        <v>2</v>
      </c>
      <c r="DG79" s="18">
        <v>1</v>
      </c>
      <c r="DH79" s="18" t="s">
        <v>821</v>
      </c>
      <c r="DI79" s="23">
        <v>2</v>
      </c>
      <c r="DJ79" s="18">
        <v>1</v>
      </c>
      <c r="DK79" s="18">
        <v>1</v>
      </c>
      <c r="DL79" s="18">
        <v>4665</v>
      </c>
      <c r="DM79" s="18">
        <v>0</v>
      </c>
      <c r="DN79" s="18">
        <v>4665</v>
      </c>
      <c r="DO79" s="18">
        <v>0</v>
      </c>
      <c r="DX79" s="18">
        <v>2</v>
      </c>
      <c r="DY79" s="18">
        <v>2</v>
      </c>
      <c r="DZ79" s="18">
        <v>0</v>
      </c>
      <c r="EC79" s="18" t="s">
        <v>822</v>
      </c>
      <c r="ED79" s="18" t="s">
        <v>823</v>
      </c>
      <c r="EE79" s="18" t="s">
        <v>824</v>
      </c>
      <c r="EG79" s="18" t="s">
        <v>825</v>
      </c>
      <c r="ER79" s="18">
        <v>1</v>
      </c>
      <c r="ES79" s="18">
        <v>1</v>
      </c>
      <c r="ET79" s="18">
        <v>2</v>
      </c>
      <c r="EV79" s="18">
        <v>100</v>
      </c>
      <c r="EZ79" s="18">
        <v>1</v>
      </c>
      <c r="FA79" s="18">
        <v>1</v>
      </c>
      <c r="GR79" s="18">
        <v>1</v>
      </c>
      <c r="GS79" s="18">
        <v>1</v>
      </c>
      <c r="HB79" s="18">
        <v>3000</v>
      </c>
    </row>
    <row r="80" spans="1:212" s="18" customFormat="1" x14ac:dyDescent="0.15">
      <c r="A80" s="18" t="s">
        <v>1245</v>
      </c>
      <c r="B80" s="18">
        <v>1</v>
      </c>
      <c r="C80" s="18">
        <v>1</v>
      </c>
      <c r="E80" s="18">
        <v>1</v>
      </c>
      <c r="F80" s="18">
        <v>1</v>
      </c>
      <c r="G80" s="18">
        <v>1</v>
      </c>
      <c r="H80" s="18">
        <v>1</v>
      </c>
      <c r="I80" s="18">
        <v>1</v>
      </c>
      <c r="K80" s="18">
        <v>1</v>
      </c>
      <c r="L80" s="18">
        <v>1</v>
      </c>
      <c r="M80" s="18">
        <v>1</v>
      </c>
      <c r="N80" s="18">
        <v>1</v>
      </c>
      <c r="O80" s="18">
        <v>1</v>
      </c>
      <c r="P80" s="18">
        <v>1</v>
      </c>
      <c r="S80" s="18" t="s">
        <v>1250</v>
      </c>
      <c r="T80" s="18">
        <v>45</v>
      </c>
      <c r="U80" s="18">
        <v>5</v>
      </c>
      <c r="V80" s="18">
        <v>1.5</v>
      </c>
      <c r="W80" s="18">
        <v>60</v>
      </c>
      <c r="X80" s="18">
        <v>25</v>
      </c>
      <c r="Y80" s="18">
        <v>60</v>
      </c>
      <c r="Z80" s="18">
        <v>1</v>
      </c>
      <c r="AA80" s="18" t="s">
        <v>1251</v>
      </c>
      <c r="AB80" s="18">
        <v>2</v>
      </c>
      <c r="AG80" s="18">
        <v>1</v>
      </c>
      <c r="AH80" s="18">
        <v>1</v>
      </c>
      <c r="AI80" s="18">
        <v>13</v>
      </c>
      <c r="AJ80" s="18">
        <v>32</v>
      </c>
      <c r="AK80" s="18">
        <v>0</v>
      </c>
      <c r="AO80" s="18">
        <v>1</v>
      </c>
      <c r="AP80" s="18">
        <v>1</v>
      </c>
      <c r="AQ80" s="18">
        <v>1</v>
      </c>
      <c r="AR80" s="18" t="s">
        <v>1252</v>
      </c>
      <c r="AS80" s="18" t="s">
        <v>1252</v>
      </c>
      <c r="AT80" s="18">
        <v>2012</v>
      </c>
      <c r="AU80" s="18" t="s">
        <v>1252</v>
      </c>
      <c r="AV80" s="18" t="s">
        <v>1252</v>
      </c>
      <c r="AW80" s="18">
        <v>2012</v>
      </c>
      <c r="AX80" s="18">
        <v>1</v>
      </c>
      <c r="AY80" s="18">
        <v>1</v>
      </c>
      <c r="BA80" s="18">
        <v>1</v>
      </c>
      <c r="BB80" s="18">
        <v>1</v>
      </c>
      <c r="BC80" s="18">
        <v>1</v>
      </c>
      <c r="BD80" s="18">
        <v>1</v>
      </c>
      <c r="BE80" s="18">
        <v>1</v>
      </c>
      <c r="BL80" s="18">
        <v>1</v>
      </c>
      <c r="BN80" s="18">
        <v>2</v>
      </c>
      <c r="BO80" s="18">
        <v>2</v>
      </c>
      <c r="BP80" s="18">
        <v>2</v>
      </c>
      <c r="BQ80" s="18">
        <v>1</v>
      </c>
      <c r="BR80" s="18">
        <v>2017</v>
      </c>
      <c r="BS80" s="18">
        <v>1</v>
      </c>
      <c r="BU80" s="18">
        <v>1</v>
      </c>
      <c r="BX80" s="18">
        <v>1</v>
      </c>
      <c r="CB80" s="18">
        <v>4</v>
      </c>
      <c r="CC80" s="18" t="s">
        <v>1253</v>
      </c>
      <c r="CD80" s="18">
        <v>2</v>
      </c>
      <c r="CE80" s="21">
        <v>26.64</v>
      </c>
      <c r="CF80" s="18">
        <v>1</v>
      </c>
      <c r="CG80" s="18">
        <v>2017</v>
      </c>
      <c r="CH80" s="18">
        <v>1</v>
      </c>
      <c r="CJ80" s="18">
        <v>1</v>
      </c>
      <c r="CK80" s="18">
        <v>1</v>
      </c>
      <c r="CL80" s="18">
        <v>1</v>
      </c>
      <c r="CM80" s="18">
        <v>1</v>
      </c>
      <c r="CQ80" s="18">
        <v>4</v>
      </c>
      <c r="CR80" s="18" t="s">
        <v>1254</v>
      </c>
      <c r="CS80" s="21">
        <v>30.41</v>
      </c>
      <c r="CT80" s="18">
        <v>1</v>
      </c>
      <c r="CU80" s="18">
        <v>2017</v>
      </c>
      <c r="CV80" s="18">
        <v>1</v>
      </c>
      <c r="CX80" s="18">
        <v>1</v>
      </c>
      <c r="DA80" s="18">
        <v>1</v>
      </c>
      <c r="DE80" s="18">
        <v>2</v>
      </c>
      <c r="DG80" s="18">
        <v>2</v>
      </c>
      <c r="DI80" s="21">
        <v>7.42</v>
      </c>
      <c r="DJ80" s="18">
        <v>1</v>
      </c>
      <c r="DK80" s="18">
        <v>1</v>
      </c>
      <c r="DL80" s="18">
        <v>27595</v>
      </c>
      <c r="DM80" s="18">
        <v>0</v>
      </c>
      <c r="DN80" s="18">
        <v>27595</v>
      </c>
      <c r="DO80" s="18">
        <v>0</v>
      </c>
      <c r="DP80" s="18">
        <v>9145</v>
      </c>
      <c r="DQ80" s="18">
        <v>0</v>
      </c>
      <c r="DR80" s="18">
        <v>1072</v>
      </c>
      <c r="DS80" s="18">
        <v>0</v>
      </c>
      <c r="DT80" s="18">
        <v>279</v>
      </c>
      <c r="DU80" s="18">
        <v>0</v>
      </c>
      <c r="DV80" s="22">
        <v>151284</v>
      </c>
      <c r="DW80" s="18">
        <v>165</v>
      </c>
      <c r="DX80" s="18">
        <v>10</v>
      </c>
      <c r="DY80" s="18">
        <v>3</v>
      </c>
      <c r="DZ80" s="18">
        <v>0</v>
      </c>
      <c r="EA80" s="18">
        <v>1940</v>
      </c>
      <c r="EB80" s="18">
        <v>2017</v>
      </c>
      <c r="EC80" s="18" t="s">
        <v>1255</v>
      </c>
      <c r="ED80" s="18">
        <v>19.600000000000001</v>
      </c>
      <c r="EE80" s="18">
        <v>5.9</v>
      </c>
      <c r="EF80" s="19">
        <v>0.96</v>
      </c>
      <c r="EG80" s="18" t="s">
        <v>1256</v>
      </c>
      <c r="EH80" s="18">
        <v>0</v>
      </c>
      <c r="EI80" s="18">
        <v>10</v>
      </c>
      <c r="EJ80" s="18">
        <v>0</v>
      </c>
      <c r="EK80" s="18">
        <v>0</v>
      </c>
      <c r="EL80" s="18">
        <v>0</v>
      </c>
      <c r="EM80" s="18">
        <v>0</v>
      </c>
      <c r="EN80" s="18">
        <v>0</v>
      </c>
      <c r="EO80" s="18">
        <v>0</v>
      </c>
      <c r="EQ80" s="18" t="s">
        <v>1257</v>
      </c>
      <c r="ER80" s="18">
        <v>1</v>
      </c>
      <c r="ES80" s="18">
        <v>1</v>
      </c>
      <c r="ET80" s="18">
        <v>3</v>
      </c>
      <c r="EV80" s="18">
        <v>100</v>
      </c>
      <c r="EW80" s="18">
        <v>0</v>
      </c>
      <c r="EX80" s="18">
        <v>0</v>
      </c>
      <c r="EZ80" s="18">
        <v>1</v>
      </c>
      <c r="FA80" s="18">
        <v>1</v>
      </c>
      <c r="FB80" s="18">
        <v>27595</v>
      </c>
      <c r="FC80" s="18">
        <v>0</v>
      </c>
      <c r="FD80" s="18">
        <v>27595</v>
      </c>
      <c r="FE80" s="18">
        <v>0</v>
      </c>
      <c r="FF80" s="18">
        <v>8088</v>
      </c>
      <c r="FG80" s="18">
        <v>0</v>
      </c>
      <c r="FH80" s="18">
        <v>837</v>
      </c>
      <c r="FI80" s="18">
        <v>0</v>
      </c>
      <c r="FJ80" s="18">
        <v>259</v>
      </c>
      <c r="FK80" s="18">
        <v>0</v>
      </c>
      <c r="FM80" s="18">
        <v>140</v>
      </c>
      <c r="FN80" s="18">
        <v>11</v>
      </c>
      <c r="FO80" s="18">
        <v>1</v>
      </c>
      <c r="FP80" s="18">
        <v>0</v>
      </c>
      <c r="FQ80" s="18">
        <v>1</v>
      </c>
      <c r="FR80" s="18">
        <v>1</v>
      </c>
      <c r="FT80" s="18">
        <v>1</v>
      </c>
      <c r="FX80" s="18">
        <v>2</v>
      </c>
      <c r="FY80" s="18" t="s">
        <v>1258</v>
      </c>
      <c r="FZ80" s="18">
        <v>1976</v>
      </c>
      <c r="GA80" s="18">
        <v>2008</v>
      </c>
      <c r="GB80" s="18">
        <v>2.99</v>
      </c>
      <c r="GC80" s="18">
        <v>2.99</v>
      </c>
      <c r="GD80" s="18">
        <v>661.4</v>
      </c>
      <c r="GE80" s="18">
        <v>2</v>
      </c>
      <c r="GF80" s="18">
        <v>2.2000000000000002</v>
      </c>
      <c r="GG80" s="18">
        <v>60</v>
      </c>
      <c r="GH80" s="18" t="s">
        <v>1259</v>
      </c>
      <c r="GI80" s="18" t="s">
        <v>1259</v>
      </c>
      <c r="GJ80" s="18">
        <v>1</v>
      </c>
      <c r="GK80" s="18">
        <v>1</v>
      </c>
      <c r="GL80" s="18">
        <v>60</v>
      </c>
      <c r="GM80" s="18" t="s">
        <v>1260</v>
      </c>
      <c r="GN80" s="18">
        <v>1</v>
      </c>
      <c r="GO80" s="18">
        <v>100</v>
      </c>
      <c r="GP80" s="18" t="s">
        <v>1261</v>
      </c>
      <c r="GR80" s="18">
        <v>1</v>
      </c>
      <c r="GS80" s="18">
        <v>1</v>
      </c>
      <c r="GT80" s="18">
        <v>9946</v>
      </c>
      <c r="GU80" s="18">
        <v>0</v>
      </c>
      <c r="GV80" s="18">
        <v>1075</v>
      </c>
      <c r="GW80" s="18">
        <v>0</v>
      </c>
      <c r="GX80" s="18">
        <v>279</v>
      </c>
      <c r="GY80" s="18">
        <v>0</v>
      </c>
      <c r="GZ80" s="18">
        <v>35</v>
      </c>
      <c r="HA80" s="18">
        <v>14</v>
      </c>
      <c r="HB80" s="18" t="s">
        <v>1262</v>
      </c>
    </row>
    <row r="81" spans="1:212" s="18" customFormat="1" x14ac:dyDescent="0.15">
      <c r="A81" s="18" t="s">
        <v>2457</v>
      </c>
      <c r="B81" s="18">
        <v>1</v>
      </c>
      <c r="C81" s="18">
        <v>1</v>
      </c>
      <c r="E81" s="18">
        <v>1</v>
      </c>
      <c r="F81" s="18">
        <v>1</v>
      </c>
      <c r="H81" s="18">
        <v>1</v>
      </c>
      <c r="K81" s="18">
        <v>2</v>
      </c>
      <c r="L81" s="18">
        <v>1</v>
      </c>
      <c r="N81" s="18">
        <v>1</v>
      </c>
      <c r="P81" s="18">
        <v>1</v>
      </c>
      <c r="S81" s="18" t="s">
        <v>849</v>
      </c>
      <c r="T81" s="18">
        <v>60</v>
      </c>
      <c r="W81" s="18">
        <v>90</v>
      </c>
      <c r="Z81" s="18">
        <v>2</v>
      </c>
      <c r="AB81" s="18">
        <v>3</v>
      </c>
      <c r="AC81" s="18">
        <v>1</v>
      </c>
      <c r="AD81" s="18" t="s">
        <v>850</v>
      </c>
      <c r="AE81" s="18" t="s">
        <v>851</v>
      </c>
      <c r="AF81" s="18" t="s">
        <v>852</v>
      </c>
      <c r="AG81" s="18">
        <v>1</v>
      </c>
    </row>
    <row r="82" spans="1:212" s="18" customFormat="1" x14ac:dyDescent="0.15">
      <c r="A82" s="18" t="s">
        <v>2316</v>
      </c>
      <c r="B82" s="18">
        <v>1</v>
      </c>
      <c r="C82" s="18">
        <v>2</v>
      </c>
      <c r="E82" s="18">
        <v>1</v>
      </c>
      <c r="F82" s="18">
        <v>1</v>
      </c>
      <c r="G82" s="18">
        <v>1</v>
      </c>
      <c r="H82" s="18">
        <v>1</v>
      </c>
      <c r="K82" s="18">
        <v>2</v>
      </c>
      <c r="M82" s="18">
        <v>1</v>
      </c>
      <c r="N82" s="18">
        <v>1</v>
      </c>
      <c r="O82" s="18">
        <v>1</v>
      </c>
      <c r="P82" s="18">
        <v>1</v>
      </c>
      <c r="U82" s="18" t="s">
        <v>2320</v>
      </c>
      <c r="V82" s="18" t="s">
        <v>2321</v>
      </c>
      <c r="W82" s="18">
        <v>30</v>
      </c>
      <c r="Y82" s="18">
        <v>60</v>
      </c>
      <c r="Z82" s="18">
        <v>2</v>
      </c>
      <c r="AB82" s="18">
        <v>3</v>
      </c>
      <c r="AC82" s="18">
        <v>1</v>
      </c>
      <c r="AD82" s="18">
        <v>30</v>
      </c>
      <c r="AG82" s="18">
        <v>1</v>
      </c>
      <c r="AH82" s="18">
        <v>1</v>
      </c>
      <c r="AI82" s="18">
        <v>18</v>
      </c>
      <c r="AJ82" s="18">
        <v>30</v>
      </c>
      <c r="AO82" s="18">
        <v>2</v>
      </c>
      <c r="AP82" s="18">
        <v>2</v>
      </c>
      <c r="AQ82" s="18">
        <v>2</v>
      </c>
      <c r="AR82" s="18">
        <v>2017</v>
      </c>
      <c r="AS82" s="18">
        <v>2017</v>
      </c>
      <c r="AX82" s="18">
        <v>2</v>
      </c>
      <c r="AY82" s="18">
        <v>1</v>
      </c>
      <c r="BC82" s="18">
        <v>1</v>
      </c>
      <c r="BL82" s="18">
        <v>1</v>
      </c>
      <c r="BN82" s="18">
        <v>2</v>
      </c>
      <c r="BO82" s="18">
        <v>2</v>
      </c>
      <c r="BP82" s="18">
        <v>3</v>
      </c>
      <c r="BQ82" s="18">
        <v>1</v>
      </c>
      <c r="BR82" s="18">
        <v>2009</v>
      </c>
      <c r="BS82" s="18">
        <v>1</v>
      </c>
      <c r="BU82" s="18">
        <v>1</v>
      </c>
      <c r="BW82" s="18">
        <v>1</v>
      </c>
      <c r="BX82" s="18">
        <v>1</v>
      </c>
      <c r="CB82" s="18">
        <v>1</v>
      </c>
      <c r="CD82" s="18">
        <v>2</v>
      </c>
      <c r="CE82" s="18" t="s">
        <v>2322</v>
      </c>
      <c r="CF82" s="18">
        <v>1</v>
      </c>
      <c r="CG82" s="18">
        <v>2009</v>
      </c>
      <c r="CH82" s="18">
        <v>1</v>
      </c>
      <c r="CJ82" s="18">
        <v>1</v>
      </c>
      <c r="CL82" s="18">
        <v>1</v>
      </c>
      <c r="CM82" s="18">
        <v>1</v>
      </c>
      <c r="CQ82" s="18">
        <v>1</v>
      </c>
      <c r="CS82" s="18" t="s">
        <v>2323</v>
      </c>
      <c r="CT82" s="18">
        <v>2</v>
      </c>
      <c r="DJ82" s="18">
        <v>1</v>
      </c>
      <c r="DK82" s="18">
        <v>1</v>
      </c>
      <c r="DL82" s="18">
        <v>1960</v>
      </c>
      <c r="DM82" s="18">
        <v>502</v>
      </c>
      <c r="DN82" s="18">
        <v>1960</v>
      </c>
      <c r="DO82" s="18">
        <v>502</v>
      </c>
      <c r="DP82" s="18">
        <v>1960</v>
      </c>
      <c r="DQ82" s="18">
        <v>502</v>
      </c>
      <c r="DT82" s="18" t="s">
        <v>2324</v>
      </c>
      <c r="DV82" s="22">
        <v>72000</v>
      </c>
      <c r="DW82" s="18">
        <v>30</v>
      </c>
      <c r="DX82" s="18">
        <v>4</v>
      </c>
      <c r="DY82" s="18">
        <v>4</v>
      </c>
      <c r="DZ82" s="18">
        <v>6</v>
      </c>
      <c r="EA82" s="18">
        <v>1954</v>
      </c>
      <c r="EB82" s="18">
        <v>2017</v>
      </c>
      <c r="EC82" s="18" t="s">
        <v>2325</v>
      </c>
      <c r="ED82" s="18" t="s">
        <v>2325</v>
      </c>
      <c r="EE82" s="18">
        <v>0.4</v>
      </c>
      <c r="EF82" s="19">
        <v>0.9</v>
      </c>
      <c r="EG82" s="18" t="s">
        <v>2326</v>
      </c>
      <c r="EI82" s="18">
        <v>3</v>
      </c>
      <c r="EQ82" s="18">
        <v>2040</v>
      </c>
      <c r="ER82" s="18">
        <v>2</v>
      </c>
      <c r="ES82" s="18">
        <v>1</v>
      </c>
      <c r="ET82" s="18">
        <v>3</v>
      </c>
      <c r="EX82" s="18">
        <v>100</v>
      </c>
      <c r="EZ82" s="18">
        <v>1</v>
      </c>
      <c r="FA82" s="18">
        <v>1</v>
      </c>
      <c r="FB82" s="18">
        <v>1500</v>
      </c>
      <c r="FC82" s="18">
        <v>300</v>
      </c>
      <c r="FD82" s="18">
        <v>1500</v>
      </c>
      <c r="FE82" s="18">
        <v>300</v>
      </c>
      <c r="FF82" s="18">
        <v>1500</v>
      </c>
      <c r="FG82" s="18">
        <v>300</v>
      </c>
      <c r="FL82" s="18" t="s">
        <v>932</v>
      </c>
      <c r="FM82" s="18">
        <v>30</v>
      </c>
      <c r="FN82" s="18">
        <v>8</v>
      </c>
      <c r="FO82" s="18">
        <v>1</v>
      </c>
      <c r="FP82" s="18">
        <v>0</v>
      </c>
      <c r="FQ82" s="18">
        <v>1</v>
      </c>
      <c r="FR82" s="18">
        <v>1</v>
      </c>
      <c r="FS82" s="18">
        <v>1</v>
      </c>
      <c r="FX82" s="18">
        <v>2</v>
      </c>
      <c r="FZ82" s="18">
        <v>1954</v>
      </c>
      <c r="GA82" s="18">
        <v>2004</v>
      </c>
      <c r="GB82" s="18" t="s">
        <v>2325</v>
      </c>
      <c r="GC82" s="18" t="s">
        <v>2327</v>
      </c>
      <c r="GD82" s="18" t="s">
        <v>1959</v>
      </c>
      <c r="GE82" s="18" t="s">
        <v>2328</v>
      </c>
      <c r="GF82" s="18" t="s">
        <v>2329</v>
      </c>
      <c r="GG82" s="18">
        <v>80</v>
      </c>
      <c r="GH82" s="18">
        <v>2040</v>
      </c>
      <c r="GI82" s="18">
        <v>2040</v>
      </c>
      <c r="GJ82" s="18">
        <v>2</v>
      </c>
      <c r="GK82" s="18">
        <v>2</v>
      </c>
      <c r="GL82" s="18">
        <v>0</v>
      </c>
      <c r="GM82" s="18" t="s">
        <v>545</v>
      </c>
      <c r="GN82" s="18">
        <v>2</v>
      </c>
      <c r="GO82" s="18" t="s">
        <v>545</v>
      </c>
      <c r="GP82" s="18" t="s">
        <v>545</v>
      </c>
      <c r="GQ82" s="18" t="s">
        <v>2330</v>
      </c>
      <c r="GR82" s="18">
        <v>1</v>
      </c>
      <c r="GS82" s="18">
        <v>2</v>
      </c>
    </row>
    <row r="83" spans="1:212" s="18" customFormat="1" x14ac:dyDescent="0.15">
      <c r="A83" s="18" t="s">
        <v>1029</v>
      </c>
      <c r="B83" s="18">
        <v>1</v>
      </c>
      <c r="C83" s="18">
        <v>1</v>
      </c>
      <c r="E83" s="18">
        <v>1</v>
      </c>
      <c r="F83" s="18">
        <v>1</v>
      </c>
      <c r="J83" s="18">
        <v>1</v>
      </c>
      <c r="K83" s="18">
        <v>2</v>
      </c>
      <c r="N83" s="18">
        <v>1</v>
      </c>
      <c r="O83" s="18">
        <v>1</v>
      </c>
      <c r="P83" s="18">
        <v>1</v>
      </c>
      <c r="Q83" s="18">
        <v>1</v>
      </c>
      <c r="R83" s="18" t="s">
        <v>1032</v>
      </c>
      <c r="W83" s="18" t="s">
        <v>530</v>
      </c>
      <c r="X83" s="21">
        <v>5</v>
      </c>
      <c r="Y83" s="18" t="s">
        <v>529</v>
      </c>
      <c r="Z83" s="18">
        <v>2</v>
      </c>
      <c r="AB83" s="18">
        <v>3</v>
      </c>
      <c r="AC83" s="18">
        <v>1</v>
      </c>
      <c r="AD83" s="18" t="s">
        <v>529</v>
      </c>
      <c r="AF83" s="18" t="s">
        <v>1596</v>
      </c>
      <c r="AG83" s="18">
        <v>1</v>
      </c>
      <c r="AH83" s="18">
        <v>1</v>
      </c>
      <c r="AI83" s="18">
        <v>20</v>
      </c>
      <c r="AJ83" s="18">
        <v>0</v>
      </c>
      <c r="AK83" s="18">
        <v>0</v>
      </c>
      <c r="AM83" s="18">
        <v>1</v>
      </c>
      <c r="AN83" s="18">
        <v>1</v>
      </c>
      <c r="AO83" s="18">
        <v>2</v>
      </c>
      <c r="AP83" s="18">
        <v>2</v>
      </c>
      <c r="AQ83" s="18">
        <v>2</v>
      </c>
      <c r="AR83" s="18">
        <v>1993</v>
      </c>
      <c r="AS83" s="18">
        <v>1993</v>
      </c>
      <c r="AT83" s="18">
        <v>1993</v>
      </c>
      <c r="AU83" s="18">
        <v>2007</v>
      </c>
      <c r="AV83" s="18">
        <v>2007</v>
      </c>
      <c r="AW83" s="18">
        <v>2007</v>
      </c>
      <c r="AY83" s="18">
        <v>4</v>
      </c>
      <c r="AZ83" s="18" t="s">
        <v>1597</v>
      </c>
      <c r="BF83" s="18">
        <v>1</v>
      </c>
      <c r="BG83" s="18" t="s">
        <v>1598</v>
      </c>
      <c r="BJ83" s="18">
        <v>1</v>
      </c>
      <c r="BN83" s="18">
        <v>1</v>
      </c>
      <c r="BO83" s="18">
        <v>1</v>
      </c>
      <c r="BP83" s="18">
        <v>3</v>
      </c>
      <c r="BQ83" s="18">
        <v>1</v>
      </c>
      <c r="BR83" s="18">
        <v>2017</v>
      </c>
      <c r="BS83" s="18">
        <v>1</v>
      </c>
      <c r="BU83" s="18">
        <v>1</v>
      </c>
      <c r="BV83" s="18">
        <v>1</v>
      </c>
      <c r="BW83" s="18">
        <v>1</v>
      </c>
      <c r="CB83" s="18">
        <v>2</v>
      </c>
      <c r="CD83" s="18">
        <v>2</v>
      </c>
      <c r="CE83" s="21">
        <v>20.3</v>
      </c>
      <c r="CF83" s="18">
        <v>1</v>
      </c>
      <c r="CG83" s="18">
        <v>2017</v>
      </c>
      <c r="CH83" s="18">
        <v>1</v>
      </c>
      <c r="CJ83" s="18">
        <v>1</v>
      </c>
      <c r="CK83" s="18">
        <v>1</v>
      </c>
      <c r="CL83" s="18">
        <v>1</v>
      </c>
      <c r="CQ83" s="18">
        <v>2</v>
      </c>
      <c r="CS83" s="21">
        <v>33.35</v>
      </c>
      <c r="CT83" s="18">
        <v>2</v>
      </c>
      <c r="DJ83" s="18">
        <v>1</v>
      </c>
      <c r="DK83" s="18">
        <v>1</v>
      </c>
      <c r="DL83" s="18">
        <v>2200</v>
      </c>
      <c r="DM83" s="18">
        <v>17</v>
      </c>
      <c r="DN83" s="18">
        <v>2200</v>
      </c>
      <c r="DO83" s="18">
        <v>17</v>
      </c>
      <c r="DP83" s="18">
        <v>542</v>
      </c>
      <c r="DQ83" s="18">
        <v>16</v>
      </c>
      <c r="DR83" s="18">
        <v>213</v>
      </c>
      <c r="DS83" s="18">
        <v>1</v>
      </c>
      <c r="DV83" s="18" t="s">
        <v>1599</v>
      </c>
      <c r="DW83" s="18">
        <v>15</v>
      </c>
      <c r="DX83" s="18">
        <v>0</v>
      </c>
      <c r="DY83" s="18">
        <v>1</v>
      </c>
      <c r="DZ83" s="18">
        <v>0</v>
      </c>
      <c r="EA83" s="18">
        <v>1974</v>
      </c>
      <c r="EB83" s="18">
        <v>2010</v>
      </c>
      <c r="EC83" s="18" t="s">
        <v>1325</v>
      </c>
      <c r="ED83" s="18" t="s">
        <v>1600</v>
      </c>
      <c r="EE83" s="22">
        <v>41827807</v>
      </c>
      <c r="EF83" s="22">
        <v>30292443</v>
      </c>
      <c r="EG83" s="22">
        <v>734000</v>
      </c>
      <c r="EH83" s="18" t="s">
        <v>445</v>
      </c>
      <c r="EI83" s="18" t="s">
        <v>1601</v>
      </c>
      <c r="EJ83" s="18" t="s">
        <v>445</v>
      </c>
      <c r="EK83" s="18" t="s">
        <v>445</v>
      </c>
      <c r="EL83" s="18" t="s">
        <v>445</v>
      </c>
      <c r="EM83" s="18" t="s">
        <v>445</v>
      </c>
      <c r="EQ83" s="18">
        <v>2035</v>
      </c>
      <c r="ER83" s="18">
        <v>1</v>
      </c>
      <c r="ES83" s="18">
        <v>1</v>
      </c>
      <c r="ET83" s="18">
        <v>3</v>
      </c>
      <c r="EV83" s="19">
        <v>0</v>
      </c>
      <c r="EW83" s="19">
        <v>0.05</v>
      </c>
      <c r="EX83" s="19">
        <v>0.95</v>
      </c>
      <c r="EZ83" s="18">
        <v>1</v>
      </c>
      <c r="FA83" s="18">
        <v>1</v>
      </c>
      <c r="FB83" s="18">
        <v>2200</v>
      </c>
      <c r="FC83" s="18">
        <v>17</v>
      </c>
      <c r="FD83" s="18">
        <v>2200</v>
      </c>
      <c r="FE83" s="18">
        <v>17</v>
      </c>
      <c r="FF83" s="18">
        <v>542</v>
      </c>
      <c r="FG83" s="18">
        <v>16</v>
      </c>
      <c r="FH83" s="18">
        <v>213</v>
      </c>
      <c r="FI83" s="18">
        <v>1</v>
      </c>
      <c r="FJ83" s="18" t="s">
        <v>445</v>
      </c>
      <c r="FK83" s="18" t="s">
        <v>445</v>
      </c>
      <c r="FL83" s="18" t="s">
        <v>1602</v>
      </c>
      <c r="FM83" s="18">
        <v>10.29</v>
      </c>
      <c r="FN83" s="18">
        <v>7</v>
      </c>
      <c r="FO83" s="18">
        <v>1</v>
      </c>
      <c r="FP83" s="19">
        <v>0</v>
      </c>
      <c r="FQ83" s="18">
        <v>1</v>
      </c>
      <c r="FR83" s="18">
        <v>1</v>
      </c>
      <c r="FS83" s="18">
        <v>1</v>
      </c>
      <c r="FT83" s="18">
        <v>1</v>
      </c>
      <c r="FU83" s="18">
        <v>1</v>
      </c>
      <c r="FX83" s="18">
        <v>1</v>
      </c>
      <c r="FY83" s="18" t="s">
        <v>1603</v>
      </c>
      <c r="FZ83" s="18">
        <v>1974</v>
      </c>
      <c r="GA83" s="18">
        <v>1977</v>
      </c>
      <c r="GB83" s="18" t="s">
        <v>1604</v>
      </c>
      <c r="GC83" s="18" t="s">
        <v>1605</v>
      </c>
      <c r="GD83" s="18" t="s">
        <v>798</v>
      </c>
      <c r="GG83" s="19">
        <v>0.5</v>
      </c>
      <c r="GH83" s="18">
        <v>2035</v>
      </c>
      <c r="GI83" s="18">
        <v>2035</v>
      </c>
      <c r="GJ83" s="18">
        <v>1</v>
      </c>
      <c r="GK83" s="18">
        <v>2</v>
      </c>
      <c r="GL83" s="19">
        <v>0</v>
      </c>
      <c r="GM83" s="18" t="s">
        <v>445</v>
      </c>
      <c r="GN83" s="18">
        <v>1</v>
      </c>
      <c r="GO83" s="19">
        <v>1</v>
      </c>
      <c r="GP83" s="18" t="s">
        <v>1606</v>
      </c>
      <c r="GR83" s="18">
        <v>1</v>
      </c>
      <c r="GS83" s="18">
        <v>2</v>
      </c>
      <c r="HD83" s="18" t="s">
        <v>1607</v>
      </c>
    </row>
    <row r="84" spans="1:212" s="18" customFormat="1" x14ac:dyDescent="0.15">
      <c r="A84" s="18" t="s">
        <v>1610</v>
      </c>
      <c r="B84" s="18">
        <v>1</v>
      </c>
      <c r="C84" s="18">
        <v>2</v>
      </c>
      <c r="E84" s="18">
        <v>1</v>
      </c>
      <c r="F84" s="18">
        <v>1</v>
      </c>
      <c r="G84" s="18">
        <v>1</v>
      </c>
      <c r="H84" s="18">
        <v>1</v>
      </c>
      <c r="I84" s="18">
        <v>1</v>
      </c>
      <c r="J84" s="18">
        <v>1</v>
      </c>
      <c r="K84" s="18">
        <v>2</v>
      </c>
      <c r="L84" s="18">
        <v>1</v>
      </c>
      <c r="N84" s="18">
        <v>1</v>
      </c>
      <c r="O84" s="18">
        <v>1</v>
      </c>
      <c r="S84" s="23">
        <v>20</v>
      </c>
      <c r="T84" s="18">
        <v>45</v>
      </c>
      <c r="W84" s="18">
        <v>15</v>
      </c>
      <c r="Y84" s="18">
        <v>60</v>
      </c>
      <c r="Z84" s="18">
        <v>2</v>
      </c>
      <c r="AB84" s="18">
        <v>3</v>
      </c>
      <c r="AC84" s="18">
        <v>1</v>
      </c>
      <c r="AD84" s="18">
        <v>60</v>
      </c>
      <c r="AF84" s="18" t="s">
        <v>445</v>
      </c>
      <c r="AG84" s="18">
        <v>1</v>
      </c>
      <c r="AH84" s="18">
        <v>1</v>
      </c>
      <c r="AL84" s="18">
        <v>1</v>
      </c>
      <c r="AM84" s="18">
        <v>1</v>
      </c>
      <c r="AN84" s="18">
        <v>1</v>
      </c>
      <c r="AO84" s="18">
        <v>1</v>
      </c>
      <c r="AP84" s="18">
        <v>3</v>
      </c>
      <c r="AQ84" s="18">
        <v>1</v>
      </c>
      <c r="AR84" s="18">
        <v>2015</v>
      </c>
      <c r="AS84" s="18" t="s">
        <v>445</v>
      </c>
      <c r="AT84" s="18">
        <v>2013</v>
      </c>
      <c r="AU84" s="18">
        <v>2015</v>
      </c>
      <c r="AV84" s="18" t="s">
        <v>445</v>
      </c>
      <c r="AW84" s="18">
        <v>2013</v>
      </c>
      <c r="AX84" s="18">
        <v>2</v>
      </c>
      <c r="AY84" s="18">
        <v>2</v>
      </c>
      <c r="AZ84" s="18" t="s">
        <v>1614</v>
      </c>
      <c r="BB84" s="18">
        <v>1</v>
      </c>
      <c r="BC84" s="18">
        <v>1</v>
      </c>
      <c r="BD84" s="18">
        <v>1</v>
      </c>
      <c r="BL84" s="18">
        <v>1</v>
      </c>
      <c r="BN84" s="18">
        <v>2</v>
      </c>
      <c r="BO84" s="18">
        <v>3</v>
      </c>
      <c r="BP84" s="18">
        <v>2</v>
      </c>
      <c r="BQ84" s="18">
        <v>1</v>
      </c>
      <c r="BR84" s="18">
        <v>2017</v>
      </c>
      <c r="BS84" s="18">
        <v>1</v>
      </c>
      <c r="BU84" s="18">
        <v>1</v>
      </c>
      <c r="BV84" s="18">
        <v>1</v>
      </c>
      <c r="BW84" s="18">
        <v>1</v>
      </c>
      <c r="BX84" s="18">
        <v>1</v>
      </c>
      <c r="CB84" s="18">
        <v>4</v>
      </c>
      <c r="CC84" s="18" t="s">
        <v>1615</v>
      </c>
      <c r="CD84" s="18">
        <v>1</v>
      </c>
      <c r="CE84" s="21">
        <v>23.47</v>
      </c>
      <c r="CF84" s="18">
        <v>2</v>
      </c>
      <c r="CT84" s="18">
        <v>1</v>
      </c>
      <c r="CU84" s="18">
        <v>2017</v>
      </c>
      <c r="CV84" s="18">
        <v>1</v>
      </c>
      <c r="CX84" s="18">
        <v>1</v>
      </c>
      <c r="CY84" s="18">
        <v>1</v>
      </c>
      <c r="CZ84" s="18">
        <v>1</v>
      </c>
      <c r="DA84" s="18">
        <v>1</v>
      </c>
      <c r="DE84" s="18">
        <v>2</v>
      </c>
      <c r="DG84" s="18">
        <v>1</v>
      </c>
      <c r="DH84" s="18" t="s">
        <v>1616</v>
      </c>
      <c r="DI84" s="21">
        <v>7.32</v>
      </c>
      <c r="DJ84" s="18">
        <v>1</v>
      </c>
      <c r="DK84" s="18">
        <v>1</v>
      </c>
      <c r="DL84" s="22">
        <v>23742</v>
      </c>
      <c r="DM84" s="22">
        <v>6702</v>
      </c>
      <c r="DN84" s="22">
        <v>23742</v>
      </c>
      <c r="DO84" s="22">
        <v>6702</v>
      </c>
      <c r="DP84" s="22">
        <v>7198</v>
      </c>
      <c r="DQ84" s="22">
        <v>2306</v>
      </c>
      <c r="DR84" s="22">
        <v>1088</v>
      </c>
      <c r="DS84" s="18">
        <v>349</v>
      </c>
      <c r="DT84" s="18">
        <v>84</v>
      </c>
      <c r="DU84" s="18">
        <v>27</v>
      </c>
      <c r="DV84" s="22">
        <v>93071</v>
      </c>
      <c r="DW84" s="18">
        <v>191</v>
      </c>
      <c r="DX84" s="18">
        <v>17</v>
      </c>
      <c r="DY84" s="18">
        <v>22</v>
      </c>
      <c r="DZ84" s="18">
        <v>1.3</v>
      </c>
      <c r="EA84" s="18">
        <v>1935</v>
      </c>
      <c r="EB84" s="18">
        <v>2005</v>
      </c>
      <c r="EC84" s="18" t="s">
        <v>1617</v>
      </c>
      <c r="ED84" s="18" t="s">
        <v>1618</v>
      </c>
      <c r="EE84" s="18" t="s">
        <v>1619</v>
      </c>
      <c r="EF84" s="19">
        <v>0.89</v>
      </c>
      <c r="EG84" s="18" t="s">
        <v>1620</v>
      </c>
      <c r="EH84" s="18">
        <v>0</v>
      </c>
      <c r="EI84" s="18">
        <v>10.7</v>
      </c>
      <c r="EJ84" s="18">
        <v>0</v>
      </c>
      <c r="EK84" s="18">
        <v>0</v>
      </c>
      <c r="EL84" s="18">
        <v>0</v>
      </c>
      <c r="EM84" s="18">
        <v>0</v>
      </c>
      <c r="EN84" s="18">
        <v>0</v>
      </c>
      <c r="EO84" s="18">
        <v>0</v>
      </c>
      <c r="EQ84" s="18" t="s">
        <v>1621</v>
      </c>
      <c r="ER84" s="18">
        <v>2</v>
      </c>
      <c r="ES84" s="18">
        <v>1</v>
      </c>
      <c r="ET84" s="18">
        <v>3</v>
      </c>
      <c r="EX84" s="18">
        <v>100</v>
      </c>
      <c r="EZ84" s="18">
        <v>1</v>
      </c>
      <c r="FA84" s="18">
        <v>2</v>
      </c>
      <c r="GR84" s="18">
        <v>1</v>
      </c>
      <c r="GS84" s="18">
        <v>1</v>
      </c>
      <c r="GT84" s="22">
        <v>7100</v>
      </c>
      <c r="GU84" s="18">
        <v>0</v>
      </c>
      <c r="GV84" s="22">
        <v>1090</v>
      </c>
      <c r="GW84" s="18">
        <v>0</v>
      </c>
      <c r="GX84" s="18">
        <v>84</v>
      </c>
      <c r="GY84" s="18">
        <v>0</v>
      </c>
      <c r="GZ84" s="18">
        <v>93</v>
      </c>
      <c r="HA84" s="18">
        <v>10</v>
      </c>
      <c r="HB84" s="22">
        <v>3000</v>
      </c>
    </row>
    <row r="85" spans="1:212" s="18" customFormat="1" x14ac:dyDescent="0.15">
      <c r="A85" s="18" t="s">
        <v>2458</v>
      </c>
      <c r="B85" s="18">
        <v>1</v>
      </c>
      <c r="C85" s="18">
        <v>1</v>
      </c>
      <c r="E85" s="18">
        <v>1</v>
      </c>
      <c r="F85" s="18">
        <v>1</v>
      </c>
      <c r="G85" s="18">
        <v>1</v>
      </c>
      <c r="H85" s="18">
        <v>1</v>
      </c>
      <c r="I85" s="18">
        <v>1</v>
      </c>
      <c r="J85" s="18">
        <v>1</v>
      </c>
      <c r="K85" s="18">
        <v>1</v>
      </c>
      <c r="N85" s="18">
        <v>1</v>
      </c>
      <c r="O85" s="18">
        <v>1</v>
      </c>
      <c r="P85" s="18">
        <v>1</v>
      </c>
      <c r="Q85" s="18">
        <v>1</v>
      </c>
      <c r="R85" s="18" t="s">
        <v>1799</v>
      </c>
      <c r="W85" s="18">
        <v>14</v>
      </c>
      <c r="X85" s="18" t="s">
        <v>1800</v>
      </c>
      <c r="Y85" s="18">
        <v>38</v>
      </c>
      <c r="Z85" s="18">
        <v>1</v>
      </c>
      <c r="AA85" s="18" t="s">
        <v>1801</v>
      </c>
      <c r="AB85" s="18">
        <v>3</v>
      </c>
      <c r="AC85" s="18">
        <v>2</v>
      </c>
      <c r="AD85" s="18">
        <v>60</v>
      </c>
      <c r="AF85" s="18" t="s">
        <v>1802</v>
      </c>
      <c r="AG85" s="18">
        <v>1</v>
      </c>
      <c r="AH85" s="18">
        <v>1</v>
      </c>
      <c r="AI85" s="18">
        <v>24</v>
      </c>
      <c r="AJ85" s="18">
        <v>24</v>
      </c>
      <c r="AK85" s="18">
        <v>24</v>
      </c>
      <c r="AO85" s="18">
        <v>2</v>
      </c>
      <c r="AP85" s="18">
        <v>2</v>
      </c>
      <c r="AQ85" s="18">
        <v>2</v>
      </c>
      <c r="AR85" s="18">
        <v>2016</v>
      </c>
      <c r="AS85" s="18">
        <v>2016</v>
      </c>
      <c r="AT85" s="18">
        <v>2016</v>
      </c>
      <c r="AU85" s="18">
        <v>2012</v>
      </c>
      <c r="AV85" s="18">
        <v>2012</v>
      </c>
      <c r="AW85" s="18">
        <v>2012</v>
      </c>
      <c r="AX85" s="18">
        <v>2</v>
      </c>
      <c r="AY85" s="18">
        <v>2</v>
      </c>
      <c r="AZ85" s="18" t="s">
        <v>1803</v>
      </c>
      <c r="BA85" s="18">
        <v>1</v>
      </c>
      <c r="BB85" s="18">
        <v>1</v>
      </c>
      <c r="BC85" s="18">
        <v>1</v>
      </c>
      <c r="BD85" s="18">
        <v>1</v>
      </c>
      <c r="BH85" s="18">
        <v>1</v>
      </c>
      <c r="BN85" s="18">
        <v>2</v>
      </c>
      <c r="BO85" s="18">
        <v>2</v>
      </c>
      <c r="BP85" s="18">
        <v>2</v>
      </c>
      <c r="BQ85" s="18">
        <v>1</v>
      </c>
      <c r="BR85" s="18">
        <v>2017</v>
      </c>
      <c r="BS85" s="18">
        <v>1</v>
      </c>
      <c r="BU85" s="18">
        <v>1</v>
      </c>
      <c r="BV85" s="18">
        <v>1</v>
      </c>
      <c r="BW85" s="18">
        <v>1</v>
      </c>
      <c r="BX85" s="18">
        <v>1</v>
      </c>
      <c r="CB85" s="18">
        <v>1</v>
      </c>
      <c r="CD85" s="18">
        <v>2</v>
      </c>
      <c r="CE85" s="21">
        <v>26.13</v>
      </c>
      <c r="CF85" s="18">
        <v>1</v>
      </c>
      <c r="CG85" s="18">
        <v>2017</v>
      </c>
      <c r="CH85" s="18">
        <v>1</v>
      </c>
      <c r="CJ85" s="18">
        <v>1</v>
      </c>
      <c r="CK85" s="18">
        <v>1</v>
      </c>
      <c r="CL85" s="18">
        <v>1</v>
      </c>
      <c r="CM85" s="18">
        <v>1</v>
      </c>
      <c r="CQ85" s="18">
        <v>3</v>
      </c>
      <c r="CS85" s="21">
        <v>37.950000000000003</v>
      </c>
      <c r="CT85" s="18">
        <v>1</v>
      </c>
      <c r="CU85" s="18">
        <v>2017</v>
      </c>
      <c r="CV85" s="18">
        <v>1</v>
      </c>
      <c r="CX85" s="18">
        <v>1</v>
      </c>
      <c r="CY85" s="18">
        <v>1</v>
      </c>
      <c r="CZ85" s="18">
        <v>1</v>
      </c>
      <c r="DA85" s="18">
        <v>1</v>
      </c>
      <c r="DE85" s="18">
        <v>2</v>
      </c>
      <c r="DG85" s="18">
        <v>1</v>
      </c>
      <c r="DH85" s="18" t="s">
        <v>1804</v>
      </c>
      <c r="DI85" s="21">
        <v>16.07</v>
      </c>
      <c r="DJ85" s="18">
        <v>1</v>
      </c>
      <c r="DK85" s="18">
        <v>1</v>
      </c>
      <c r="DL85" s="18">
        <v>162077</v>
      </c>
      <c r="DM85" s="18">
        <v>32275</v>
      </c>
      <c r="DN85" s="18">
        <v>162077</v>
      </c>
      <c r="DO85" s="18">
        <v>32275</v>
      </c>
      <c r="DP85" s="18">
        <v>38492</v>
      </c>
      <c r="DQ85" s="18">
        <v>7729</v>
      </c>
      <c r="DR85" s="18">
        <v>2943</v>
      </c>
      <c r="DS85" s="18">
        <v>329</v>
      </c>
      <c r="DT85" s="18">
        <v>2762</v>
      </c>
      <c r="DU85" s="18">
        <v>640</v>
      </c>
      <c r="DV85" s="18" t="s">
        <v>1805</v>
      </c>
      <c r="DW85" s="18" t="s">
        <v>1806</v>
      </c>
      <c r="DX85" s="18">
        <v>19</v>
      </c>
      <c r="DY85" s="18">
        <v>9</v>
      </c>
      <c r="DZ85" s="18" t="s">
        <v>1807</v>
      </c>
      <c r="EA85" s="18">
        <v>1936</v>
      </c>
      <c r="EB85" s="18">
        <v>2004</v>
      </c>
      <c r="EC85" s="18" t="s">
        <v>1808</v>
      </c>
      <c r="ED85" s="18" t="s">
        <v>1809</v>
      </c>
      <c r="EE85" s="18">
        <v>37.5</v>
      </c>
      <c r="EG85" s="18">
        <v>41.5</v>
      </c>
      <c r="EI85" s="18" t="s">
        <v>1810</v>
      </c>
      <c r="EK85" s="18" t="s">
        <v>1811</v>
      </c>
      <c r="EM85" s="18" t="s">
        <v>1812</v>
      </c>
      <c r="EQ85" s="18">
        <v>2110</v>
      </c>
      <c r="ER85" s="18">
        <v>1</v>
      </c>
      <c r="ES85" s="18">
        <v>1</v>
      </c>
      <c r="ET85" s="18">
        <v>3</v>
      </c>
      <c r="EV85" s="18">
        <v>8</v>
      </c>
      <c r="EW85" s="18">
        <v>100</v>
      </c>
      <c r="EZ85" s="18">
        <v>1</v>
      </c>
      <c r="FA85" s="18">
        <v>1</v>
      </c>
      <c r="FB85" s="18">
        <v>162077</v>
      </c>
      <c r="FC85" s="18">
        <v>72744</v>
      </c>
      <c r="FD85" s="18">
        <v>162077</v>
      </c>
      <c r="FE85" s="18">
        <v>72744</v>
      </c>
      <c r="FF85" s="18">
        <v>38607</v>
      </c>
      <c r="FG85" s="18">
        <v>18072</v>
      </c>
      <c r="FH85" s="18">
        <v>2931</v>
      </c>
      <c r="FI85" s="18">
        <v>688</v>
      </c>
      <c r="FJ85" s="18">
        <v>2088</v>
      </c>
      <c r="FK85" s="18">
        <v>1161</v>
      </c>
      <c r="FL85" s="18" t="s">
        <v>1813</v>
      </c>
      <c r="FM85" s="18" t="s">
        <v>1814</v>
      </c>
      <c r="FN85" s="18">
        <v>28</v>
      </c>
      <c r="FO85" s="18">
        <v>2</v>
      </c>
      <c r="FP85" s="18" t="s">
        <v>456</v>
      </c>
      <c r="FR85" s="18">
        <v>1</v>
      </c>
      <c r="FX85" s="18">
        <v>1</v>
      </c>
      <c r="FY85" s="18" t="s">
        <v>1815</v>
      </c>
      <c r="FZ85" s="18">
        <v>1964</v>
      </c>
      <c r="GA85" s="18">
        <v>2009</v>
      </c>
      <c r="GB85" s="18">
        <v>35</v>
      </c>
      <c r="GC85" s="18">
        <v>205</v>
      </c>
      <c r="GD85" s="18">
        <v>16042.67</v>
      </c>
      <c r="GE85" s="18">
        <v>137.49</v>
      </c>
      <c r="GF85" s="18">
        <v>89.58</v>
      </c>
      <c r="GG85" s="18" t="s">
        <v>1816</v>
      </c>
      <c r="GH85" s="18" t="s">
        <v>1817</v>
      </c>
      <c r="GI85" s="18" t="s">
        <v>1818</v>
      </c>
      <c r="GJ85" s="18">
        <v>1</v>
      </c>
      <c r="GK85" s="18">
        <v>2</v>
      </c>
      <c r="GL85" s="18" t="s">
        <v>680</v>
      </c>
      <c r="GN85" s="18">
        <v>1</v>
      </c>
      <c r="GO85" s="19">
        <v>1</v>
      </c>
      <c r="GP85" s="18" t="s">
        <v>1819</v>
      </c>
      <c r="GR85" s="18">
        <v>1</v>
      </c>
      <c r="GS85" s="18">
        <v>1</v>
      </c>
      <c r="GT85" s="18">
        <v>39302</v>
      </c>
      <c r="GU85" s="18">
        <v>0</v>
      </c>
      <c r="GV85" s="18">
        <v>2497</v>
      </c>
      <c r="GW85" s="18">
        <v>0</v>
      </c>
      <c r="GX85" s="18">
        <v>1828</v>
      </c>
      <c r="GY85" s="18">
        <v>0</v>
      </c>
      <c r="GZ85" s="18">
        <v>455</v>
      </c>
      <c r="HA85" s="18">
        <v>90</v>
      </c>
      <c r="HB85" s="22">
        <v>3000</v>
      </c>
      <c r="HD85" s="18" t="s">
        <v>1820</v>
      </c>
    </row>
    <row r="86" spans="1:212" s="18" customFormat="1" x14ac:dyDescent="0.15">
      <c r="A86" s="18" t="s">
        <v>2459</v>
      </c>
      <c r="B86" s="18">
        <v>1</v>
      </c>
      <c r="C86" s="18">
        <v>1</v>
      </c>
      <c r="N86" s="18">
        <v>1</v>
      </c>
      <c r="P86" s="18">
        <v>1</v>
      </c>
      <c r="W86" s="18">
        <v>15</v>
      </c>
      <c r="Z86" s="18">
        <v>2</v>
      </c>
      <c r="AB86" s="18">
        <v>3</v>
      </c>
      <c r="AC86" s="18">
        <v>2</v>
      </c>
      <c r="AE86" s="18" t="s">
        <v>1136</v>
      </c>
      <c r="AF86" s="18" t="s">
        <v>1137</v>
      </c>
      <c r="AG86" s="18">
        <v>1</v>
      </c>
      <c r="AH86" s="18">
        <v>1</v>
      </c>
      <c r="AO86" s="18">
        <v>2</v>
      </c>
      <c r="AP86" s="18">
        <v>2</v>
      </c>
      <c r="AQ86" s="18">
        <v>2</v>
      </c>
      <c r="AR86" s="18">
        <v>2016</v>
      </c>
      <c r="AS86" s="18">
        <v>2016</v>
      </c>
      <c r="AT86" s="18">
        <v>2005</v>
      </c>
      <c r="AU86" s="18">
        <v>2017</v>
      </c>
      <c r="AV86" s="18">
        <v>2005</v>
      </c>
      <c r="AW86" s="18">
        <v>2005</v>
      </c>
      <c r="AX86" s="18">
        <v>2</v>
      </c>
      <c r="BN86" s="18">
        <v>2</v>
      </c>
      <c r="BO86" s="18">
        <v>2</v>
      </c>
      <c r="BP86" s="18">
        <v>2</v>
      </c>
      <c r="BQ86" s="18">
        <v>1</v>
      </c>
      <c r="BR86" s="18">
        <v>2016</v>
      </c>
      <c r="BS86" s="18">
        <v>1</v>
      </c>
      <c r="BU86" s="18">
        <v>1</v>
      </c>
      <c r="BV86" s="18">
        <v>1</v>
      </c>
      <c r="BZ86" s="18">
        <v>1</v>
      </c>
      <c r="CA86" s="18" t="s">
        <v>1138</v>
      </c>
      <c r="CB86" s="18">
        <v>1</v>
      </c>
      <c r="CD86" s="18">
        <v>2</v>
      </c>
      <c r="CE86" s="21">
        <v>23.91</v>
      </c>
      <c r="CF86" s="18">
        <v>1</v>
      </c>
      <c r="CG86" s="18">
        <v>2016</v>
      </c>
      <c r="CH86" s="18">
        <v>1</v>
      </c>
      <c r="CJ86" s="18">
        <v>1</v>
      </c>
      <c r="CK86" s="18">
        <v>1</v>
      </c>
      <c r="CQ86" s="18">
        <v>2</v>
      </c>
      <c r="CS86" s="21">
        <v>25.16</v>
      </c>
      <c r="CT86" s="18">
        <v>1</v>
      </c>
      <c r="CU86" s="18">
        <v>2010</v>
      </c>
      <c r="CV86" s="18">
        <v>1</v>
      </c>
      <c r="CX86" s="18">
        <v>1</v>
      </c>
      <c r="CZ86" s="18">
        <v>1</v>
      </c>
      <c r="DA86" s="18">
        <v>1</v>
      </c>
      <c r="DE86" s="18">
        <v>2</v>
      </c>
      <c r="DG86" s="18">
        <v>1</v>
      </c>
      <c r="DH86" s="18" t="s">
        <v>1139</v>
      </c>
      <c r="DI86" s="21">
        <v>3.25</v>
      </c>
      <c r="DJ86" s="18">
        <v>1</v>
      </c>
      <c r="DK86" s="18">
        <v>1</v>
      </c>
      <c r="DL86" s="18">
        <v>3805</v>
      </c>
      <c r="DM86" s="18">
        <v>106</v>
      </c>
      <c r="DP86" s="18">
        <v>3349</v>
      </c>
      <c r="DQ86" s="18">
        <v>85</v>
      </c>
      <c r="DR86" s="18">
        <v>258</v>
      </c>
      <c r="DS86" s="18">
        <v>19</v>
      </c>
      <c r="DT86" s="18">
        <v>89</v>
      </c>
      <c r="DV86" s="18">
        <v>700</v>
      </c>
      <c r="DX86" s="18">
        <v>2</v>
      </c>
      <c r="DZ86" s="18" t="s">
        <v>1140</v>
      </c>
      <c r="EA86" s="18" t="s">
        <v>1141</v>
      </c>
      <c r="EB86" s="18" t="s">
        <v>1142</v>
      </c>
      <c r="EC86" s="18" t="s">
        <v>1143</v>
      </c>
      <c r="ED86" s="18" t="s">
        <v>1143</v>
      </c>
      <c r="EE86" s="18" t="s">
        <v>1144</v>
      </c>
      <c r="EF86" s="19">
        <v>0.89</v>
      </c>
      <c r="EG86" s="18" t="s">
        <v>1145</v>
      </c>
      <c r="EI86" s="18" t="s">
        <v>1146</v>
      </c>
      <c r="EQ86" s="18" t="s">
        <v>1147</v>
      </c>
      <c r="ER86" s="18">
        <v>1</v>
      </c>
      <c r="ES86" s="18">
        <v>1</v>
      </c>
      <c r="ET86" s="18">
        <v>3</v>
      </c>
      <c r="EV86" s="18">
        <v>12</v>
      </c>
      <c r="EX86" s="18">
        <v>88</v>
      </c>
      <c r="EY86" s="18" t="s">
        <v>943</v>
      </c>
      <c r="EZ86" s="18">
        <v>1</v>
      </c>
      <c r="FA86" s="18">
        <v>1</v>
      </c>
      <c r="FB86" s="22">
        <v>10655</v>
      </c>
      <c r="FF86" s="18">
        <v>3200</v>
      </c>
      <c r="FG86" s="18">
        <v>6</v>
      </c>
      <c r="FH86" s="18">
        <v>209</v>
      </c>
      <c r="FJ86" s="18">
        <v>89</v>
      </c>
      <c r="FL86" s="21">
        <v>12.07</v>
      </c>
      <c r="FN86" s="18">
        <v>6</v>
      </c>
      <c r="FO86" s="18">
        <v>1</v>
      </c>
      <c r="FP86" s="18">
        <v>0</v>
      </c>
      <c r="FS86" s="18">
        <v>1</v>
      </c>
      <c r="FT86" s="18">
        <v>1</v>
      </c>
      <c r="FU86" s="18">
        <v>1</v>
      </c>
      <c r="FX86" s="18">
        <v>1</v>
      </c>
      <c r="FY86" s="18" t="s">
        <v>1148</v>
      </c>
      <c r="FZ86" s="18">
        <v>1998</v>
      </c>
      <c r="GA86" s="18">
        <v>2003</v>
      </c>
      <c r="GB86" s="18" t="s">
        <v>1149</v>
      </c>
      <c r="GC86" s="18" t="s">
        <v>1150</v>
      </c>
      <c r="GD86" s="18" t="s">
        <v>1151</v>
      </c>
      <c r="GE86" s="18" t="s">
        <v>1152</v>
      </c>
      <c r="GF86" s="18" t="s">
        <v>1153</v>
      </c>
      <c r="GG86" s="19">
        <v>0.9</v>
      </c>
      <c r="GH86" s="18">
        <v>2020</v>
      </c>
      <c r="GI86" s="18">
        <v>2020</v>
      </c>
      <c r="GJ86" s="18">
        <v>2</v>
      </c>
      <c r="GK86" s="18">
        <v>1</v>
      </c>
      <c r="GL86" s="18" t="s">
        <v>1154</v>
      </c>
      <c r="GM86" s="18" t="s">
        <v>1155</v>
      </c>
      <c r="GO86" s="18" t="s">
        <v>1156</v>
      </c>
      <c r="GP86" s="18" t="s">
        <v>1157</v>
      </c>
      <c r="GQ86" s="18" t="s">
        <v>943</v>
      </c>
      <c r="GR86" s="18">
        <v>1</v>
      </c>
      <c r="GS86" s="18">
        <v>1</v>
      </c>
      <c r="GT86" s="18">
        <v>3316</v>
      </c>
      <c r="GV86" s="18">
        <v>275</v>
      </c>
      <c r="GX86" s="18">
        <v>65</v>
      </c>
      <c r="HB86" s="18">
        <v>2750</v>
      </c>
      <c r="HC86" s="18" t="s">
        <v>943</v>
      </c>
      <c r="HD86" s="18" t="s">
        <v>943</v>
      </c>
    </row>
    <row r="87" spans="1:212" s="18" customFormat="1" x14ac:dyDescent="0.15">
      <c r="A87" s="18" t="s">
        <v>902</v>
      </c>
      <c r="B87" s="18">
        <v>1</v>
      </c>
      <c r="C87" s="18">
        <v>1</v>
      </c>
      <c r="E87" s="18">
        <v>1</v>
      </c>
      <c r="F87" s="18">
        <v>1</v>
      </c>
      <c r="G87" s="18">
        <v>1</v>
      </c>
      <c r="H87" s="18">
        <v>1</v>
      </c>
      <c r="I87" s="18">
        <v>1</v>
      </c>
      <c r="J87" s="18">
        <v>1</v>
      </c>
      <c r="K87" s="18">
        <v>2</v>
      </c>
      <c r="L87" s="18">
        <v>1</v>
      </c>
      <c r="M87" s="18">
        <v>1</v>
      </c>
      <c r="N87" s="18">
        <v>1</v>
      </c>
      <c r="O87" s="18">
        <v>1</v>
      </c>
      <c r="P87" s="18">
        <v>1</v>
      </c>
      <c r="S87" s="21">
        <v>2</v>
      </c>
      <c r="T87" s="18">
        <v>1</v>
      </c>
      <c r="W87" s="18">
        <v>10</v>
      </c>
      <c r="Z87" s="18">
        <v>2</v>
      </c>
      <c r="AB87" s="18">
        <v>3</v>
      </c>
      <c r="AC87" s="18">
        <v>2</v>
      </c>
      <c r="AE87" s="18" t="s">
        <v>2063</v>
      </c>
      <c r="AF87" s="18" t="s">
        <v>2064</v>
      </c>
      <c r="AG87" s="18">
        <v>1</v>
      </c>
      <c r="AH87" s="18">
        <v>1</v>
      </c>
      <c r="AM87" s="18">
        <v>1</v>
      </c>
      <c r="AN87" s="18">
        <v>1</v>
      </c>
      <c r="AX87" s="18">
        <v>2</v>
      </c>
      <c r="AY87" s="18">
        <v>4</v>
      </c>
      <c r="AZ87" s="18" t="s">
        <v>2065</v>
      </c>
      <c r="BA87" s="18">
        <v>1</v>
      </c>
      <c r="BC87" s="18">
        <v>1</v>
      </c>
      <c r="BL87" s="18">
        <v>1</v>
      </c>
      <c r="BN87" s="18">
        <v>2</v>
      </c>
      <c r="BO87" s="18">
        <v>2</v>
      </c>
      <c r="BP87" s="18">
        <v>2</v>
      </c>
      <c r="BQ87" s="18">
        <v>1</v>
      </c>
      <c r="BR87" s="18">
        <v>2017</v>
      </c>
      <c r="BS87" s="18">
        <v>1</v>
      </c>
      <c r="BU87" s="18">
        <v>1</v>
      </c>
      <c r="CB87" s="18">
        <v>2</v>
      </c>
      <c r="CD87" s="18">
        <v>2</v>
      </c>
      <c r="CE87" s="21">
        <v>41.35</v>
      </c>
      <c r="CF87" s="18">
        <v>1</v>
      </c>
      <c r="CG87" s="18">
        <v>2017</v>
      </c>
      <c r="CH87" s="18">
        <v>1</v>
      </c>
      <c r="CJ87" s="18">
        <v>1</v>
      </c>
      <c r="CQ87" s="18">
        <v>3</v>
      </c>
      <c r="CS87" s="21">
        <v>38.25</v>
      </c>
      <c r="CT87" s="18">
        <v>2</v>
      </c>
      <c r="DJ87" s="18">
        <v>1</v>
      </c>
      <c r="DK87" s="18">
        <v>1</v>
      </c>
      <c r="DL87" s="18">
        <v>890</v>
      </c>
      <c r="DM87" s="18">
        <v>60</v>
      </c>
      <c r="DP87" s="18">
        <v>323</v>
      </c>
      <c r="DQ87" s="18">
        <v>24</v>
      </c>
      <c r="DR87" s="18">
        <v>32</v>
      </c>
      <c r="DS87" s="18">
        <v>0</v>
      </c>
      <c r="DT87" s="18">
        <v>26</v>
      </c>
      <c r="DU87" s="18">
        <v>1</v>
      </c>
      <c r="DV87" s="22">
        <v>5551</v>
      </c>
      <c r="DW87" s="18">
        <v>7.08</v>
      </c>
      <c r="DX87" s="18">
        <v>0</v>
      </c>
      <c r="DY87" s="18">
        <v>0</v>
      </c>
      <c r="DZ87" s="18" t="s">
        <v>2066</v>
      </c>
      <c r="EA87" s="18">
        <v>1939</v>
      </c>
      <c r="EB87" s="18">
        <v>1996</v>
      </c>
      <c r="EC87" s="18">
        <v>790</v>
      </c>
      <c r="EH87" s="18">
        <v>500000</v>
      </c>
      <c r="ER87" s="18">
        <v>1</v>
      </c>
      <c r="ES87" s="18">
        <v>1</v>
      </c>
      <c r="ET87" s="18">
        <v>3</v>
      </c>
      <c r="EV87" s="18">
        <v>17.18</v>
      </c>
      <c r="EW87" s="18">
        <v>80.430000000000007</v>
      </c>
      <c r="EX87" s="18">
        <v>2.39</v>
      </c>
      <c r="EZ87" s="18">
        <v>1</v>
      </c>
      <c r="FA87" s="18">
        <v>1</v>
      </c>
      <c r="FB87" s="18">
        <v>890</v>
      </c>
      <c r="FC87" s="18">
        <v>0</v>
      </c>
      <c r="FF87" s="18">
        <v>310</v>
      </c>
      <c r="FG87" s="18">
        <v>0</v>
      </c>
      <c r="FH87" s="18">
        <v>32</v>
      </c>
      <c r="FI87" s="18">
        <v>0</v>
      </c>
      <c r="FJ87" s="18">
        <v>26</v>
      </c>
      <c r="FK87" s="18">
        <v>0</v>
      </c>
      <c r="FM87" s="18">
        <v>5.5</v>
      </c>
      <c r="FN87" s="18">
        <v>2</v>
      </c>
      <c r="FO87" s="18">
        <v>1</v>
      </c>
      <c r="FP87" s="18">
        <v>0</v>
      </c>
      <c r="FR87" s="18">
        <v>1</v>
      </c>
      <c r="FX87" s="18">
        <v>2</v>
      </c>
      <c r="FZ87" s="18">
        <v>1950</v>
      </c>
      <c r="GA87" s="18">
        <v>1980</v>
      </c>
      <c r="GB87" s="18">
        <v>8.7400000000000005E-2</v>
      </c>
      <c r="GC87" s="18">
        <v>9.74E-2</v>
      </c>
      <c r="GE87" s="18">
        <v>3.2000000000000001E-2</v>
      </c>
      <c r="GF87" s="18">
        <v>9.0999999999999998E-2</v>
      </c>
      <c r="GG87" s="18">
        <v>80</v>
      </c>
      <c r="GH87" s="18">
        <v>2035</v>
      </c>
      <c r="GI87" s="18">
        <v>2035</v>
      </c>
      <c r="GJ87" s="18">
        <v>2</v>
      </c>
      <c r="GK87" s="18">
        <v>2</v>
      </c>
      <c r="GL87" s="18">
        <v>0</v>
      </c>
      <c r="GN87" s="18">
        <v>2</v>
      </c>
      <c r="GR87" s="18">
        <v>1</v>
      </c>
      <c r="GS87" s="18">
        <v>2</v>
      </c>
    </row>
    <row r="88" spans="1:212" s="18" customFormat="1" x14ac:dyDescent="0.15">
      <c r="A88" s="18" t="s">
        <v>509</v>
      </c>
      <c r="B88" s="18">
        <v>1</v>
      </c>
      <c r="C88" s="18">
        <v>1</v>
      </c>
      <c r="E88" s="18">
        <v>1</v>
      </c>
      <c r="F88" s="18">
        <v>1</v>
      </c>
      <c r="H88" s="18">
        <v>1</v>
      </c>
      <c r="K88" s="18">
        <v>1</v>
      </c>
      <c r="L88" s="18">
        <v>1</v>
      </c>
      <c r="N88" s="18">
        <v>1</v>
      </c>
      <c r="P88" s="18">
        <v>1</v>
      </c>
      <c r="S88" s="21">
        <v>25</v>
      </c>
      <c r="T88" s="18">
        <v>45</v>
      </c>
      <c r="W88" s="18">
        <v>60</v>
      </c>
      <c r="Z88" s="18">
        <v>2</v>
      </c>
      <c r="AB88" s="18">
        <v>3</v>
      </c>
      <c r="AC88" s="18">
        <v>1</v>
      </c>
      <c r="AE88" s="18" t="s">
        <v>514</v>
      </c>
      <c r="AF88" s="18" t="s">
        <v>515</v>
      </c>
      <c r="AG88" s="18">
        <v>1</v>
      </c>
      <c r="AH88" s="18">
        <v>1</v>
      </c>
      <c r="AN88" s="18">
        <v>1</v>
      </c>
      <c r="AR88" s="18" t="s">
        <v>516</v>
      </c>
      <c r="AS88" s="18" t="s">
        <v>516</v>
      </c>
      <c r="AT88" s="18" t="s">
        <v>445</v>
      </c>
      <c r="AX88" s="18">
        <v>2</v>
      </c>
      <c r="AY88" s="18">
        <v>2</v>
      </c>
      <c r="AZ88" s="18" t="s">
        <v>517</v>
      </c>
      <c r="BB88" s="18">
        <v>1</v>
      </c>
      <c r="BD88" s="18">
        <v>1</v>
      </c>
      <c r="BF88" s="18">
        <v>1</v>
      </c>
      <c r="BG88" s="18" t="s">
        <v>518</v>
      </c>
      <c r="BM88" s="18">
        <v>1</v>
      </c>
      <c r="BN88" s="18">
        <v>2</v>
      </c>
      <c r="BO88" s="18">
        <v>2</v>
      </c>
      <c r="BP88" s="18">
        <v>3</v>
      </c>
      <c r="BQ88" s="18">
        <v>1</v>
      </c>
      <c r="BR88" s="18">
        <v>2017</v>
      </c>
      <c r="BS88" s="18">
        <v>1</v>
      </c>
      <c r="BX88" s="18">
        <v>1</v>
      </c>
      <c r="BZ88" s="18">
        <v>1</v>
      </c>
      <c r="CA88" s="18" t="s">
        <v>519</v>
      </c>
      <c r="CB88" s="18">
        <v>1</v>
      </c>
      <c r="CD88" s="18">
        <v>2</v>
      </c>
      <c r="CE88" s="18" t="s">
        <v>520</v>
      </c>
      <c r="CF88" s="18">
        <v>1</v>
      </c>
      <c r="CG88" s="18">
        <v>2017</v>
      </c>
      <c r="CH88" s="18">
        <v>1</v>
      </c>
      <c r="CM88" s="18">
        <v>1</v>
      </c>
      <c r="CQ88" s="18">
        <v>1</v>
      </c>
      <c r="CS88" s="18" t="s">
        <v>521</v>
      </c>
      <c r="CT88" s="18">
        <v>2</v>
      </c>
      <c r="DJ88" s="18">
        <v>1</v>
      </c>
      <c r="DK88" s="18">
        <v>1</v>
      </c>
      <c r="DL88" s="18">
        <v>193</v>
      </c>
      <c r="DM88" s="18">
        <v>0</v>
      </c>
      <c r="DO88" s="18">
        <v>0</v>
      </c>
      <c r="DQ88" s="18">
        <v>0</v>
      </c>
      <c r="DS88" s="18">
        <v>0</v>
      </c>
      <c r="DU88" s="18">
        <v>0</v>
      </c>
      <c r="EZ88" s="18">
        <v>1</v>
      </c>
      <c r="FA88" s="18">
        <v>1</v>
      </c>
      <c r="GR88" s="18">
        <v>1</v>
      </c>
      <c r="GS88" s="18">
        <v>2</v>
      </c>
    </row>
    <row r="89" spans="1:212" s="18" customFormat="1" x14ac:dyDescent="0.15">
      <c r="A89" s="18" t="s">
        <v>2460</v>
      </c>
      <c r="B89" s="18">
        <v>1</v>
      </c>
      <c r="C89" s="18">
        <v>4</v>
      </c>
      <c r="D89" s="18" t="s">
        <v>790</v>
      </c>
      <c r="E89" s="18">
        <v>1</v>
      </c>
      <c r="F89" s="18">
        <v>1</v>
      </c>
      <c r="H89" s="18">
        <v>1</v>
      </c>
      <c r="K89" s="18">
        <v>2</v>
      </c>
      <c r="P89" s="18">
        <v>1</v>
      </c>
      <c r="Z89" s="18">
        <v>1</v>
      </c>
      <c r="AA89" s="18" t="s">
        <v>791</v>
      </c>
      <c r="AB89" s="18">
        <v>2</v>
      </c>
      <c r="AE89" s="18" t="s">
        <v>792</v>
      </c>
      <c r="AF89" s="18" t="s">
        <v>793</v>
      </c>
      <c r="AG89" s="18">
        <v>1</v>
      </c>
      <c r="AH89" s="18">
        <v>1</v>
      </c>
      <c r="AL89" s="18">
        <v>1</v>
      </c>
      <c r="AM89" s="18">
        <v>1</v>
      </c>
      <c r="AN89" s="18">
        <v>1</v>
      </c>
      <c r="AO89" s="18">
        <v>2</v>
      </c>
      <c r="AP89" s="18">
        <v>3</v>
      </c>
      <c r="AQ89" s="18">
        <v>3</v>
      </c>
      <c r="AR89" s="18">
        <v>2015</v>
      </c>
      <c r="AU89" s="18" t="s">
        <v>794</v>
      </c>
      <c r="AX89" s="18">
        <v>2</v>
      </c>
      <c r="AY89" s="18">
        <v>2</v>
      </c>
      <c r="BE89" s="18">
        <v>1</v>
      </c>
      <c r="BM89" s="18">
        <v>1</v>
      </c>
      <c r="BN89" s="18">
        <v>2</v>
      </c>
      <c r="BO89" s="18">
        <v>3</v>
      </c>
      <c r="BP89" s="18">
        <v>3</v>
      </c>
      <c r="BQ89" s="18">
        <v>1</v>
      </c>
      <c r="BR89" s="18">
        <v>2016</v>
      </c>
      <c r="BS89" s="18">
        <v>1</v>
      </c>
      <c r="BZ89" s="18">
        <v>1</v>
      </c>
      <c r="CA89" s="18" t="s">
        <v>795</v>
      </c>
      <c r="CB89" s="18">
        <v>1</v>
      </c>
      <c r="CD89" s="18">
        <v>2</v>
      </c>
      <c r="CE89" s="18" t="s">
        <v>796</v>
      </c>
      <c r="CF89" s="18">
        <v>2</v>
      </c>
      <c r="CT89" s="18">
        <v>2</v>
      </c>
      <c r="DJ89" s="18">
        <v>1</v>
      </c>
      <c r="DK89" s="18">
        <v>1</v>
      </c>
      <c r="DL89" s="18">
        <v>36</v>
      </c>
      <c r="DP89" s="18">
        <v>14</v>
      </c>
      <c r="DR89" s="18">
        <v>4</v>
      </c>
      <c r="DV89" s="18">
        <v>65000</v>
      </c>
      <c r="DX89" s="18">
        <v>2</v>
      </c>
      <c r="DZ89" s="18" t="s">
        <v>797</v>
      </c>
      <c r="EA89" s="18">
        <v>1986</v>
      </c>
      <c r="EB89" s="18">
        <v>2016</v>
      </c>
      <c r="EC89" s="18" t="s">
        <v>798</v>
      </c>
      <c r="ED89" s="18" t="s">
        <v>799</v>
      </c>
      <c r="EE89" s="18" t="s">
        <v>800</v>
      </c>
      <c r="EF89" s="18" t="s">
        <v>801</v>
      </c>
      <c r="EH89" s="18" t="s">
        <v>445</v>
      </c>
      <c r="EK89" s="18" t="s">
        <v>505</v>
      </c>
      <c r="EQ89" s="18" t="s">
        <v>464</v>
      </c>
      <c r="ER89" s="18">
        <v>2</v>
      </c>
      <c r="ES89" s="18">
        <v>2</v>
      </c>
      <c r="ET89" s="18">
        <v>5</v>
      </c>
      <c r="EX89" s="18">
        <v>100</v>
      </c>
      <c r="EY89" s="18" t="s">
        <v>802</v>
      </c>
      <c r="EZ89" s="18">
        <v>1</v>
      </c>
      <c r="FA89" s="18">
        <v>2</v>
      </c>
      <c r="GR89" s="18">
        <v>1</v>
      </c>
      <c r="GS89" s="18">
        <v>2</v>
      </c>
    </row>
    <row r="90" spans="1:212" s="18" customFormat="1" x14ac:dyDescent="0.15">
      <c r="A90" s="18" t="s">
        <v>2461</v>
      </c>
      <c r="B90" s="18">
        <v>1</v>
      </c>
      <c r="C90" s="18">
        <v>1</v>
      </c>
      <c r="E90" s="18">
        <v>1</v>
      </c>
      <c r="F90" s="18">
        <v>1</v>
      </c>
      <c r="G90" s="18">
        <v>1</v>
      </c>
      <c r="H90" s="18">
        <v>1</v>
      </c>
      <c r="J90" s="18">
        <v>1</v>
      </c>
      <c r="K90" s="18">
        <v>1</v>
      </c>
      <c r="N90" s="18">
        <v>1</v>
      </c>
      <c r="O90" s="18">
        <v>1</v>
      </c>
      <c r="W90" s="18" t="s">
        <v>2397</v>
      </c>
      <c r="X90" s="18" t="s">
        <v>2398</v>
      </c>
      <c r="Y90" s="18" t="s">
        <v>2399</v>
      </c>
      <c r="Z90" s="18">
        <v>1</v>
      </c>
      <c r="AA90" s="18" t="s">
        <v>2400</v>
      </c>
      <c r="AB90" s="18">
        <v>3</v>
      </c>
      <c r="AC90" s="18">
        <v>1</v>
      </c>
      <c r="AD90" s="18">
        <v>10</v>
      </c>
      <c r="AE90" s="18" t="s">
        <v>2401</v>
      </c>
      <c r="AF90" s="18" t="s">
        <v>2402</v>
      </c>
      <c r="AG90" s="18">
        <v>1</v>
      </c>
      <c r="AH90" s="18">
        <v>1</v>
      </c>
      <c r="AO90" s="18">
        <v>1</v>
      </c>
      <c r="AP90" s="18">
        <v>1</v>
      </c>
      <c r="AQ90" s="18">
        <v>1</v>
      </c>
      <c r="AX90" s="18">
        <v>2</v>
      </c>
      <c r="AY90" s="18">
        <v>4</v>
      </c>
      <c r="AZ90" s="18" t="s">
        <v>2403</v>
      </c>
      <c r="BA90" s="18">
        <v>1</v>
      </c>
      <c r="BB90" s="18">
        <v>1</v>
      </c>
      <c r="BC90" s="18">
        <v>1</v>
      </c>
      <c r="BD90" s="18">
        <v>1</v>
      </c>
      <c r="BH90" s="18">
        <v>1</v>
      </c>
      <c r="BN90" s="18">
        <v>2</v>
      </c>
      <c r="BO90" s="18">
        <v>2</v>
      </c>
      <c r="BP90" s="18">
        <v>2</v>
      </c>
      <c r="BQ90" s="18">
        <v>1</v>
      </c>
      <c r="BR90" s="18">
        <v>2017</v>
      </c>
      <c r="BS90" s="18">
        <v>1</v>
      </c>
      <c r="CB90" s="18">
        <v>2</v>
      </c>
      <c r="CD90" s="18">
        <v>2</v>
      </c>
      <c r="CE90" s="18" t="s">
        <v>2404</v>
      </c>
      <c r="CF90" s="18">
        <v>1</v>
      </c>
      <c r="CG90" s="18">
        <v>2017</v>
      </c>
      <c r="CH90" s="18">
        <v>1</v>
      </c>
      <c r="CJ90" s="18">
        <v>1</v>
      </c>
      <c r="CQ90" s="18">
        <v>4</v>
      </c>
      <c r="CR90" s="18" t="s">
        <v>2405</v>
      </c>
      <c r="CS90" s="21">
        <v>43.16</v>
      </c>
      <c r="CT90" s="18">
        <v>1</v>
      </c>
      <c r="CU90" s="18">
        <v>2017</v>
      </c>
      <c r="CV90" s="18">
        <v>1</v>
      </c>
      <c r="CX90" s="18">
        <v>1</v>
      </c>
      <c r="DE90" s="18">
        <v>2</v>
      </c>
      <c r="DG90" s="18">
        <v>1</v>
      </c>
      <c r="DI90" s="21">
        <v>18</v>
      </c>
      <c r="DJ90" s="18">
        <v>1</v>
      </c>
      <c r="DK90" s="18">
        <v>1</v>
      </c>
      <c r="ER90" s="18">
        <v>1</v>
      </c>
      <c r="ES90" s="18">
        <v>1</v>
      </c>
      <c r="EZ90" s="18">
        <v>1</v>
      </c>
      <c r="FA90" s="18">
        <v>1</v>
      </c>
      <c r="GR90" s="18">
        <v>1</v>
      </c>
      <c r="GS90" s="18">
        <v>1</v>
      </c>
    </row>
    <row r="91" spans="1:212" s="18" customFormat="1" x14ac:dyDescent="0.15">
      <c r="A91" s="18" t="s">
        <v>866</v>
      </c>
      <c r="B91" s="18">
        <v>1</v>
      </c>
      <c r="C91" s="18">
        <v>1</v>
      </c>
      <c r="E91" s="18">
        <v>1</v>
      </c>
      <c r="F91" s="18">
        <v>1</v>
      </c>
      <c r="H91" s="18">
        <v>1</v>
      </c>
      <c r="J91" s="18">
        <v>1</v>
      </c>
      <c r="K91" s="18">
        <v>2</v>
      </c>
      <c r="N91" s="18">
        <v>1</v>
      </c>
      <c r="O91" s="18">
        <v>1</v>
      </c>
      <c r="P91" s="18">
        <v>1</v>
      </c>
      <c r="W91" s="18">
        <v>60</v>
      </c>
      <c r="Y91" s="18">
        <v>60</v>
      </c>
      <c r="Z91" s="18">
        <v>2</v>
      </c>
      <c r="AB91" s="18">
        <v>3</v>
      </c>
      <c r="AC91" s="18">
        <v>2</v>
      </c>
      <c r="AD91" s="18">
        <v>30</v>
      </c>
      <c r="AF91" s="18" t="s">
        <v>869</v>
      </c>
      <c r="AG91" s="18">
        <v>1</v>
      </c>
      <c r="AH91" s="18">
        <v>1</v>
      </c>
      <c r="AI91" s="18">
        <v>3</v>
      </c>
      <c r="AJ91" s="18">
        <v>2</v>
      </c>
      <c r="AN91" s="18">
        <v>1</v>
      </c>
      <c r="AO91" s="18">
        <v>3</v>
      </c>
      <c r="AP91" s="18">
        <v>3</v>
      </c>
      <c r="AQ91" s="18">
        <v>3</v>
      </c>
      <c r="AR91" s="18">
        <v>2016</v>
      </c>
      <c r="AS91" s="18">
        <v>2016</v>
      </c>
      <c r="AU91" s="18" t="s">
        <v>445</v>
      </c>
      <c r="AV91" s="18" t="s">
        <v>445</v>
      </c>
      <c r="AW91" s="18" t="s">
        <v>445</v>
      </c>
      <c r="AX91" s="18">
        <v>1</v>
      </c>
      <c r="AY91" s="18">
        <v>4</v>
      </c>
      <c r="AZ91" s="18" t="s">
        <v>870</v>
      </c>
      <c r="BF91" s="18">
        <v>1</v>
      </c>
      <c r="BG91" s="18" t="s">
        <v>871</v>
      </c>
      <c r="BH91" s="18">
        <v>1</v>
      </c>
      <c r="BN91" s="18">
        <v>3</v>
      </c>
      <c r="BO91" s="18">
        <v>3</v>
      </c>
      <c r="BP91" s="18">
        <v>3</v>
      </c>
      <c r="BQ91" s="18">
        <v>1</v>
      </c>
      <c r="BR91" s="26">
        <v>42917</v>
      </c>
      <c r="BS91" s="18">
        <v>1</v>
      </c>
      <c r="BU91" s="18">
        <v>1</v>
      </c>
      <c r="CB91" s="18">
        <v>1</v>
      </c>
      <c r="CD91" s="18">
        <v>2</v>
      </c>
      <c r="CE91" s="18">
        <v>52.5</v>
      </c>
      <c r="CF91" s="18">
        <v>1</v>
      </c>
      <c r="CG91" s="26">
        <v>42917</v>
      </c>
      <c r="CH91" s="18">
        <v>1</v>
      </c>
      <c r="CJ91" s="18">
        <v>1</v>
      </c>
      <c r="CQ91" s="18">
        <v>1</v>
      </c>
      <c r="CS91" s="18">
        <v>61.5</v>
      </c>
      <c r="CT91" s="18">
        <v>2</v>
      </c>
      <c r="DJ91" s="18">
        <v>1</v>
      </c>
      <c r="DK91" s="18">
        <v>1</v>
      </c>
    </row>
    <row r="92" spans="1:212" s="18" customFormat="1" x14ac:dyDescent="0.15">
      <c r="A92" s="18" t="s">
        <v>2462</v>
      </c>
      <c r="B92" s="18">
        <v>1</v>
      </c>
      <c r="C92" s="18">
        <v>1</v>
      </c>
      <c r="E92" s="18">
        <v>1</v>
      </c>
      <c r="F92" s="18">
        <v>1</v>
      </c>
      <c r="G92" s="18">
        <v>1</v>
      </c>
      <c r="H92" s="18">
        <v>1</v>
      </c>
      <c r="I92" s="18">
        <v>1</v>
      </c>
      <c r="J92" s="18">
        <v>1</v>
      </c>
      <c r="K92" s="18">
        <v>1</v>
      </c>
      <c r="L92" s="18">
        <v>1</v>
      </c>
      <c r="M92" s="18">
        <v>1</v>
      </c>
      <c r="N92" s="18">
        <v>1</v>
      </c>
      <c r="O92" s="18">
        <v>1</v>
      </c>
      <c r="P92" s="18">
        <v>1</v>
      </c>
      <c r="S92" s="23">
        <v>5</v>
      </c>
      <c r="T92" s="18">
        <v>0</v>
      </c>
      <c r="V92" s="20">
        <v>1.4999999999999999E-2</v>
      </c>
      <c r="W92" s="18" t="s">
        <v>1578</v>
      </c>
      <c r="Z92" s="18">
        <v>2</v>
      </c>
      <c r="AB92" s="18">
        <v>3</v>
      </c>
      <c r="AC92" s="18">
        <v>1</v>
      </c>
      <c r="AD92" s="18" t="s">
        <v>746</v>
      </c>
      <c r="AF92" s="18" t="s">
        <v>1579</v>
      </c>
      <c r="AG92" s="18">
        <v>1</v>
      </c>
      <c r="AH92" s="18">
        <v>1</v>
      </c>
      <c r="AL92" s="18">
        <v>1</v>
      </c>
      <c r="AM92" s="18">
        <v>1</v>
      </c>
      <c r="AN92" s="18">
        <v>1</v>
      </c>
      <c r="AO92" s="18">
        <v>2</v>
      </c>
      <c r="AP92" s="18">
        <v>2</v>
      </c>
      <c r="AQ92" s="18">
        <v>2</v>
      </c>
      <c r="AR92" s="29">
        <v>41275</v>
      </c>
      <c r="AS92" s="29">
        <v>41275</v>
      </c>
      <c r="AT92" s="29">
        <v>41275</v>
      </c>
      <c r="AU92" s="29">
        <v>41275</v>
      </c>
      <c r="AV92" s="29">
        <v>41275</v>
      </c>
      <c r="AW92" s="29">
        <v>41275</v>
      </c>
      <c r="AX92" s="18">
        <v>2</v>
      </c>
      <c r="AY92" s="18">
        <v>2</v>
      </c>
      <c r="AZ92" s="18" t="s">
        <v>1580</v>
      </c>
      <c r="BB92" s="18">
        <v>1</v>
      </c>
      <c r="BH92" s="18">
        <v>1</v>
      </c>
      <c r="BI92" s="18">
        <v>1</v>
      </c>
      <c r="BM92" s="18">
        <v>1</v>
      </c>
      <c r="BN92" s="18">
        <v>2</v>
      </c>
      <c r="BO92" s="18">
        <v>2</v>
      </c>
      <c r="BP92" s="18">
        <v>1</v>
      </c>
      <c r="BQ92" s="18">
        <v>1</v>
      </c>
      <c r="BR92" s="18">
        <v>2017</v>
      </c>
      <c r="BS92" s="18">
        <v>1</v>
      </c>
      <c r="BU92" s="18">
        <v>1</v>
      </c>
      <c r="BX92" s="18">
        <v>1</v>
      </c>
      <c r="CB92" s="18">
        <v>4</v>
      </c>
      <c r="CC92" s="18" t="s">
        <v>1581</v>
      </c>
      <c r="CD92" s="18">
        <v>2</v>
      </c>
      <c r="CE92" s="21">
        <v>37.5</v>
      </c>
      <c r="CF92" s="18">
        <v>1</v>
      </c>
      <c r="CG92" s="18">
        <v>2016</v>
      </c>
      <c r="CH92" s="18">
        <v>1</v>
      </c>
      <c r="CM92" s="18">
        <v>1</v>
      </c>
      <c r="CQ92" s="18">
        <v>3</v>
      </c>
      <c r="CS92" s="21">
        <v>68.02</v>
      </c>
      <c r="CT92" s="18">
        <v>1</v>
      </c>
      <c r="CU92" s="18">
        <v>2017</v>
      </c>
      <c r="CV92" s="18">
        <v>1</v>
      </c>
      <c r="DA92" s="18">
        <v>1</v>
      </c>
      <c r="DE92" s="18">
        <v>2</v>
      </c>
      <c r="DG92" s="18">
        <v>2</v>
      </c>
      <c r="DI92" s="21">
        <v>7.16</v>
      </c>
      <c r="DJ92" s="18">
        <v>1</v>
      </c>
      <c r="DK92" s="18">
        <v>1</v>
      </c>
      <c r="DL92" s="18">
        <v>9560</v>
      </c>
      <c r="DN92" s="18">
        <v>9560</v>
      </c>
      <c r="DP92" s="18">
        <v>3043</v>
      </c>
      <c r="DQ92" s="18">
        <v>106</v>
      </c>
      <c r="DR92" s="18">
        <v>275</v>
      </c>
      <c r="DS92" s="18">
        <v>2</v>
      </c>
      <c r="DT92" s="18">
        <v>229</v>
      </c>
      <c r="DU92" s="18">
        <v>0</v>
      </c>
      <c r="DV92" s="18" t="s">
        <v>1582</v>
      </c>
      <c r="DW92" s="18">
        <v>66.66</v>
      </c>
      <c r="DX92" s="18">
        <v>5</v>
      </c>
      <c r="DY92" s="18">
        <v>7</v>
      </c>
      <c r="DZ92" s="18" t="s">
        <v>1583</v>
      </c>
      <c r="EA92" s="18">
        <v>1929</v>
      </c>
      <c r="EB92" s="18">
        <v>1982</v>
      </c>
      <c r="EC92" s="18">
        <v>6.9</v>
      </c>
      <c r="ED92" s="18">
        <v>4</v>
      </c>
      <c r="EE92" s="18">
        <v>1.423</v>
      </c>
      <c r="EF92" s="19">
        <v>0.9</v>
      </c>
      <c r="EG92" s="18" t="s">
        <v>1584</v>
      </c>
      <c r="EH92" s="18">
        <v>0</v>
      </c>
      <c r="EI92" s="18">
        <v>4.5</v>
      </c>
      <c r="EJ92" s="18">
        <v>0</v>
      </c>
      <c r="EK92" s="18">
        <v>0</v>
      </c>
      <c r="EL92" s="18">
        <v>0</v>
      </c>
      <c r="EM92" s="18">
        <v>0</v>
      </c>
      <c r="EN92" s="18">
        <v>364</v>
      </c>
      <c r="EP92" s="18" t="s">
        <v>1585</v>
      </c>
      <c r="EQ92" s="18">
        <v>2030</v>
      </c>
      <c r="ES92" s="18">
        <v>1</v>
      </c>
      <c r="ET92" s="18">
        <v>3</v>
      </c>
      <c r="EV92" s="18">
        <v>74</v>
      </c>
      <c r="EW92" s="18">
        <v>0</v>
      </c>
      <c r="EX92" s="18">
        <v>26</v>
      </c>
      <c r="EY92" s="18" t="s">
        <v>1231</v>
      </c>
      <c r="EZ92" s="18">
        <v>1</v>
      </c>
      <c r="FA92" s="18">
        <v>1</v>
      </c>
      <c r="FB92" s="18">
        <v>9560</v>
      </c>
      <c r="FC92" s="18">
        <v>5</v>
      </c>
      <c r="FD92" s="18">
        <v>9560</v>
      </c>
      <c r="FE92" s="18">
        <v>5</v>
      </c>
      <c r="FF92" s="18">
        <v>2870</v>
      </c>
      <c r="FG92" s="18">
        <v>5</v>
      </c>
      <c r="FH92" s="18">
        <v>239</v>
      </c>
      <c r="FI92" s="18">
        <v>1</v>
      </c>
      <c r="FJ92" s="18">
        <v>90</v>
      </c>
      <c r="FK92" s="18">
        <v>0</v>
      </c>
      <c r="FL92" s="18">
        <v>5.77</v>
      </c>
      <c r="FM92" s="18">
        <v>27</v>
      </c>
      <c r="FN92" s="18">
        <v>8</v>
      </c>
      <c r="FO92" s="18">
        <v>1</v>
      </c>
      <c r="FP92" s="18">
        <v>0</v>
      </c>
      <c r="FR92" s="18">
        <v>1</v>
      </c>
      <c r="FT92" s="18">
        <v>1</v>
      </c>
      <c r="FX92" s="18">
        <v>1</v>
      </c>
      <c r="FY92" s="18" t="s">
        <v>1586</v>
      </c>
      <c r="FZ92" s="18">
        <v>1962</v>
      </c>
      <c r="GA92" s="18">
        <v>2011</v>
      </c>
      <c r="GB92" s="18">
        <v>2.5</v>
      </c>
      <c r="GC92" s="18">
        <v>4.5999999999999996</v>
      </c>
      <c r="GD92" s="18">
        <v>648</v>
      </c>
      <c r="GE92" s="18">
        <v>7.02</v>
      </c>
      <c r="GF92" s="18">
        <v>2.2000000000000002</v>
      </c>
      <c r="GG92" s="18" t="s">
        <v>1587</v>
      </c>
      <c r="GH92" s="18">
        <v>2030</v>
      </c>
      <c r="GI92" s="18">
        <v>2030</v>
      </c>
      <c r="GJ92" s="18">
        <v>1</v>
      </c>
      <c r="GK92" s="18">
        <v>1</v>
      </c>
      <c r="GL92" s="18">
        <v>15</v>
      </c>
      <c r="GM92" s="18" t="s">
        <v>1588</v>
      </c>
      <c r="GN92" s="18">
        <v>1</v>
      </c>
      <c r="GO92" s="18">
        <v>100</v>
      </c>
      <c r="GP92" s="18" t="s">
        <v>1589</v>
      </c>
      <c r="GR92" s="18">
        <v>1</v>
      </c>
      <c r="GS92" s="18">
        <v>1</v>
      </c>
      <c r="HD92" s="18" t="s">
        <v>1590</v>
      </c>
    </row>
    <row r="93" spans="1:212" s="18" customFormat="1" x14ac:dyDescent="0.15">
      <c r="A93" s="18" t="s">
        <v>2477</v>
      </c>
      <c r="B93" s="18">
        <v>1</v>
      </c>
      <c r="C93" s="18">
        <v>1</v>
      </c>
      <c r="E93" s="18">
        <v>1</v>
      </c>
      <c r="F93" s="18">
        <v>1</v>
      </c>
      <c r="H93" s="18">
        <v>1</v>
      </c>
      <c r="K93" s="18">
        <v>1</v>
      </c>
      <c r="L93" s="18">
        <v>1</v>
      </c>
      <c r="M93" s="18">
        <v>1</v>
      </c>
      <c r="N93" s="18">
        <v>1</v>
      </c>
      <c r="O93" s="18">
        <v>1</v>
      </c>
      <c r="P93" s="18">
        <v>1</v>
      </c>
      <c r="S93" s="18" t="s">
        <v>2481</v>
      </c>
      <c r="T93" s="18">
        <v>0</v>
      </c>
      <c r="U93" s="18">
        <v>15</v>
      </c>
      <c r="W93" s="18">
        <v>61</v>
      </c>
      <c r="Y93" s="18">
        <v>90</v>
      </c>
      <c r="Z93" s="18">
        <v>2</v>
      </c>
      <c r="AB93" s="18">
        <v>3</v>
      </c>
      <c r="AC93" s="18">
        <v>1</v>
      </c>
      <c r="AE93" s="18" t="s">
        <v>2482</v>
      </c>
      <c r="AG93" s="18">
        <v>1</v>
      </c>
      <c r="AH93" s="18">
        <v>1</v>
      </c>
      <c r="AI93" s="18">
        <v>0.14000000000000001</v>
      </c>
      <c r="AM93" s="18">
        <v>1</v>
      </c>
      <c r="AN93" s="18">
        <v>1</v>
      </c>
      <c r="AO93" s="18">
        <v>1</v>
      </c>
      <c r="AP93" s="18">
        <v>3</v>
      </c>
      <c r="AQ93" s="18">
        <v>3</v>
      </c>
      <c r="AR93" s="18" t="s">
        <v>2483</v>
      </c>
      <c r="AU93" s="18">
        <v>2004</v>
      </c>
      <c r="AV93" s="18" t="s">
        <v>680</v>
      </c>
      <c r="AW93" s="18" t="s">
        <v>680</v>
      </c>
      <c r="AX93" s="18">
        <v>1</v>
      </c>
      <c r="AY93" s="18">
        <v>2</v>
      </c>
      <c r="AZ93" s="18" t="s">
        <v>2484</v>
      </c>
      <c r="BB93" s="18">
        <v>1</v>
      </c>
      <c r="BC93" s="18">
        <v>1</v>
      </c>
      <c r="BL93" s="18">
        <v>1</v>
      </c>
      <c r="BN93" s="18">
        <v>2</v>
      </c>
      <c r="BO93" s="18">
        <v>3</v>
      </c>
      <c r="BP93" s="18">
        <v>3</v>
      </c>
      <c r="BQ93" s="18">
        <v>1</v>
      </c>
      <c r="BS93" s="18">
        <v>1</v>
      </c>
      <c r="BT93" s="18">
        <v>1</v>
      </c>
      <c r="BU93" s="18">
        <v>1</v>
      </c>
      <c r="BW93" s="18">
        <v>1</v>
      </c>
      <c r="CB93" s="18">
        <v>2</v>
      </c>
      <c r="CD93" s="18">
        <v>2</v>
      </c>
      <c r="CF93" s="18">
        <v>2</v>
      </c>
      <c r="CT93" s="18">
        <v>2</v>
      </c>
      <c r="DJ93" s="18">
        <v>1</v>
      </c>
      <c r="DK93" s="18">
        <v>1</v>
      </c>
      <c r="DL93" s="18">
        <v>350</v>
      </c>
      <c r="DM93" s="18" t="s">
        <v>680</v>
      </c>
      <c r="DP93" s="18">
        <v>125</v>
      </c>
      <c r="DQ93" s="18" t="s">
        <v>680</v>
      </c>
      <c r="DR93" s="18">
        <v>1</v>
      </c>
      <c r="DS93" s="18" t="s">
        <v>680</v>
      </c>
      <c r="DT93" s="18">
        <v>1</v>
      </c>
      <c r="DU93" s="18" t="s">
        <v>680</v>
      </c>
      <c r="DV93" s="18">
        <v>5183380</v>
      </c>
      <c r="DW93" s="18">
        <v>4.5</v>
      </c>
      <c r="DX93" s="18">
        <v>7</v>
      </c>
      <c r="DY93" s="18">
        <v>3</v>
      </c>
      <c r="DZ93" s="18" t="s">
        <v>2485</v>
      </c>
      <c r="EA93" s="18">
        <v>1980</v>
      </c>
      <c r="EB93" s="18">
        <v>2002</v>
      </c>
      <c r="EC93" s="18" t="s">
        <v>2486</v>
      </c>
      <c r="EE93" s="18" t="s">
        <v>2487</v>
      </c>
      <c r="EF93" s="18">
        <v>0.94</v>
      </c>
      <c r="EG93" s="18" t="s">
        <v>2488</v>
      </c>
      <c r="EH93" s="18">
        <v>150000</v>
      </c>
      <c r="EQ93" s="18">
        <v>2015</v>
      </c>
      <c r="ER93" s="18">
        <v>2</v>
      </c>
      <c r="ES93" s="18">
        <v>1</v>
      </c>
      <c r="ET93" s="18">
        <v>3</v>
      </c>
      <c r="EX93" s="18">
        <v>1</v>
      </c>
      <c r="EZ93" s="18">
        <v>1</v>
      </c>
      <c r="FA93" s="18">
        <v>2</v>
      </c>
      <c r="GR93" s="18">
        <v>1</v>
      </c>
      <c r="GS93" s="18">
        <v>2</v>
      </c>
    </row>
    <row r="94" spans="1:212" s="18" customFormat="1" x14ac:dyDescent="0.15">
      <c r="A94" s="18" t="s">
        <v>2463</v>
      </c>
      <c r="B94" s="18">
        <v>1</v>
      </c>
      <c r="C94" s="18">
        <v>1</v>
      </c>
      <c r="E94" s="18">
        <v>1</v>
      </c>
      <c r="F94" s="18">
        <v>1</v>
      </c>
      <c r="H94" s="18">
        <v>1</v>
      </c>
      <c r="I94" s="18">
        <v>1</v>
      </c>
      <c r="J94" s="18">
        <v>1</v>
      </c>
      <c r="K94" s="18">
        <v>2</v>
      </c>
      <c r="L94" s="18">
        <v>1</v>
      </c>
      <c r="N94" s="18">
        <v>1</v>
      </c>
      <c r="P94" s="18">
        <v>1</v>
      </c>
      <c r="S94" s="18" t="s">
        <v>474</v>
      </c>
      <c r="T94" s="18" t="s">
        <v>475</v>
      </c>
      <c r="W94" s="18">
        <v>60</v>
      </c>
      <c r="Z94" s="18">
        <v>1</v>
      </c>
      <c r="AA94" s="18" t="s">
        <v>476</v>
      </c>
      <c r="AB94" s="18">
        <v>3</v>
      </c>
      <c r="AC94" s="18">
        <v>1</v>
      </c>
      <c r="AD94" s="18" t="s">
        <v>477</v>
      </c>
      <c r="AF94" s="18" t="s">
        <v>478</v>
      </c>
      <c r="AG94" s="18">
        <v>1</v>
      </c>
      <c r="AH94" s="18">
        <v>1</v>
      </c>
      <c r="AI94" s="19">
        <v>0.46</v>
      </c>
      <c r="AJ94" s="19">
        <v>0.46</v>
      </c>
      <c r="AN94" s="18">
        <v>1</v>
      </c>
      <c r="AO94" s="18">
        <v>1</v>
      </c>
      <c r="AP94" s="18">
        <v>1</v>
      </c>
      <c r="AQ94" s="18">
        <v>3</v>
      </c>
      <c r="AR94" s="18" t="s">
        <v>479</v>
      </c>
      <c r="AS94" s="18" t="s">
        <v>479</v>
      </c>
      <c r="AT94" s="18" t="s">
        <v>479</v>
      </c>
      <c r="AU94" s="18" t="s">
        <v>479</v>
      </c>
      <c r="AV94" s="18" t="s">
        <v>480</v>
      </c>
      <c r="AW94" s="18" t="s">
        <v>479</v>
      </c>
      <c r="AX94" s="18">
        <v>1</v>
      </c>
      <c r="AY94" s="18">
        <v>2</v>
      </c>
      <c r="AZ94" s="18" t="s">
        <v>481</v>
      </c>
      <c r="BB94" s="18">
        <v>1</v>
      </c>
      <c r="BC94" s="18">
        <v>1</v>
      </c>
      <c r="BL94" s="18">
        <v>1</v>
      </c>
      <c r="BN94" s="18">
        <v>3</v>
      </c>
      <c r="BO94" s="18">
        <v>3</v>
      </c>
      <c r="BP94" s="18">
        <v>3</v>
      </c>
      <c r="BQ94" s="18">
        <v>1</v>
      </c>
      <c r="BR94" s="18">
        <v>2009</v>
      </c>
      <c r="BS94" s="18">
        <v>1</v>
      </c>
      <c r="BY94" s="18">
        <v>1</v>
      </c>
      <c r="CB94" s="18">
        <v>4</v>
      </c>
      <c r="CC94" s="18" t="s">
        <v>482</v>
      </c>
      <c r="CD94" s="18">
        <v>2</v>
      </c>
      <c r="CE94" s="18" t="s">
        <v>483</v>
      </c>
      <c r="CF94" s="18">
        <v>1</v>
      </c>
      <c r="CG94" s="18">
        <v>2016</v>
      </c>
      <c r="CH94" s="18">
        <v>2</v>
      </c>
      <c r="CL94" s="18">
        <v>1</v>
      </c>
      <c r="CQ94" s="18">
        <v>1</v>
      </c>
      <c r="CS94" s="18">
        <v>43</v>
      </c>
      <c r="CT94" s="18">
        <v>2</v>
      </c>
      <c r="DJ94" s="18">
        <v>1</v>
      </c>
      <c r="DK94" s="18">
        <v>1</v>
      </c>
      <c r="DL94" s="18">
        <v>137</v>
      </c>
      <c r="DM94" s="18">
        <v>0</v>
      </c>
      <c r="DN94" s="18">
        <v>137</v>
      </c>
      <c r="DO94" s="18">
        <v>0</v>
      </c>
      <c r="DP94" s="18">
        <v>92</v>
      </c>
      <c r="DQ94" s="18">
        <v>0</v>
      </c>
      <c r="DR94" s="18">
        <v>45</v>
      </c>
      <c r="DS94" s="18">
        <v>0</v>
      </c>
      <c r="DT94" s="18">
        <v>0</v>
      </c>
      <c r="DU94" s="18">
        <v>0</v>
      </c>
      <c r="DV94" s="18" t="s">
        <v>484</v>
      </c>
      <c r="DW94" s="18" t="s">
        <v>479</v>
      </c>
      <c r="DX94" s="18">
        <v>9</v>
      </c>
      <c r="DY94" s="18" t="s">
        <v>479</v>
      </c>
      <c r="DZ94" s="18" t="s">
        <v>485</v>
      </c>
      <c r="EA94" s="18">
        <v>2009</v>
      </c>
      <c r="EB94" s="18" t="s">
        <v>486</v>
      </c>
      <c r="EC94" s="18" t="s">
        <v>486</v>
      </c>
      <c r="ED94" s="18" t="s">
        <v>486</v>
      </c>
      <c r="EE94" s="18" t="s">
        <v>486</v>
      </c>
      <c r="EF94" s="18" t="s">
        <v>486</v>
      </c>
      <c r="EG94" s="18" t="s">
        <v>486</v>
      </c>
      <c r="EH94" s="18" t="s">
        <v>486</v>
      </c>
      <c r="EI94" s="18" t="s">
        <v>486</v>
      </c>
      <c r="EJ94" s="18" t="s">
        <v>486</v>
      </c>
      <c r="EK94" s="18" t="s">
        <v>486</v>
      </c>
      <c r="EL94" s="18" t="s">
        <v>486</v>
      </c>
      <c r="EM94" s="18" t="s">
        <v>486</v>
      </c>
      <c r="EN94" s="18" t="s">
        <v>486</v>
      </c>
      <c r="EO94" s="18" t="s">
        <v>486</v>
      </c>
      <c r="EP94" s="18" t="s">
        <v>486</v>
      </c>
      <c r="EQ94" s="18" t="s">
        <v>484</v>
      </c>
      <c r="ER94" s="18">
        <v>1</v>
      </c>
      <c r="ES94" s="18">
        <v>1</v>
      </c>
      <c r="ET94" s="18">
        <v>2</v>
      </c>
      <c r="EV94" s="18" t="s">
        <v>486</v>
      </c>
      <c r="EW94" s="18" t="s">
        <v>486</v>
      </c>
      <c r="EX94" s="18" t="s">
        <v>486</v>
      </c>
      <c r="EY94" s="18" t="s">
        <v>487</v>
      </c>
      <c r="EZ94" s="18">
        <v>1</v>
      </c>
      <c r="FA94" s="18">
        <v>1</v>
      </c>
      <c r="FB94" s="18">
        <v>137</v>
      </c>
      <c r="FC94" s="18">
        <v>0</v>
      </c>
      <c r="FD94" s="18">
        <v>137</v>
      </c>
      <c r="FE94" s="18">
        <v>0</v>
      </c>
      <c r="FF94" s="18">
        <v>92</v>
      </c>
      <c r="FG94" s="18">
        <v>0</v>
      </c>
      <c r="FH94" s="18">
        <v>45</v>
      </c>
      <c r="FI94" s="18">
        <v>0</v>
      </c>
      <c r="FJ94" s="18">
        <v>0</v>
      </c>
      <c r="FK94" s="18">
        <v>0</v>
      </c>
      <c r="FL94" s="18" t="s">
        <v>486</v>
      </c>
      <c r="FM94" s="18" t="s">
        <v>486</v>
      </c>
      <c r="FN94" s="18">
        <v>9</v>
      </c>
      <c r="FO94" s="18" t="s">
        <v>486</v>
      </c>
      <c r="FP94" s="18" t="s">
        <v>486</v>
      </c>
      <c r="FV94" s="18">
        <v>1</v>
      </c>
      <c r="FW94" s="18" t="s">
        <v>479</v>
      </c>
      <c r="FZ94" s="18" t="s">
        <v>486</v>
      </c>
      <c r="GA94" s="18" t="s">
        <v>486</v>
      </c>
      <c r="GB94" s="18" t="s">
        <v>486</v>
      </c>
      <c r="GC94" s="18" t="s">
        <v>486</v>
      </c>
      <c r="GD94" s="18" t="s">
        <v>486</v>
      </c>
      <c r="GE94" s="18" t="s">
        <v>486</v>
      </c>
      <c r="GF94" s="18" t="s">
        <v>486</v>
      </c>
      <c r="GG94" s="18" t="s">
        <v>486</v>
      </c>
      <c r="GH94" s="18" t="s">
        <v>486</v>
      </c>
      <c r="GI94" s="18" t="s">
        <v>486</v>
      </c>
      <c r="GL94" s="18" t="s">
        <v>486</v>
      </c>
      <c r="GM94" s="18" t="s">
        <v>488</v>
      </c>
      <c r="GN94" s="18">
        <v>2</v>
      </c>
      <c r="GO94" s="18">
        <v>0</v>
      </c>
      <c r="GP94" s="18" t="s">
        <v>486</v>
      </c>
      <c r="GQ94" s="18" t="s">
        <v>487</v>
      </c>
      <c r="GR94" s="18">
        <v>1</v>
      </c>
      <c r="GS94" s="18">
        <v>2</v>
      </c>
      <c r="HD94" s="18" t="s">
        <v>489</v>
      </c>
    </row>
    <row r="95" spans="1:212" s="18" customFormat="1" x14ac:dyDescent="0.15">
      <c r="A95" s="18" t="s">
        <v>2474</v>
      </c>
      <c r="B95" s="18">
        <v>1</v>
      </c>
      <c r="C95" s="18">
        <v>1</v>
      </c>
      <c r="E95" s="18">
        <v>1</v>
      </c>
      <c r="F95" s="18">
        <v>1</v>
      </c>
      <c r="H95" s="18">
        <v>1</v>
      </c>
      <c r="K95" s="18">
        <v>2</v>
      </c>
      <c r="L95" s="18">
        <v>1</v>
      </c>
      <c r="N95" s="18">
        <v>1</v>
      </c>
      <c r="S95" s="23">
        <v>10</v>
      </c>
      <c r="T95" s="18">
        <v>30</v>
      </c>
      <c r="W95" s="18">
        <v>90</v>
      </c>
      <c r="Z95" s="18">
        <v>2</v>
      </c>
      <c r="AB95" s="18">
        <v>3</v>
      </c>
      <c r="AC95" s="18">
        <v>1</v>
      </c>
      <c r="AE95" s="18" t="s">
        <v>1210</v>
      </c>
      <c r="AF95" s="18" t="s">
        <v>1211</v>
      </c>
      <c r="AG95" s="18">
        <v>1</v>
      </c>
      <c r="AH95" s="18">
        <v>1</v>
      </c>
      <c r="AJ95" s="18">
        <v>36</v>
      </c>
      <c r="AL95" s="18">
        <v>1</v>
      </c>
      <c r="AN95" s="18">
        <v>1</v>
      </c>
      <c r="AO95" s="18">
        <v>2</v>
      </c>
      <c r="AP95" s="18">
        <v>2</v>
      </c>
      <c r="AQ95" s="18">
        <v>2</v>
      </c>
      <c r="AR95" s="18">
        <v>2011</v>
      </c>
      <c r="AS95" s="18">
        <v>2011</v>
      </c>
      <c r="AU95" s="18">
        <v>2014</v>
      </c>
      <c r="AV95" s="18">
        <v>2014</v>
      </c>
      <c r="AX95" s="18">
        <v>2</v>
      </c>
      <c r="AY95" s="18">
        <v>1</v>
      </c>
      <c r="BE95" s="18">
        <v>1</v>
      </c>
      <c r="BL95" s="18">
        <v>1</v>
      </c>
      <c r="BN95" s="18">
        <v>2</v>
      </c>
      <c r="BO95" s="18">
        <v>2</v>
      </c>
      <c r="BP95" s="18">
        <v>2</v>
      </c>
      <c r="BQ95" s="18">
        <v>1</v>
      </c>
      <c r="BR95" s="18">
        <v>2014</v>
      </c>
      <c r="BS95" s="18">
        <v>1</v>
      </c>
      <c r="BX95" s="18">
        <v>1</v>
      </c>
      <c r="CB95" s="18">
        <v>1</v>
      </c>
      <c r="CD95" s="18">
        <v>2</v>
      </c>
      <c r="CE95" s="21">
        <v>61.4</v>
      </c>
      <c r="CF95" s="18">
        <v>1</v>
      </c>
      <c r="CG95" s="18">
        <v>2014</v>
      </c>
      <c r="CH95" s="18">
        <v>1</v>
      </c>
      <c r="CM95" s="18">
        <v>1</v>
      </c>
      <c r="CQ95" s="18">
        <v>1</v>
      </c>
      <c r="CS95" s="23">
        <v>71</v>
      </c>
      <c r="CT95" s="18">
        <v>2</v>
      </c>
      <c r="DJ95" s="18">
        <v>1</v>
      </c>
      <c r="DK95" s="18">
        <v>1</v>
      </c>
      <c r="DL95" s="18">
        <v>422</v>
      </c>
      <c r="DN95" s="18">
        <v>422</v>
      </c>
      <c r="DP95" s="18">
        <v>150</v>
      </c>
      <c r="DR95" s="18">
        <v>15</v>
      </c>
      <c r="DX95" s="18">
        <v>2</v>
      </c>
      <c r="DZ95" s="18">
        <v>0</v>
      </c>
      <c r="EB95" s="18">
        <v>2014</v>
      </c>
      <c r="EQ95" s="18">
        <v>2015</v>
      </c>
      <c r="ER95" s="18">
        <v>2</v>
      </c>
      <c r="ES95" s="18">
        <v>1</v>
      </c>
      <c r="ET95" s="18">
        <v>3</v>
      </c>
      <c r="EX95" s="18">
        <v>100</v>
      </c>
      <c r="EZ95" s="18">
        <v>1</v>
      </c>
      <c r="FA95" s="18">
        <v>1</v>
      </c>
    </row>
    <row r="96" spans="1:212" s="18" customFormat="1" x14ac:dyDescent="0.15">
      <c r="A96" s="18" t="s">
        <v>2464</v>
      </c>
      <c r="B96" s="18">
        <v>1</v>
      </c>
      <c r="C96" s="18">
        <v>1</v>
      </c>
      <c r="E96" s="18">
        <v>1</v>
      </c>
      <c r="F96" s="18">
        <v>1</v>
      </c>
      <c r="G96" s="18">
        <v>1</v>
      </c>
      <c r="H96" s="18">
        <v>1</v>
      </c>
      <c r="J96" s="18">
        <v>1</v>
      </c>
      <c r="K96" s="18">
        <v>2</v>
      </c>
      <c r="L96" s="18">
        <v>1</v>
      </c>
      <c r="N96" s="18">
        <v>1</v>
      </c>
      <c r="P96" s="18">
        <v>1</v>
      </c>
      <c r="S96" s="23">
        <v>15</v>
      </c>
      <c r="T96" s="18">
        <v>0</v>
      </c>
      <c r="W96" s="18">
        <v>21</v>
      </c>
      <c r="Z96" s="18">
        <v>1</v>
      </c>
      <c r="AA96" s="18" t="s">
        <v>1124</v>
      </c>
      <c r="AB96" s="18">
        <v>3</v>
      </c>
      <c r="AC96" s="18">
        <v>2</v>
      </c>
      <c r="AD96" s="18" t="s">
        <v>1125</v>
      </c>
      <c r="AE96" s="18" t="s">
        <v>1126</v>
      </c>
      <c r="AF96" s="18" t="s">
        <v>1127</v>
      </c>
      <c r="AG96" s="18">
        <v>1</v>
      </c>
      <c r="AH96" s="18">
        <v>1</v>
      </c>
      <c r="AI96" s="18">
        <v>14.6</v>
      </c>
      <c r="AJ96" s="18">
        <v>49.5</v>
      </c>
      <c r="AN96" s="18">
        <v>1</v>
      </c>
      <c r="AO96" s="18">
        <v>2</v>
      </c>
      <c r="AP96" s="18">
        <v>2</v>
      </c>
      <c r="AQ96" s="18">
        <v>2</v>
      </c>
      <c r="AR96" s="18">
        <v>2010</v>
      </c>
      <c r="AS96" s="18">
        <v>2006</v>
      </c>
      <c r="AX96" s="18">
        <v>2</v>
      </c>
      <c r="AY96" s="18">
        <v>1</v>
      </c>
      <c r="BB96" s="18">
        <v>1</v>
      </c>
      <c r="BC96" s="18">
        <v>1</v>
      </c>
      <c r="BJ96" s="18">
        <v>1</v>
      </c>
      <c r="BN96" s="18">
        <v>2</v>
      </c>
      <c r="BO96" s="18">
        <v>2</v>
      </c>
      <c r="BP96" s="18">
        <v>3</v>
      </c>
      <c r="BQ96" s="18">
        <v>1</v>
      </c>
      <c r="BR96" s="18">
        <v>2013</v>
      </c>
      <c r="BS96" s="18">
        <v>1</v>
      </c>
      <c r="BT96" s="18">
        <v>1</v>
      </c>
      <c r="BW96" s="18">
        <v>1</v>
      </c>
      <c r="BX96" s="18">
        <v>1</v>
      </c>
      <c r="CB96" s="18">
        <v>4</v>
      </c>
      <c r="CC96" s="18" t="s">
        <v>1128</v>
      </c>
      <c r="CD96" s="18">
        <v>2</v>
      </c>
      <c r="CE96" s="18">
        <v>33.5</v>
      </c>
      <c r="CF96" s="18">
        <v>1</v>
      </c>
      <c r="CG96" s="18">
        <v>2011</v>
      </c>
      <c r="CH96" s="18">
        <v>1</v>
      </c>
      <c r="CI96" s="18">
        <v>1</v>
      </c>
      <c r="CK96" s="18">
        <v>1</v>
      </c>
      <c r="CL96" s="18">
        <v>1</v>
      </c>
      <c r="CM96" s="18">
        <v>1</v>
      </c>
      <c r="CQ96" s="18">
        <v>4</v>
      </c>
      <c r="CR96" s="18" t="s">
        <v>1129</v>
      </c>
      <c r="CS96" s="18">
        <v>43.75</v>
      </c>
      <c r="CT96" s="18">
        <v>2</v>
      </c>
      <c r="DJ96" s="18">
        <v>1</v>
      </c>
      <c r="DK96" s="18">
        <v>1</v>
      </c>
      <c r="DL96" s="18">
        <v>2130</v>
      </c>
      <c r="DM96" s="18">
        <v>0</v>
      </c>
      <c r="DN96" s="18">
        <v>2130</v>
      </c>
      <c r="DO96" s="18">
        <v>0</v>
      </c>
      <c r="DP96" s="18">
        <v>755</v>
      </c>
      <c r="DQ96" s="18">
        <v>0</v>
      </c>
      <c r="DR96" s="18">
        <v>29</v>
      </c>
      <c r="DS96" s="18">
        <v>0</v>
      </c>
      <c r="DT96" s="18">
        <v>3</v>
      </c>
      <c r="DU96" s="18">
        <v>0</v>
      </c>
      <c r="DV96" s="18">
        <v>96000</v>
      </c>
      <c r="DX96" s="18">
        <v>7</v>
      </c>
      <c r="DY96" s="18">
        <v>3</v>
      </c>
      <c r="DZ96" s="18">
        <v>0</v>
      </c>
      <c r="EA96" s="18">
        <v>1920</v>
      </c>
      <c r="EB96" s="18">
        <v>2014</v>
      </c>
      <c r="EC96" s="18">
        <v>1750000</v>
      </c>
      <c r="ED96" s="18">
        <v>0</v>
      </c>
      <c r="EE96" s="18">
        <v>0.58579999999999999</v>
      </c>
      <c r="EF96" s="20">
        <v>0.97599999999999998</v>
      </c>
      <c r="EH96" s="18">
        <v>1.75</v>
      </c>
      <c r="EI96" s="18">
        <v>0</v>
      </c>
      <c r="EJ96" s="18">
        <v>0</v>
      </c>
      <c r="EK96" s="18">
        <v>0</v>
      </c>
      <c r="EL96" s="18">
        <v>0</v>
      </c>
      <c r="EM96" s="18">
        <v>0</v>
      </c>
      <c r="ER96" s="18">
        <v>1</v>
      </c>
      <c r="ES96" s="18">
        <v>1</v>
      </c>
      <c r="ET96" s="18">
        <v>5</v>
      </c>
      <c r="EY96" s="18" t="s">
        <v>1130</v>
      </c>
      <c r="EZ96" s="18">
        <v>1</v>
      </c>
      <c r="FA96" s="18">
        <v>1</v>
      </c>
      <c r="FB96" s="18">
        <v>2130</v>
      </c>
      <c r="FC96" s="18">
        <v>0</v>
      </c>
      <c r="FD96" s="18">
        <v>2130</v>
      </c>
      <c r="FE96" s="18">
        <v>0</v>
      </c>
      <c r="FF96" s="18">
        <v>755</v>
      </c>
      <c r="FG96" s="18">
        <v>0</v>
      </c>
      <c r="FH96" s="18">
        <v>29</v>
      </c>
      <c r="FI96" s="18">
        <v>0</v>
      </c>
      <c r="FJ96" s="18">
        <v>3</v>
      </c>
      <c r="FK96" s="18">
        <v>0</v>
      </c>
      <c r="FN96" s="18">
        <v>2</v>
      </c>
      <c r="FO96" s="18">
        <v>1</v>
      </c>
      <c r="FP96" s="18">
        <v>0</v>
      </c>
      <c r="GJ96" s="18">
        <v>2</v>
      </c>
      <c r="GK96" s="18">
        <v>1</v>
      </c>
      <c r="GM96" s="18" t="s">
        <v>1131</v>
      </c>
      <c r="GN96" s="18">
        <v>2</v>
      </c>
      <c r="GR96" s="18">
        <v>1</v>
      </c>
      <c r="GS96" s="18">
        <v>2</v>
      </c>
      <c r="HD96" s="18" t="s">
        <v>1132</v>
      </c>
    </row>
    <row r="97" spans="1:212" s="18" customFormat="1" x14ac:dyDescent="0.15">
      <c r="A97" s="18" t="s">
        <v>725</v>
      </c>
      <c r="B97" s="18">
        <v>1</v>
      </c>
      <c r="C97" s="18">
        <v>1</v>
      </c>
      <c r="E97" s="18">
        <v>1</v>
      </c>
      <c r="F97" s="18">
        <v>1</v>
      </c>
      <c r="G97" s="18">
        <v>1</v>
      </c>
      <c r="I97" s="18">
        <v>1</v>
      </c>
      <c r="K97" s="18">
        <v>1</v>
      </c>
      <c r="L97" s="18">
        <v>1</v>
      </c>
      <c r="M97" s="18">
        <v>1</v>
      </c>
      <c r="N97" s="18">
        <v>1</v>
      </c>
      <c r="P97" s="18">
        <v>1</v>
      </c>
      <c r="S97" s="21">
        <v>2</v>
      </c>
      <c r="T97" s="18" t="s">
        <v>730</v>
      </c>
      <c r="U97" s="21">
        <v>2</v>
      </c>
      <c r="V97" s="20">
        <v>1.4999999999999999E-2</v>
      </c>
      <c r="W97" s="18" t="s">
        <v>731</v>
      </c>
      <c r="Z97" s="18">
        <v>1</v>
      </c>
      <c r="AA97" s="18" t="s">
        <v>732</v>
      </c>
      <c r="AB97" s="18">
        <v>3</v>
      </c>
      <c r="AC97" s="18">
        <v>1</v>
      </c>
      <c r="AD97" s="18">
        <v>180</v>
      </c>
      <c r="AF97" s="18" t="s">
        <v>733</v>
      </c>
      <c r="AG97" s="18">
        <v>1</v>
      </c>
      <c r="AH97" s="18">
        <v>1</v>
      </c>
      <c r="AI97" s="18">
        <v>22</v>
      </c>
      <c r="AJ97" s="18">
        <v>35</v>
      </c>
      <c r="AK97" s="18">
        <v>0</v>
      </c>
      <c r="AO97" s="18">
        <v>1</v>
      </c>
      <c r="AP97" s="18">
        <v>1</v>
      </c>
      <c r="AQ97" s="18">
        <v>1</v>
      </c>
      <c r="AR97" s="18">
        <v>2016</v>
      </c>
      <c r="AS97" s="18">
        <v>2016</v>
      </c>
      <c r="AT97" s="18">
        <v>2008</v>
      </c>
      <c r="AV97" s="18">
        <v>2013</v>
      </c>
      <c r="AX97" s="18">
        <v>2</v>
      </c>
      <c r="AY97" s="18">
        <v>1</v>
      </c>
      <c r="BC97" s="18">
        <v>1</v>
      </c>
      <c r="BD97" s="18">
        <v>1</v>
      </c>
      <c r="BL97" s="18">
        <v>1</v>
      </c>
      <c r="BN97" s="18">
        <v>2</v>
      </c>
      <c r="BO97" s="18">
        <v>2</v>
      </c>
      <c r="BP97" s="18">
        <v>2</v>
      </c>
      <c r="BQ97" s="18">
        <v>1</v>
      </c>
      <c r="BR97" s="18">
        <v>2016</v>
      </c>
      <c r="BS97" s="18">
        <v>1</v>
      </c>
      <c r="BT97" s="18">
        <v>1</v>
      </c>
      <c r="BU97" s="18">
        <v>1</v>
      </c>
      <c r="BV97" s="18">
        <v>1</v>
      </c>
      <c r="BW97" s="18">
        <v>1</v>
      </c>
      <c r="BX97" s="18">
        <v>1</v>
      </c>
      <c r="CB97" s="18">
        <v>4</v>
      </c>
      <c r="CC97" s="18" t="s">
        <v>734</v>
      </c>
      <c r="CD97" s="18">
        <v>2</v>
      </c>
      <c r="CE97" s="21">
        <v>44</v>
      </c>
      <c r="CF97" s="18">
        <v>1</v>
      </c>
      <c r="CG97" s="18">
        <v>2016</v>
      </c>
      <c r="CH97" s="18">
        <v>1</v>
      </c>
      <c r="CI97" s="18">
        <v>1</v>
      </c>
      <c r="CJ97" s="18">
        <v>1</v>
      </c>
      <c r="CK97" s="18">
        <v>1</v>
      </c>
      <c r="CL97" s="18">
        <v>1</v>
      </c>
      <c r="CM97" s="18">
        <v>1</v>
      </c>
      <c r="CQ97" s="18">
        <v>2</v>
      </c>
      <c r="CS97" s="21">
        <v>57.27</v>
      </c>
      <c r="CT97" s="18">
        <v>1</v>
      </c>
      <c r="CU97" s="18">
        <v>2008</v>
      </c>
      <c r="CV97" s="18">
        <v>1</v>
      </c>
      <c r="CW97" s="18">
        <v>1</v>
      </c>
      <c r="CX97" s="18">
        <v>1</v>
      </c>
      <c r="CY97" s="18">
        <v>1</v>
      </c>
      <c r="CZ97" s="18">
        <v>1</v>
      </c>
      <c r="DA97" s="18">
        <v>1</v>
      </c>
      <c r="DE97" s="18">
        <v>2</v>
      </c>
      <c r="DG97" s="18">
        <v>2</v>
      </c>
      <c r="DI97" s="21">
        <v>1</v>
      </c>
      <c r="DJ97" s="18">
        <v>1</v>
      </c>
      <c r="DK97" s="18">
        <v>1</v>
      </c>
      <c r="DL97" s="22">
        <v>9065</v>
      </c>
      <c r="DP97" s="18">
        <v>2908</v>
      </c>
      <c r="DQ97" s="18">
        <v>10</v>
      </c>
      <c r="DR97" s="18">
        <v>363</v>
      </c>
      <c r="DS97" s="18">
        <v>1</v>
      </c>
      <c r="DV97" s="22">
        <v>4488</v>
      </c>
      <c r="DW97" s="18">
        <v>54</v>
      </c>
      <c r="DX97" s="18">
        <v>2</v>
      </c>
      <c r="DY97" s="18">
        <v>3</v>
      </c>
      <c r="DZ97" s="18">
        <v>0</v>
      </c>
      <c r="EA97" s="18">
        <v>2009</v>
      </c>
      <c r="EC97" s="18" t="s">
        <v>735</v>
      </c>
      <c r="ED97" s="18">
        <v>6</v>
      </c>
      <c r="EE97" s="18">
        <v>1.1000000000000001</v>
      </c>
      <c r="EG97" s="18">
        <v>5.55</v>
      </c>
      <c r="EK97" s="18" t="s">
        <v>736</v>
      </c>
      <c r="EQ97" s="18" t="s">
        <v>464</v>
      </c>
      <c r="ES97" s="18">
        <v>1</v>
      </c>
      <c r="ET97" s="18">
        <v>1</v>
      </c>
      <c r="EV97" s="18">
        <v>0</v>
      </c>
      <c r="EW97" s="18">
        <v>67</v>
      </c>
      <c r="EX97" s="18">
        <v>33</v>
      </c>
      <c r="EZ97" s="18">
        <v>1</v>
      </c>
      <c r="FA97" s="18">
        <v>1</v>
      </c>
      <c r="FB97" s="18">
        <v>9065</v>
      </c>
      <c r="FF97" s="18">
        <v>3225</v>
      </c>
      <c r="FH97" s="18">
        <v>368</v>
      </c>
      <c r="FL97" s="18">
        <v>40.869999999999997</v>
      </c>
      <c r="FM97" s="18">
        <v>50</v>
      </c>
      <c r="FN97" s="18">
        <v>0</v>
      </c>
      <c r="FO97" s="18">
        <v>1</v>
      </c>
      <c r="FP97" s="18">
        <v>0</v>
      </c>
      <c r="FQ97" s="18">
        <v>1</v>
      </c>
      <c r="FR97" s="18">
        <v>1</v>
      </c>
      <c r="FS97" s="18">
        <v>1</v>
      </c>
      <c r="FZ97" s="18">
        <v>1974</v>
      </c>
      <c r="GA97" s="18">
        <v>1993</v>
      </c>
      <c r="GB97" s="18">
        <v>2.2000000000000002</v>
      </c>
      <c r="GC97" s="18">
        <v>6</v>
      </c>
      <c r="GD97" s="18">
        <v>627.79200000000003</v>
      </c>
      <c r="GE97" s="18">
        <v>4.4269999999999996</v>
      </c>
      <c r="GF97" s="18">
        <v>1.4359999999999999</v>
      </c>
      <c r="GG97" s="18">
        <v>30</v>
      </c>
      <c r="GJ97" s="18">
        <v>2</v>
      </c>
      <c r="GK97" s="18">
        <v>2</v>
      </c>
      <c r="GL97" s="18" t="s">
        <v>545</v>
      </c>
      <c r="GN97" s="18">
        <v>2</v>
      </c>
      <c r="GR97" s="18">
        <v>1</v>
      </c>
      <c r="GS97" s="18">
        <v>1</v>
      </c>
      <c r="GT97" s="18">
        <v>3203</v>
      </c>
      <c r="GV97" s="18">
        <v>357</v>
      </c>
      <c r="GZ97" s="18">
        <v>30</v>
      </c>
      <c r="HA97" s="18">
        <v>45</v>
      </c>
      <c r="HB97" s="18">
        <v>3190</v>
      </c>
    </row>
    <row r="98" spans="1:212" s="18" customFormat="1" x14ac:dyDescent="0.15">
      <c r="A98" s="18" t="s">
        <v>2465</v>
      </c>
      <c r="B98" s="18">
        <v>1</v>
      </c>
      <c r="C98" s="18">
        <v>4</v>
      </c>
      <c r="D98" s="18" t="s">
        <v>859</v>
      </c>
      <c r="AF98" s="18" t="s">
        <v>860</v>
      </c>
      <c r="AG98" s="18">
        <v>1</v>
      </c>
      <c r="AH98" s="18">
        <v>1</v>
      </c>
      <c r="AJ98" s="18">
        <v>0</v>
      </c>
      <c r="AK98" s="18">
        <v>0</v>
      </c>
      <c r="AL98" s="18">
        <v>1</v>
      </c>
      <c r="AO98" s="18">
        <v>3</v>
      </c>
      <c r="AP98" s="18">
        <v>1</v>
      </c>
      <c r="AQ98" s="18">
        <v>1</v>
      </c>
      <c r="AS98" s="18" t="s">
        <v>861</v>
      </c>
      <c r="AT98" s="18" t="s">
        <v>861</v>
      </c>
      <c r="AV98" s="18">
        <v>2010</v>
      </c>
      <c r="AW98" s="18">
        <v>2010</v>
      </c>
      <c r="AX98" s="18">
        <v>1</v>
      </c>
      <c r="AY98" s="18">
        <v>4</v>
      </c>
      <c r="AZ98" s="18" t="s">
        <v>862</v>
      </c>
      <c r="BF98" s="18">
        <v>1</v>
      </c>
      <c r="BG98" s="18" t="s">
        <v>863</v>
      </c>
      <c r="BI98" s="18">
        <v>1</v>
      </c>
      <c r="BM98" s="18">
        <v>1</v>
      </c>
      <c r="BN98" s="18">
        <v>3</v>
      </c>
      <c r="BO98" s="18">
        <v>1</v>
      </c>
      <c r="BP98" s="18">
        <v>2</v>
      </c>
      <c r="BQ98" s="18">
        <v>2</v>
      </c>
      <c r="CF98" s="18">
        <v>1</v>
      </c>
      <c r="CG98" s="18">
        <v>2017</v>
      </c>
      <c r="CH98" s="18">
        <v>1</v>
      </c>
      <c r="CJ98" s="18">
        <v>1</v>
      </c>
      <c r="CQ98" s="18">
        <v>1</v>
      </c>
      <c r="CS98" s="21">
        <v>38</v>
      </c>
      <c r="CT98" s="18">
        <v>1</v>
      </c>
      <c r="CU98" s="18">
        <v>2017</v>
      </c>
      <c r="CV98" s="18">
        <v>1</v>
      </c>
      <c r="DA98" s="18">
        <v>1</v>
      </c>
      <c r="DE98" s="18">
        <v>2</v>
      </c>
      <c r="DG98" s="18">
        <v>2</v>
      </c>
      <c r="DI98" s="18">
        <v>13</v>
      </c>
      <c r="DJ98" s="18">
        <v>1</v>
      </c>
      <c r="DK98" s="18">
        <v>2</v>
      </c>
      <c r="EZ98" s="18">
        <v>1</v>
      </c>
      <c r="FA98" s="18">
        <v>1</v>
      </c>
    </row>
    <row r="99" spans="1:212" s="18" customFormat="1" x14ac:dyDescent="0.15">
      <c r="A99" s="18" t="s">
        <v>1896</v>
      </c>
      <c r="B99" s="18">
        <v>1</v>
      </c>
      <c r="C99" s="18">
        <v>1</v>
      </c>
      <c r="E99" s="18">
        <v>1</v>
      </c>
      <c r="F99" s="18">
        <v>1</v>
      </c>
      <c r="G99" s="18">
        <v>1</v>
      </c>
      <c r="H99" s="18">
        <v>1</v>
      </c>
      <c r="I99" s="18">
        <v>1</v>
      </c>
      <c r="K99" s="18">
        <v>2</v>
      </c>
      <c r="L99" s="18">
        <v>1</v>
      </c>
      <c r="M99" s="18">
        <v>1</v>
      </c>
      <c r="N99" s="18">
        <v>1</v>
      </c>
      <c r="O99" s="18">
        <v>1</v>
      </c>
      <c r="P99" s="18">
        <v>1</v>
      </c>
      <c r="S99" s="18" t="s">
        <v>1900</v>
      </c>
      <c r="T99" s="18">
        <v>20</v>
      </c>
      <c r="U99" s="18" t="s">
        <v>1901</v>
      </c>
      <c r="V99" s="18" t="s">
        <v>1902</v>
      </c>
      <c r="W99" s="18" t="s">
        <v>1903</v>
      </c>
      <c r="Y99" s="18">
        <v>90</v>
      </c>
      <c r="Z99" s="18">
        <v>1</v>
      </c>
      <c r="AA99" s="18" t="s">
        <v>1904</v>
      </c>
      <c r="AB99" s="18">
        <v>3</v>
      </c>
      <c r="AC99" s="18">
        <v>1</v>
      </c>
      <c r="AD99" s="18">
        <v>30</v>
      </c>
      <c r="AG99" s="18">
        <v>1</v>
      </c>
      <c r="AH99" s="18">
        <v>1</v>
      </c>
      <c r="AI99" s="18">
        <v>16.8</v>
      </c>
      <c r="AJ99" s="18">
        <v>12.3</v>
      </c>
      <c r="AN99" s="18">
        <v>1</v>
      </c>
      <c r="AO99" s="18">
        <v>2</v>
      </c>
      <c r="AP99" s="18">
        <v>1</v>
      </c>
      <c r="AQ99" s="18">
        <v>2</v>
      </c>
      <c r="AR99" s="18">
        <v>2006</v>
      </c>
      <c r="AS99" s="18">
        <v>2013</v>
      </c>
      <c r="AT99" s="18" t="s">
        <v>445</v>
      </c>
      <c r="AU99" s="18">
        <v>2006</v>
      </c>
      <c r="AV99" s="18">
        <v>2013</v>
      </c>
      <c r="AW99" s="18" t="s">
        <v>445</v>
      </c>
      <c r="AX99" s="18">
        <v>2</v>
      </c>
      <c r="AY99" s="18">
        <v>1</v>
      </c>
      <c r="BE99" s="18">
        <v>1</v>
      </c>
      <c r="BL99" s="18">
        <v>1</v>
      </c>
      <c r="BN99" s="18">
        <v>2</v>
      </c>
      <c r="BO99" s="18">
        <v>2</v>
      </c>
      <c r="BP99" s="18">
        <v>2</v>
      </c>
      <c r="BQ99" s="18">
        <v>1</v>
      </c>
      <c r="BR99" s="18">
        <v>2014</v>
      </c>
      <c r="BS99" s="18">
        <v>2</v>
      </c>
      <c r="BZ99" s="18">
        <v>1</v>
      </c>
      <c r="CA99" s="18" t="s">
        <v>1905</v>
      </c>
      <c r="CB99" s="18">
        <v>4</v>
      </c>
      <c r="CC99" s="18" t="s">
        <v>1906</v>
      </c>
      <c r="CD99" s="18">
        <v>2</v>
      </c>
      <c r="CE99" s="21">
        <v>55.3</v>
      </c>
      <c r="CF99" s="18">
        <v>1</v>
      </c>
      <c r="CG99" s="18">
        <v>2015</v>
      </c>
      <c r="CH99" s="18">
        <v>1</v>
      </c>
      <c r="CJ99" s="18">
        <v>1</v>
      </c>
      <c r="CM99" s="18">
        <v>1</v>
      </c>
      <c r="CQ99" s="18">
        <v>1</v>
      </c>
      <c r="CS99" s="21">
        <v>46.32</v>
      </c>
      <c r="CT99" s="18">
        <v>1</v>
      </c>
      <c r="CU99" s="18">
        <v>2007</v>
      </c>
      <c r="CV99" s="18">
        <v>1</v>
      </c>
      <c r="DA99" s="18">
        <v>1</v>
      </c>
      <c r="DE99" s="18">
        <v>2</v>
      </c>
      <c r="DG99" s="18">
        <v>1</v>
      </c>
      <c r="DH99" s="18" t="s">
        <v>1907</v>
      </c>
      <c r="DI99" s="23">
        <v>2</v>
      </c>
      <c r="DJ99" s="18">
        <v>1</v>
      </c>
      <c r="DK99" s="18">
        <v>1</v>
      </c>
      <c r="DL99" s="22">
        <v>11538</v>
      </c>
      <c r="DM99" s="18">
        <v>426</v>
      </c>
      <c r="DP99" s="18">
        <v>3870</v>
      </c>
      <c r="DQ99" s="18">
        <v>110</v>
      </c>
      <c r="DR99" s="18">
        <v>484</v>
      </c>
      <c r="DS99" s="18">
        <v>32</v>
      </c>
      <c r="DT99" s="18">
        <v>77</v>
      </c>
      <c r="DU99" s="18">
        <v>0</v>
      </c>
      <c r="DV99" s="18" t="s">
        <v>1908</v>
      </c>
      <c r="DW99" s="18">
        <v>102</v>
      </c>
      <c r="DX99" s="18" t="s">
        <v>1909</v>
      </c>
      <c r="DY99" s="18">
        <v>18</v>
      </c>
      <c r="DZ99" s="18">
        <v>7</v>
      </c>
      <c r="EA99" s="18">
        <v>1911</v>
      </c>
      <c r="EB99" s="18">
        <v>2012</v>
      </c>
      <c r="EC99" s="18" t="s">
        <v>1910</v>
      </c>
      <c r="ED99" s="18" t="s">
        <v>1911</v>
      </c>
      <c r="EE99" s="18" t="s">
        <v>1912</v>
      </c>
      <c r="EF99" s="18">
        <v>0</v>
      </c>
      <c r="EG99" s="18" t="s">
        <v>1913</v>
      </c>
      <c r="EI99" s="18">
        <v>15.7</v>
      </c>
      <c r="EN99" s="18">
        <v>267</v>
      </c>
      <c r="EP99" s="18" t="s">
        <v>1914</v>
      </c>
      <c r="EQ99" s="18">
        <v>2017</v>
      </c>
      <c r="ER99" s="18">
        <v>1</v>
      </c>
      <c r="ES99" s="18">
        <v>1</v>
      </c>
      <c r="ET99" s="18">
        <v>3</v>
      </c>
      <c r="EV99" s="18">
        <v>100</v>
      </c>
      <c r="EW99" s="18">
        <v>0</v>
      </c>
      <c r="EX99" s="18">
        <v>0</v>
      </c>
      <c r="EZ99" s="18">
        <v>1</v>
      </c>
      <c r="FA99" s="18">
        <v>1</v>
      </c>
      <c r="FB99" s="22">
        <v>15891</v>
      </c>
      <c r="FC99" s="18">
        <v>515</v>
      </c>
      <c r="FF99" s="18">
        <v>4454</v>
      </c>
      <c r="FG99" s="18">
        <v>186</v>
      </c>
      <c r="FH99" s="18">
        <v>621</v>
      </c>
      <c r="FI99" s="18">
        <v>3</v>
      </c>
      <c r="FL99" s="18" t="s">
        <v>1915</v>
      </c>
      <c r="FM99" s="18">
        <v>98.8</v>
      </c>
      <c r="FN99" s="18">
        <v>9</v>
      </c>
      <c r="FO99" s="18">
        <v>1</v>
      </c>
      <c r="FP99" s="18">
        <v>0</v>
      </c>
      <c r="FQ99" s="18">
        <v>1</v>
      </c>
      <c r="FR99" s="18">
        <v>1</v>
      </c>
      <c r="FX99" s="18">
        <v>1</v>
      </c>
      <c r="FY99" s="18" t="s">
        <v>1916</v>
      </c>
      <c r="FZ99" s="18">
        <v>1937</v>
      </c>
      <c r="GA99" s="18">
        <v>2017</v>
      </c>
      <c r="GB99" s="18">
        <v>3.25</v>
      </c>
      <c r="GC99" s="18">
        <v>5.0599999999999996</v>
      </c>
      <c r="GD99" s="18">
        <v>803.52</v>
      </c>
      <c r="GE99" s="18">
        <v>3.7</v>
      </c>
      <c r="GF99" s="18">
        <v>2.2999999999999998</v>
      </c>
      <c r="GG99" s="18">
        <v>71</v>
      </c>
      <c r="GH99" s="18">
        <v>2022</v>
      </c>
      <c r="GJ99" s="18">
        <v>1</v>
      </c>
      <c r="GK99" s="18">
        <v>2</v>
      </c>
      <c r="GL99" s="18">
        <v>0</v>
      </c>
      <c r="GN99" s="18">
        <v>1</v>
      </c>
      <c r="GO99" s="18">
        <v>100</v>
      </c>
      <c r="GP99" s="18" t="s">
        <v>1917</v>
      </c>
      <c r="GR99" s="18">
        <v>1</v>
      </c>
      <c r="GS99" s="18">
        <v>1</v>
      </c>
      <c r="GT99" s="18" t="s">
        <v>1918</v>
      </c>
      <c r="GZ99" s="18" t="s">
        <v>1918</v>
      </c>
      <c r="HB99" s="18">
        <v>3000</v>
      </c>
    </row>
    <row r="100" spans="1:212" s="18" customFormat="1" x14ac:dyDescent="0.15">
      <c r="A100" s="18" t="s">
        <v>1822</v>
      </c>
      <c r="B100" s="18">
        <v>1</v>
      </c>
      <c r="C100" s="18">
        <v>1</v>
      </c>
      <c r="E100" s="18">
        <v>1</v>
      </c>
      <c r="F100" s="18">
        <v>1</v>
      </c>
      <c r="G100" s="18">
        <v>1</v>
      </c>
      <c r="H100" s="18">
        <v>1</v>
      </c>
      <c r="J100" s="18">
        <v>1</v>
      </c>
      <c r="K100" s="18">
        <v>1</v>
      </c>
      <c r="L100" s="18">
        <v>1</v>
      </c>
      <c r="N100" s="18">
        <v>1</v>
      </c>
      <c r="O100" s="18">
        <v>1</v>
      </c>
      <c r="S100" s="18" t="s">
        <v>1827</v>
      </c>
      <c r="T100" s="18" t="s">
        <v>1828</v>
      </c>
      <c r="W100" s="18" t="s">
        <v>1319</v>
      </c>
      <c r="Y100" s="18" t="s">
        <v>1829</v>
      </c>
      <c r="Z100" s="18">
        <v>2</v>
      </c>
      <c r="AB100" s="18">
        <v>3</v>
      </c>
      <c r="AC100" s="18">
        <v>1</v>
      </c>
      <c r="AD100" s="18" t="s">
        <v>746</v>
      </c>
      <c r="AF100" s="18" t="s">
        <v>1830</v>
      </c>
      <c r="AG100" s="18">
        <v>1</v>
      </c>
      <c r="AH100" s="18">
        <v>1</v>
      </c>
      <c r="AI100" s="19">
        <v>0.28999999999999998</v>
      </c>
      <c r="AM100" s="18">
        <v>1</v>
      </c>
      <c r="AN100" s="18">
        <v>1</v>
      </c>
      <c r="AO100" s="18">
        <v>1</v>
      </c>
      <c r="AP100" s="18">
        <v>1</v>
      </c>
      <c r="AQ100" s="18">
        <v>1</v>
      </c>
      <c r="AR100" s="18">
        <v>2016</v>
      </c>
      <c r="AS100" s="18">
        <v>2009</v>
      </c>
      <c r="AT100" s="18">
        <v>2016</v>
      </c>
      <c r="AU100" s="18">
        <v>2010</v>
      </c>
      <c r="AV100" s="18">
        <v>2009</v>
      </c>
      <c r="AW100" s="18" t="s">
        <v>1831</v>
      </c>
      <c r="AX100" s="18">
        <v>2</v>
      </c>
      <c r="AY100" s="18">
        <v>4</v>
      </c>
      <c r="AZ100" s="18" t="s">
        <v>1832</v>
      </c>
      <c r="BC100" s="18">
        <v>1</v>
      </c>
      <c r="BD100" s="18">
        <v>1</v>
      </c>
      <c r="BF100" s="18">
        <v>1</v>
      </c>
      <c r="BG100" s="18" t="s">
        <v>1833</v>
      </c>
      <c r="BH100" s="18">
        <v>1</v>
      </c>
      <c r="BI100" s="18">
        <v>1</v>
      </c>
      <c r="BN100" s="18">
        <v>2</v>
      </c>
      <c r="BO100" s="18">
        <v>2</v>
      </c>
      <c r="BP100" s="18">
        <v>2</v>
      </c>
      <c r="BQ100" s="18">
        <v>1</v>
      </c>
      <c r="BR100" s="18">
        <v>2017</v>
      </c>
      <c r="BS100" s="18">
        <v>1</v>
      </c>
      <c r="BU100" s="18">
        <v>1</v>
      </c>
      <c r="BX100" s="18">
        <v>1</v>
      </c>
      <c r="CB100" s="18">
        <v>2</v>
      </c>
      <c r="CD100" s="18">
        <v>1</v>
      </c>
      <c r="CE100" s="21">
        <v>86.78</v>
      </c>
      <c r="CF100" s="18">
        <v>1</v>
      </c>
      <c r="CG100" s="18">
        <v>2017</v>
      </c>
      <c r="CH100" s="18">
        <v>1</v>
      </c>
      <c r="CJ100" s="18">
        <v>1</v>
      </c>
      <c r="CM100" s="18">
        <v>1</v>
      </c>
      <c r="CQ100" s="18">
        <v>3</v>
      </c>
      <c r="CS100" s="21">
        <v>41.63</v>
      </c>
      <c r="CT100" s="18">
        <v>1</v>
      </c>
      <c r="CU100" s="18">
        <v>2017</v>
      </c>
      <c r="CV100" s="18">
        <v>1</v>
      </c>
      <c r="CX100" s="18">
        <v>1</v>
      </c>
      <c r="DA100" s="18">
        <v>1</v>
      </c>
      <c r="DE100" s="18">
        <v>2</v>
      </c>
      <c r="DG100" s="18">
        <v>1</v>
      </c>
      <c r="DH100" s="18" t="s">
        <v>1834</v>
      </c>
      <c r="DI100" s="21">
        <v>8.19</v>
      </c>
      <c r="DJ100" s="18">
        <v>1</v>
      </c>
      <c r="DK100" s="18">
        <v>1</v>
      </c>
      <c r="DL100" s="18">
        <v>50000</v>
      </c>
      <c r="DM100" s="18">
        <v>12000</v>
      </c>
      <c r="DN100" s="18">
        <v>50000</v>
      </c>
      <c r="DO100" s="18">
        <v>12000</v>
      </c>
      <c r="DP100" s="18">
        <v>13181</v>
      </c>
      <c r="DQ100" s="18">
        <v>5873</v>
      </c>
      <c r="DR100" s="18">
        <v>500</v>
      </c>
      <c r="DS100" s="18">
        <v>0</v>
      </c>
      <c r="DT100" s="18">
        <v>0</v>
      </c>
      <c r="DU100" s="18">
        <v>0</v>
      </c>
      <c r="DV100" s="18" t="s">
        <v>1835</v>
      </c>
      <c r="DW100" s="18" t="s">
        <v>1836</v>
      </c>
      <c r="DX100" s="18" t="s">
        <v>1837</v>
      </c>
      <c r="DY100" s="18" t="s">
        <v>1838</v>
      </c>
      <c r="DZ100" s="18" t="s">
        <v>1839</v>
      </c>
      <c r="EA100" s="18">
        <v>1972</v>
      </c>
      <c r="EB100" s="18">
        <v>2016</v>
      </c>
      <c r="EC100" s="18" t="s">
        <v>1840</v>
      </c>
      <c r="ED100" s="18" t="s">
        <v>1841</v>
      </c>
      <c r="EE100" s="18" t="s">
        <v>1842</v>
      </c>
      <c r="EF100" s="18" t="s">
        <v>1843</v>
      </c>
      <c r="EG100" s="18" t="s">
        <v>1844</v>
      </c>
      <c r="EH100" s="18">
        <v>0</v>
      </c>
      <c r="EI100" s="18" t="s">
        <v>1845</v>
      </c>
      <c r="EJ100" s="18">
        <v>0</v>
      </c>
      <c r="EK100" s="18" t="s">
        <v>1846</v>
      </c>
      <c r="EL100" s="18">
        <v>0</v>
      </c>
      <c r="EM100" s="18" t="s">
        <v>1847</v>
      </c>
      <c r="EQ100" s="18">
        <v>2040</v>
      </c>
      <c r="ER100" s="18">
        <v>1</v>
      </c>
      <c r="ES100" s="18">
        <v>1</v>
      </c>
      <c r="ET100" s="18">
        <v>2</v>
      </c>
      <c r="EV100" s="19">
        <v>0.16</v>
      </c>
      <c r="EW100" s="19">
        <v>0.6</v>
      </c>
      <c r="EX100" s="19">
        <v>0.24</v>
      </c>
      <c r="EY100" s="18" t="s">
        <v>1848</v>
      </c>
      <c r="EZ100" s="18">
        <v>1</v>
      </c>
      <c r="FA100" s="18">
        <v>1</v>
      </c>
      <c r="FB100" s="18">
        <v>50000</v>
      </c>
      <c r="FC100" s="18" t="s">
        <v>545</v>
      </c>
      <c r="FD100" s="18">
        <v>50000</v>
      </c>
      <c r="FE100" s="18" t="s">
        <v>545</v>
      </c>
      <c r="FF100" s="18">
        <v>12764</v>
      </c>
      <c r="FG100" s="18" t="s">
        <v>545</v>
      </c>
      <c r="FH100" s="18">
        <v>836</v>
      </c>
      <c r="FI100" s="18" t="s">
        <v>545</v>
      </c>
      <c r="FJ100" s="18">
        <v>592</v>
      </c>
      <c r="FK100" s="18" t="s">
        <v>545</v>
      </c>
      <c r="FL100" s="18" t="s">
        <v>1849</v>
      </c>
      <c r="FM100" s="18">
        <v>168</v>
      </c>
      <c r="FN100" s="18" t="s">
        <v>1850</v>
      </c>
      <c r="FO100" s="18" t="s">
        <v>1851</v>
      </c>
      <c r="FP100" s="19">
        <v>0</v>
      </c>
      <c r="FV100" s="18">
        <v>1</v>
      </c>
      <c r="FW100" s="18" t="s">
        <v>1852</v>
      </c>
      <c r="FY100" s="18" t="s">
        <v>545</v>
      </c>
      <c r="FZ100" s="18" t="s">
        <v>545</v>
      </c>
      <c r="GA100" s="18" t="s">
        <v>545</v>
      </c>
      <c r="GB100" s="18" t="s">
        <v>545</v>
      </c>
      <c r="GC100" s="18" t="s">
        <v>545</v>
      </c>
      <c r="GD100" s="18" t="s">
        <v>545</v>
      </c>
      <c r="GE100" s="18" t="s">
        <v>545</v>
      </c>
      <c r="GF100" s="18" t="s">
        <v>545</v>
      </c>
      <c r="GG100" s="18" t="s">
        <v>545</v>
      </c>
      <c r="GH100" s="18" t="s">
        <v>545</v>
      </c>
      <c r="GI100" s="18" t="s">
        <v>545</v>
      </c>
      <c r="GL100" s="18" t="s">
        <v>545</v>
      </c>
      <c r="GM100" s="18" t="s">
        <v>545</v>
      </c>
      <c r="GO100" s="18" t="s">
        <v>545</v>
      </c>
      <c r="GP100" s="18" t="s">
        <v>545</v>
      </c>
      <c r="GQ100" s="18" t="s">
        <v>1853</v>
      </c>
      <c r="GR100" s="18">
        <v>1</v>
      </c>
      <c r="GS100" s="18">
        <v>1</v>
      </c>
      <c r="GT100" s="18">
        <v>14171</v>
      </c>
      <c r="GU100" s="18">
        <v>0</v>
      </c>
      <c r="GV100" s="18">
        <v>500</v>
      </c>
      <c r="GW100" s="18">
        <v>0</v>
      </c>
      <c r="GZ100" s="18" t="s">
        <v>1854</v>
      </c>
      <c r="HA100" s="18" t="s">
        <v>1855</v>
      </c>
      <c r="HB100" s="18" t="s">
        <v>1856</v>
      </c>
      <c r="HD100" s="18" t="s">
        <v>1857</v>
      </c>
    </row>
    <row r="101" spans="1:212" s="18" customFormat="1" x14ac:dyDescent="0.15">
      <c r="A101" s="18" t="s">
        <v>2466</v>
      </c>
      <c r="B101" s="18">
        <v>1</v>
      </c>
      <c r="C101" s="18">
        <v>1</v>
      </c>
      <c r="E101" s="18">
        <v>1</v>
      </c>
      <c r="F101" s="18">
        <v>1</v>
      </c>
      <c r="G101" s="18">
        <v>1</v>
      </c>
      <c r="H101" s="18">
        <v>1</v>
      </c>
      <c r="J101" s="18">
        <v>1</v>
      </c>
      <c r="K101" s="18">
        <v>1</v>
      </c>
      <c r="L101" s="18">
        <v>1</v>
      </c>
      <c r="M101" s="18">
        <v>1</v>
      </c>
      <c r="N101" s="18">
        <v>1</v>
      </c>
      <c r="O101" s="18">
        <v>1</v>
      </c>
      <c r="P101" s="18">
        <v>1</v>
      </c>
      <c r="Q101" s="18">
        <v>1</v>
      </c>
      <c r="R101" s="18" t="s">
        <v>1748</v>
      </c>
      <c r="S101" s="18" t="s">
        <v>1748</v>
      </c>
      <c r="T101" s="18" t="s">
        <v>530</v>
      </c>
      <c r="U101" s="18" t="s">
        <v>1749</v>
      </c>
      <c r="V101" s="18" t="s">
        <v>545</v>
      </c>
      <c r="W101" s="18">
        <v>60</v>
      </c>
      <c r="Y101" s="18" t="s">
        <v>1750</v>
      </c>
      <c r="Z101" s="18">
        <v>2</v>
      </c>
      <c r="AB101" s="18">
        <v>3</v>
      </c>
      <c r="AC101" s="18">
        <v>1</v>
      </c>
      <c r="AD101" s="18" t="s">
        <v>1289</v>
      </c>
      <c r="AF101" s="18" t="s">
        <v>545</v>
      </c>
      <c r="AG101" s="18">
        <v>1</v>
      </c>
      <c r="AH101" s="18">
        <v>1</v>
      </c>
      <c r="AI101" s="18">
        <v>0</v>
      </c>
      <c r="AJ101" s="18">
        <v>12</v>
      </c>
      <c r="AK101" s="18">
        <v>0</v>
      </c>
      <c r="AO101" s="18">
        <v>2</v>
      </c>
      <c r="AP101" s="18">
        <v>2</v>
      </c>
      <c r="AQ101" s="18">
        <v>2</v>
      </c>
      <c r="AR101" s="18">
        <v>2016</v>
      </c>
      <c r="AS101" s="18">
        <v>2016</v>
      </c>
      <c r="AT101" s="18">
        <v>2016</v>
      </c>
      <c r="AU101" s="18">
        <v>2017</v>
      </c>
      <c r="AV101" s="18">
        <v>2017</v>
      </c>
      <c r="AW101" s="18">
        <v>2017</v>
      </c>
      <c r="AX101" s="18">
        <v>2</v>
      </c>
      <c r="AY101" s="18">
        <v>1</v>
      </c>
      <c r="BC101" s="18">
        <v>1</v>
      </c>
      <c r="BL101" s="18">
        <v>1</v>
      </c>
      <c r="BN101" s="18">
        <v>2</v>
      </c>
      <c r="BO101" s="18">
        <v>2</v>
      </c>
      <c r="BP101" s="18">
        <v>2</v>
      </c>
      <c r="BQ101" s="18">
        <v>1</v>
      </c>
      <c r="BR101" s="18">
        <v>2017</v>
      </c>
      <c r="BS101" s="18">
        <v>1</v>
      </c>
      <c r="BV101" s="18">
        <v>1</v>
      </c>
      <c r="BW101" s="18">
        <v>1</v>
      </c>
      <c r="BX101" s="18">
        <v>1</v>
      </c>
      <c r="BZ101" s="18">
        <v>1</v>
      </c>
      <c r="CB101" s="18">
        <v>1</v>
      </c>
      <c r="CD101" s="18">
        <v>2</v>
      </c>
      <c r="CE101" s="18">
        <v>18.3</v>
      </c>
      <c r="CF101" s="18">
        <v>1</v>
      </c>
      <c r="CG101" s="18">
        <v>2017</v>
      </c>
      <c r="CH101" s="18">
        <v>1</v>
      </c>
      <c r="CI101" s="18">
        <v>1</v>
      </c>
      <c r="CK101" s="18">
        <v>1</v>
      </c>
      <c r="CL101" s="18">
        <v>1</v>
      </c>
      <c r="CM101" s="18">
        <v>1</v>
      </c>
      <c r="CO101" s="18">
        <v>1</v>
      </c>
      <c r="CP101" s="18" t="s">
        <v>1751</v>
      </c>
      <c r="CQ101" s="18">
        <v>1</v>
      </c>
      <c r="CS101" s="18">
        <v>39.39</v>
      </c>
      <c r="CT101" s="18">
        <v>1</v>
      </c>
      <c r="CU101" s="18">
        <v>2017</v>
      </c>
      <c r="CV101" s="18">
        <v>1</v>
      </c>
      <c r="CW101" s="18">
        <v>1</v>
      </c>
      <c r="CZ101" s="18">
        <v>1</v>
      </c>
      <c r="DA101" s="18">
        <v>1</v>
      </c>
      <c r="DC101" s="18">
        <v>1</v>
      </c>
      <c r="DD101" s="18" t="s">
        <v>1752</v>
      </c>
      <c r="DE101" s="18">
        <v>2</v>
      </c>
      <c r="DG101" s="18">
        <v>1</v>
      </c>
      <c r="DH101" s="19">
        <v>0.7</v>
      </c>
      <c r="DI101" s="18">
        <v>5.71</v>
      </c>
      <c r="DJ101" s="18">
        <v>1</v>
      </c>
      <c r="DK101" s="18">
        <v>1</v>
      </c>
      <c r="DL101" s="22">
        <v>16617</v>
      </c>
      <c r="DM101" s="18">
        <v>0</v>
      </c>
      <c r="DP101" s="18">
        <v>4419</v>
      </c>
      <c r="DR101" s="18">
        <v>258</v>
      </c>
      <c r="DV101" s="18" t="s">
        <v>1753</v>
      </c>
      <c r="DW101" s="18" t="s">
        <v>1754</v>
      </c>
      <c r="DX101" s="18" t="s">
        <v>1755</v>
      </c>
      <c r="DY101" s="18">
        <v>5</v>
      </c>
      <c r="DZ101" s="18" t="s">
        <v>1756</v>
      </c>
      <c r="EA101" s="18" t="s">
        <v>1757</v>
      </c>
      <c r="EB101" s="18" t="s">
        <v>1758</v>
      </c>
      <c r="EC101" s="18" t="s">
        <v>1759</v>
      </c>
      <c r="ED101" s="18">
        <v>8.5</v>
      </c>
      <c r="EE101" s="18">
        <v>1.6</v>
      </c>
      <c r="EG101" s="18" t="s">
        <v>1760</v>
      </c>
      <c r="EI101" s="18" t="s">
        <v>1761</v>
      </c>
      <c r="EQ101" s="18" t="s">
        <v>1762</v>
      </c>
      <c r="ER101" s="18">
        <v>1</v>
      </c>
      <c r="ES101" s="18">
        <v>1</v>
      </c>
      <c r="ET101" s="18">
        <v>4</v>
      </c>
      <c r="EU101" s="18" t="s">
        <v>1763</v>
      </c>
      <c r="EY101" s="18" t="s">
        <v>1764</v>
      </c>
      <c r="EZ101" s="18">
        <v>1</v>
      </c>
      <c r="FA101" s="18">
        <v>1</v>
      </c>
      <c r="FB101" s="22">
        <v>16617</v>
      </c>
      <c r="FF101" s="18">
        <v>4245</v>
      </c>
      <c r="FH101" s="18">
        <v>250</v>
      </c>
      <c r="FL101" s="18" t="s">
        <v>1765</v>
      </c>
      <c r="FM101" s="18" t="s">
        <v>1766</v>
      </c>
      <c r="FN101" s="18" t="s">
        <v>1767</v>
      </c>
      <c r="FO101" s="18">
        <v>1</v>
      </c>
      <c r="FP101" s="19">
        <v>0</v>
      </c>
      <c r="FR101" s="18">
        <v>1</v>
      </c>
      <c r="FX101" s="18">
        <v>2</v>
      </c>
      <c r="FZ101" s="18">
        <v>2001</v>
      </c>
      <c r="GA101" s="18">
        <v>2001</v>
      </c>
      <c r="GB101" s="18" t="s">
        <v>1768</v>
      </c>
      <c r="GC101" s="18" t="s">
        <v>1769</v>
      </c>
      <c r="GD101" s="18" t="s">
        <v>1770</v>
      </c>
      <c r="GE101" s="18">
        <v>2.5870000000000002</v>
      </c>
      <c r="GF101" s="18">
        <v>1.0449999999999999</v>
      </c>
      <c r="GG101" s="19">
        <v>0.5</v>
      </c>
      <c r="GH101" s="18" t="s">
        <v>1771</v>
      </c>
      <c r="GI101" s="18" t="s">
        <v>1771</v>
      </c>
      <c r="GJ101" s="18">
        <v>1</v>
      </c>
      <c r="GK101" s="18">
        <v>2</v>
      </c>
      <c r="GL101" s="18">
        <v>0</v>
      </c>
      <c r="GN101" s="18">
        <v>1</v>
      </c>
      <c r="GO101" s="19">
        <v>1</v>
      </c>
      <c r="GP101" s="18" t="s">
        <v>1772</v>
      </c>
      <c r="GR101" s="18">
        <v>1</v>
      </c>
      <c r="GS101" s="18">
        <v>1</v>
      </c>
      <c r="GT101" s="18">
        <v>4333</v>
      </c>
      <c r="GV101" s="18">
        <v>267</v>
      </c>
      <c r="GZ101" s="18" t="s">
        <v>1773</v>
      </c>
      <c r="HA101" s="18">
        <v>9.85</v>
      </c>
      <c r="HB101" s="18" t="s">
        <v>1774</v>
      </c>
    </row>
    <row r="102" spans="1:212" s="18" customFormat="1" x14ac:dyDescent="0.15">
      <c r="A102" s="18" t="s">
        <v>1095</v>
      </c>
      <c r="B102" s="18">
        <v>1</v>
      </c>
      <c r="C102" s="18">
        <v>1</v>
      </c>
      <c r="E102" s="18">
        <v>1</v>
      </c>
      <c r="F102" s="18">
        <v>1</v>
      </c>
      <c r="H102" s="18">
        <v>1</v>
      </c>
      <c r="I102" s="18">
        <v>1</v>
      </c>
      <c r="K102" s="18">
        <v>2</v>
      </c>
      <c r="L102" s="18">
        <v>1</v>
      </c>
      <c r="M102" s="18">
        <v>1</v>
      </c>
      <c r="O102" s="18">
        <v>1</v>
      </c>
      <c r="P102" s="18">
        <v>1</v>
      </c>
      <c r="S102" s="18" t="s">
        <v>1099</v>
      </c>
      <c r="T102" s="18" t="s">
        <v>529</v>
      </c>
      <c r="V102" s="20">
        <v>5.0000000000000001E-4</v>
      </c>
      <c r="Y102" s="18">
        <v>90</v>
      </c>
      <c r="Z102" s="18">
        <v>2</v>
      </c>
      <c r="AB102" s="18">
        <v>4</v>
      </c>
      <c r="AG102" s="18">
        <v>1</v>
      </c>
      <c r="AH102" s="18">
        <v>1</v>
      </c>
      <c r="AI102" s="18">
        <v>0.6</v>
      </c>
      <c r="AJ102" s="18">
        <v>0.39</v>
      </c>
      <c r="AN102" s="18">
        <v>1</v>
      </c>
      <c r="AO102" s="18">
        <v>2</v>
      </c>
      <c r="AP102" s="18">
        <v>2</v>
      </c>
      <c r="AQ102" s="18">
        <v>3</v>
      </c>
      <c r="AR102" s="18">
        <v>2005</v>
      </c>
      <c r="AS102" s="18">
        <v>2012</v>
      </c>
      <c r="AT102" s="18" t="s">
        <v>445</v>
      </c>
      <c r="AX102" s="18">
        <v>2</v>
      </c>
      <c r="AY102" s="18">
        <v>4</v>
      </c>
      <c r="AZ102" s="18" t="s">
        <v>1100</v>
      </c>
      <c r="BF102" s="18">
        <v>1</v>
      </c>
      <c r="BG102" s="18" t="s">
        <v>1101</v>
      </c>
      <c r="BL102" s="18">
        <v>1</v>
      </c>
      <c r="BN102" s="18">
        <v>2</v>
      </c>
      <c r="BO102" s="18">
        <v>2</v>
      </c>
      <c r="BP102" s="18">
        <v>3</v>
      </c>
      <c r="BQ102" s="18">
        <v>1</v>
      </c>
      <c r="BR102" s="18">
        <v>2005</v>
      </c>
      <c r="BS102" s="18">
        <v>1</v>
      </c>
      <c r="BX102" s="18">
        <v>1</v>
      </c>
      <c r="CB102" s="18">
        <v>1</v>
      </c>
      <c r="CD102" s="18">
        <v>2</v>
      </c>
      <c r="CE102" s="21">
        <v>41.25</v>
      </c>
      <c r="CF102" s="18">
        <v>1</v>
      </c>
      <c r="CG102" s="18">
        <v>2012</v>
      </c>
      <c r="CH102" s="18">
        <v>1</v>
      </c>
      <c r="CJ102" s="18">
        <v>1</v>
      </c>
      <c r="CK102" s="18">
        <v>1</v>
      </c>
      <c r="CM102" s="18">
        <v>1</v>
      </c>
      <c r="CQ102" s="18">
        <v>1</v>
      </c>
      <c r="CS102" s="21">
        <v>27</v>
      </c>
      <c r="CT102" s="18">
        <v>2</v>
      </c>
      <c r="DJ102" s="18">
        <v>1</v>
      </c>
      <c r="DK102" s="18">
        <v>1</v>
      </c>
    </row>
    <row r="103" spans="1:212" s="18" customFormat="1" x14ac:dyDescent="0.15">
      <c r="A103" s="18" t="s">
        <v>440</v>
      </c>
      <c r="B103" s="18">
        <v>1</v>
      </c>
      <c r="C103" s="18">
        <v>1</v>
      </c>
      <c r="E103" s="18">
        <v>1</v>
      </c>
      <c r="F103" s="18">
        <v>1</v>
      </c>
      <c r="G103" s="18">
        <v>1</v>
      </c>
      <c r="H103" s="18">
        <v>1</v>
      </c>
      <c r="K103" s="18">
        <v>2</v>
      </c>
      <c r="L103" s="18">
        <v>1</v>
      </c>
      <c r="M103" s="18">
        <v>1</v>
      </c>
      <c r="N103" s="18">
        <v>1</v>
      </c>
      <c r="O103" s="18">
        <v>1</v>
      </c>
      <c r="P103" s="18">
        <v>1</v>
      </c>
      <c r="S103" s="19">
        <v>0.18</v>
      </c>
      <c r="T103" s="18">
        <v>20</v>
      </c>
      <c r="U103" s="18">
        <v>5</v>
      </c>
      <c r="V103" s="19">
        <v>0.18</v>
      </c>
      <c r="W103" s="18">
        <v>60</v>
      </c>
      <c r="X103" s="18">
        <v>120</v>
      </c>
      <c r="Z103" s="18">
        <v>2</v>
      </c>
      <c r="AB103" s="18">
        <v>3</v>
      </c>
      <c r="AC103" s="18">
        <v>1</v>
      </c>
      <c r="AD103" s="18">
        <v>90</v>
      </c>
      <c r="AF103" s="18" t="s">
        <v>444</v>
      </c>
      <c r="AG103" s="18">
        <v>1</v>
      </c>
      <c r="AH103" s="18">
        <v>1</v>
      </c>
      <c r="AI103" s="18">
        <v>20</v>
      </c>
      <c r="AJ103" s="18">
        <v>20</v>
      </c>
      <c r="AN103" s="18">
        <v>1</v>
      </c>
      <c r="AO103" s="18">
        <v>1</v>
      </c>
      <c r="AP103" s="18">
        <v>1</v>
      </c>
      <c r="AQ103" s="18">
        <v>3</v>
      </c>
      <c r="AR103" s="18">
        <v>2016</v>
      </c>
      <c r="AS103" s="18">
        <v>2007</v>
      </c>
      <c r="AT103" s="18" t="s">
        <v>445</v>
      </c>
      <c r="AU103" s="18">
        <v>2016</v>
      </c>
      <c r="AV103" s="18">
        <v>2007</v>
      </c>
      <c r="AW103" s="18" t="s">
        <v>445</v>
      </c>
      <c r="AX103" s="18">
        <v>2</v>
      </c>
      <c r="AY103" s="18">
        <v>2</v>
      </c>
      <c r="BE103" s="18">
        <v>1</v>
      </c>
      <c r="BL103" s="18">
        <v>1</v>
      </c>
      <c r="BN103" s="18">
        <v>1</v>
      </c>
      <c r="BO103" s="18">
        <v>1</v>
      </c>
      <c r="BP103" s="18">
        <v>3</v>
      </c>
      <c r="BQ103" s="18">
        <v>1</v>
      </c>
      <c r="BR103" s="25">
        <v>42933</v>
      </c>
      <c r="BS103" s="18">
        <v>1</v>
      </c>
      <c r="BU103" s="18">
        <v>1</v>
      </c>
      <c r="CB103" s="18">
        <v>2</v>
      </c>
      <c r="CD103" s="18">
        <v>2</v>
      </c>
      <c r="CE103" s="18">
        <v>31.77</v>
      </c>
      <c r="CF103" s="18">
        <v>1</v>
      </c>
      <c r="CG103" s="25">
        <v>42933</v>
      </c>
      <c r="CH103" s="18">
        <v>1</v>
      </c>
      <c r="CJ103" s="18">
        <v>1</v>
      </c>
      <c r="CQ103" s="18">
        <v>1</v>
      </c>
      <c r="CS103" s="18">
        <v>41.95</v>
      </c>
      <c r="CT103" s="18">
        <v>2</v>
      </c>
      <c r="DJ103" s="18">
        <v>1</v>
      </c>
      <c r="DK103" s="18">
        <v>1</v>
      </c>
      <c r="DL103" s="18">
        <v>1875</v>
      </c>
      <c r="DM103" s="18">
        <v>20</v>
      </c>
      <c r="DP103" s="18">
        <v>675</v>
      </c>
      <c r="DQ103" s="18">
        <v>4</v>
      </c>
      <c r="DR103" s="18">
        <v>32</v>
      </c>
      <c r="DS103" s="18">
        <v>1</v>
      </c>
      <c r="DV103" s="22">
        <v>75000</v>
      </c>
      <c r="DX103" s="18">
        <v>10</v>
      </c>
      <c r="DY103" s="18">
        <v>1</v>
      </c>
      <c r="DZ103" s="18">
        <v>1</v>
      </c>
      <c r="EA103" s="18">
        <v>1906</v>
      </c>
      <c r="EB103" s="18">
        <v>2017</v>
      </c>
      <c r="EC103" s="18" t="s">
        <v>446</v>
      </c>
      <c r="ED103" s="18" t="s">
        <v>447</v>
      </c>
      <c r="EE103" s="22">
        <v>31500</v>
      </c>
      <c r="EF103" s="19">
        <v>0.9</v>
      </c>
      <c r="EH103" s="22">
        <v>1400000</v>
      </c>
      <c r="EQ103" s="18">
        <v>2037</v>
      </c>
      <c r="ER103" s="18">
        <v>1</v>
      </c>
      <c r="ES103" s="18">
        <v>2</v>
      </c>
      <c r="ET103" s="18">
        <v>5</v>
      </c>
      <c r="EW103" s="18">
        <v>100</v>
      </c>
      <c r="EZ103" s="18">
        <v>1</v>
      </c>
      <c r="FA103" s="18">
        <v>1</v>
      </c>
      <c r="FB103" s="18">
        <v>1875</v>
      </c>
      <c r="FC103" s="18">
        <v>0</v>
      </c>
      <c r="FF103" s="18">
        <v>675</v>
      </c>
      <c r="FH103" s="18">
        <v>32</v>
      </c>
      <c r="FL103" s="18">
        <v>5</v>
      </c>
      <c r="FN103" s="18">
        <v>8</v>
      </c>
      <c r="FO103" s="18">
        <v>1</v>
      </c>
      <c r="FP103" s="18">
        <v>0</v>
      </c>
      <c r="FQ103" s="18">
        <v>1</v>
      </c>
      <c r="FX103" s="18">
        <v>2</v>
      </c>
      <c r="FZ103" s="18">
        <v>2007</v>
      </c>
      <c r="GA103" s="18">
        <v>2007</v>
      </c>
      <c r="GB103" s="18">
        <v>1.4</v>
      </c>
      <c r="GC103" s="18">
        <v>1.4</v>
      </c>
      <c r="GD103" s="18">
        <v>65</v>
      </c>
      <c r="GE103" s="18">
        <v>0.25</v>
      </c>
      <c r="GF103" s="18">
        <v>0.18</v>
      </c>
      <c r="GG103" s="18">
        <v>30</v>
      </c>
      <c r="GH103" s="18">
        <v>2037</v>
      </c>
      <c r="GI103" s="18">
        <v>2037</v>
      </c>
      <c r="GJ103" s="18">
        <v>2</v>
      </c>
      <c r="GK103" s="18">
        <v>1</v>
      </c>
      <c r="GL103" s="18">
        <v>70</v>
      </c>
      <c r="GM103" s="18" t="s">
        <v>448</v>
      </c>
      <c r="GN103" s="18">
        <v>2</v>
      </c>
      <c r="GR103" s="18">
        <v>1</v>
      </c>
      <c r="GS103" s="18">
        <v>2</v>
      </c>
    </row>
    <row r="104" spans="1:212" s="18" customFormat="1" x14ac:dyDescent="0.15">
      <c r="A104" s="18" t="s">
        <v>2480</v>
      </c>
      <c r="B104" s="18">
        <v>1</v>
      </c>
      <c r="C104" s="18">
        <v>1</v>
      </c>
      <c r="E104" s="18">
        <v>1</v>
      </c>
      <c r="F104" s="18">
        <v>1</v>
      </c>
      <c r="G104" s="18">
        <v>1</v>
      </c>
      <c r="H104" s="18">
        <v>1</v>
      </c>
      <c r="J104" s="18">
        <v>1</v>
      </c>
      <c r="K104" s="18">
        <v>1</v>
      </c>
      <c r="N104" s="18">
        <v>1</v>
      </c>
      <c r="O104" s="18">
        <v>1</v>
      </c>
      <c r="P104" s="18">
        <v>1</v>
      </c>
      <c r="Q104" s="18">
        <v>1</v>
      </c>
      <c r="W104" s="18" t="s">
        <v>1318</v>
      </c>
      <c r="X104" s="18" t="s">
        <v>1318</v>
      </c>
      <c r="Y104" s="18" t="s">
        <v>1318</v>
      </c>
      <c r="Z104" s="18">
        <v>1</v>
      </c>
      <c r="AA104" s="18" t="s">
        <v>2547</v>
      </c>
      <c r="AB104" s="18">
        <v>3</v>
      </c>
      <c r="AC104" s="18">
        <v>1</v>
      </c>
      <c r="AE104" s="18" t="s">
        <v>2548</v>
      </c>
      <c r="AG104" s="18">
        <v>1</v>
      </c>
      <c r="AH104" s="18">
        <v>1</v>
      </c>
      <c r="AI104" s="18">
        <v>43</v>
      </c>
      <c r="AJ104" s="18">
        <v>23</v>
      </c>
      <c r="AN104" s="18">
        <v>1</v>
      </c>
      <c r="AO104" s="18">
        <v>1</v>
      </c>
      <c r="AP104" s="18">
        <v>1</v>
      </c>
      <c r="AQ104" s="18">
        <v>2</v>
      </c>
      <c r="AR104" s="18">
        <v>2014</v>
      </c>
      <c r="AS104" s="18">
        <v>2010</v>
      </c>
      <c r="AT104" s="18">
        <v>2005</v>
      </c>
      <c r="AU104" s="18">
        <v>2014</v>
      </c>
      <c r="AV104" s="18">
        <v>2010</v>
      </c>
      <c r="AW104" s="18">
        <v>2005</v>
      </c>
      <c r="AX104" s="18">
        <v>2</v>
      </c>
      <c r="AY104" s="18">
        <v>2</v>
      </c>
      <c r="AZ104" s="18" t="s">
        <v>2549</v>
      </c>
      <c r="BB104" s="18">
        <v>1</v>
      </c>
      <c r="BC104" s="18">
        <v>1</v>
      </c>
      <c r="BD104" s="18">
        <v>1</v>
      </c>
      <c r="BH104" s="18">
        <v>1</v>
      </c>
      <c r="BL104" s="18">
        <v>1</v>
      </c>
      <c r="BN104" s="18">
        <v>2</v>
      </c>
      <c r="BO104" s="18">
        <v>2</v>
      </c>
      <c r="BP104" s="18">
        <v>2</v>
      </c>
      <c r="BQ104" s="18">
        <v>1</v>
      </c>
      <c r="BR104" s="18">
        <v>2016</v>
      </c>
      <c r="BS104" s="18">
        <v>1</v>
      </c>
      <c r="BU104" s="18">
        <v>1</v>
      </c>
      <c r="CB104" s="18">
        <v>4</v>
      </c>
      <c r="CC104" s="18" t="s">
        <v>2550</v>
      </c>
      <c r="CD104" s="18">
        <v>2</v>
      </c>
      <c r="CE104" s="18">
        <v>32.94</v>
      </c>
      <c r="CF104" s="18">
        <v>1</v>
      </c>
      <c r="CG104" s="18">
        <v>2013</v>
      </c>
      <c r="CH104" s="18">
        <v>2</v>
      </c>
      <c r="CO104" s="18">
        <v>1</v>
      </c>
      <c r="CP104" s="18" t="s">
        <v>2551</v>
      </c>
      <c r="CQ104" s="18">
        <v>1</v>
      </c>
      <c r="CS104" s="18">
        <v>46.26</v>
      </c>
      <c r="CT104" s="18">
        <v>1</v>
      </c>
      <c r="CU104" s="18">
        <v>2017</v>
      </c>
      <c r="CV104" s="18">
        <v>1</v>
      </c>
      <c r="CX104" s="18">
        <v>1</v>
      </c>
      <c r="DE104" s="18">
        <v>2</v>
      </c>
      <c r="DG104" s="18">
        <v>2</v>
      </c>
      <c r="DI104" s="18">
        <v>2.44</v>
      </c>
      <c r="DJ104" s="18">
        <v>1</v>
      </c>
      <c r="DK104" s="18">
        <v>1</v>
      </c>
      <c r="DL104" s="18">
        <v>4070</v>
      </c>
      <c r="DM104" s="18">
        <v>0</v>
      </c>
      <c r="DN104" s="18" t="s">
        <v>680</v>
      </c>
      <c r="DT104" s="18" t="s">
        <v>2552</v>
      </c>
      <c r="DV104" s="18" t="s">
        <v>2553</v>
      </c>
      <c r="DW104" s="18" t="s">
        <v>2554</v>
      </c>
      <c r="DX104" s="18" t="s">
        <v>2555</v>
      </c>
      <c r="DY104" s="18" t="s">
        <v>2556</v>
      </c>
      <c r="DZ104" s="18" t="s">
        <v>2557</v>
      </c>
      <c r="EA104" s="18">
        <v>1967</v>
      </c>
      <c r="EB104" s="18">
        <v>2012</v>
      </c>
      <c r="EC104" s="18" t="s">
        <v>2558</v>
      </c>
      <c r="ED104" s="18" t="s">
        <v>2559</v>
      </c>
      <c r="EE104" s="18" t="s">
        <v>2560</v>
      </c>
      <c r="EF104" s="18">
        <v>0.92</v>
      </c>
      <c r="EG104" s="18" t="s">
        <v>2561</v>
      </c>
      <c r="EI104" s="18" t="s">
        <v>2562</v>
      </c>
      <c r="EQ104" s="18" t="s">
        <v>2563</v>
      </c>
      <c r="ER104" s="18">
        <v>1</v>
      </c>
      <c r="ES104" s="18">
        <v>1</v>
      </c>
      <c r="ET104" s="18">
        <v>3</v>
      </c>
      <c r="EV104" s="18">
        <v>100</v>
      </c>
      <c r="EY104" s="18" t="s">
        <v>2564</v>
      </c>
      <c r="EZ104" s="18">
        <v>1</v>
      </c>
      <c r="FA104" s="18">
        <v>1</v>
      </c>
      <c r="FB104" s="18">
        <v>4721</v>
      </c>
      <c r="FC104" s="18">
        <v>0</v>
      </c>
      <c r="FF104" s="18">
        <v>1625</v>
      </c>
      <c r="FH104" s="18">
        <v>105</v>
      </c>
      <c r="FL104" s="18" t="s">
        <v>680</v>
      </c>
      <c r="FM104" s="18" t="s">
        <v>2565</v>
      </c>
      <c r="FN104" s="18" t="s">
        <v>2566</v>
      </c>
      <c r="FO104" s="18">
        <v>1</v>
      </c>
      <c r="FP104" s="18">
        <v>0</v>
      </c>
      <c r="FQ104" s="18">
        <v>1</v>
      </c>
      <c r="FR104" s="18">
        <v>1</v>
      </c>
      <c r="FS104" s="18">
        <v>1</v>
      </c>
      <c r="FT104" s="18">
        <v>1</v>
      </c>
      <c r="FX104" s="18">
        <v>2</v>
      </c>
      <c r="FZ104" s="18">
        <v>1970</v>
      </c>
      <c r="GA104" s="18">
        <v>2000</v>
      </c>
      <c r="GB104" s="18" t="s">
        <v>1149</v>
      </c>
      <c r="GC104" s="18" t="s">
        <v>2567</v>
      </c>
      <c r="GD104" s="18" t="s">
        <v>2568</v>
      </c>
      <c r="GE104" s="18" t="s">
        <v>2569</v>
      </c>
      <c r="GF104" s="18" t="s">
        <v>2570</v>
      </c>
      <c r="GG104" s="18">
        <v>0.8</v>
      </c>
      <c r="GH104" s="18">
        <v>2026</v>
      </c>
      <c r="GI104" s="18">
        <v>2026</v>
      </c>
      <c r="GJ104" s="18">
        <v>2</v>
      </c>
      <c r="GK104" s="18">
        <v>1</v>
      </c>
      <c r="GL104" s="18" t="s">
        <v>2571</v>
      </c>
      <c r="GM104" s="18" t="s">
        <v>2572</v>
      </c>
      <c r="GN104" s="18">
        <v>1</v>
      </c>
      <c r="GO104" s="18">
        <v>1</v>
      </c>
      <c r="GP104" s="18" t="s">
        <v>2573</v>
      </c>
      <c r="GR104" s="18">
        <v>1</v>
      </c>
      <c r="GS104" s="18">
        <v>1</v>
      </c>
      <c r="HB104" s="18" t="s">
        <v>2574</v>
      </c>
      <c r="HC104" s="18" t="s">
        <v>1231</v>
      </c>
    </row>
    <row r="105" spans="1:212" s="18" customFormat="1" x14ac:dyDescent="0.15">
      <c r="A105" s="18" t="s">
        <v>620</v>
      </c>
      <c r="B105" s="18">
        <v>1</v>
      </c>
      <c r="C105" s="18">
        <v>1</v>
      </c>
      <c r="E105" s="18">
        <v>1</v>
      </c>
      <c r="F105" s="18">
        <v>1</v>
      </c>
      <c r="G105" s="18">
        <v>1</v>
      </c>
      <c r="H105" s="18">
        <v>1</v>
      </c>
      <c r="I105" s="18">
        <v>1</v>
      </c>
      <c r="J105" s="18">
        <v>1</v>
      </c>
      <c r="K105" s="18">
        <v>2</v>
      </c>
      <c r="L105" s="18">
        <v>1</v>
      </c>
      <c r="P105" s="18">
        <v>1</v>
      </c>
      <c r="S105" s="18" t="s">
        <v>624</v>
      </c>
      <c r="Z105" s="18">
        <v>2</v>
      </c>
      <c r="AB105" s="18">
        <v>3</v>
      </c>
      <c r="AC105" s="18">
        <v>2</v>
      </c>
      <c r="AF105" s="18" t="s">
        <v>625</v>
      </c>
      <c r="AG105" s="18">
        <v>1</v>
      </c>
      <c r="AH105" s="18">
        <v>1</v>
      </c>
      <c r="AI105" s="18">
        <v>10</v>
      </c>
      <c r="AJ105" s="18">
        <v>8</v>
      </c>
      <c r="AN105" s="18">
        <v>1</v>
      </c>
      <c r="AO105" s="18">
        <v>1</v>
      </c>
      <c r="AP105" s="18">
        <v>1</v>
      </c>
      <c r="AQ105" s="18">
        <v>1</v>
      </c>
      <c r="AR105" s="18">
        <v>2009</v>
      </c>
      <c r="AS105" s="18">
        <v>2009</v>
      </c>
      <c r="AU105" s="18">
        <v>2009</v>
      </c>
      <c r="AV105" s="18">
        <v>2009</v>
      </c>
      <c r="AX105" s="18">
        <v>1</v>
      </c>
      <c r="AY105" s="18">
        <v>4</v>
      </c>
      <c r="AZ105" s="18" t="s">
        <v>626</v>
      </c>
      <c r="BB105" s="18">
        <v>1</v>
      </c>
      <c r="BC105" s="18">
        <v>1</v>
      </c>
      <c r="BL105" s="18">
        <v>1</v>
      </c>
      <c r="BN105" s="18">
        <v>1</v>
      </c>
      <c r="BO105" s="18">
        <v>1</v>
      </c>
      <c r="BP105" s="18">
        <v>3</v>
      </c>
      <c r="BQ105" s="18">
        <v>1</v>
      </c>
      <c r="BR105" s="18">
        <v>2017</v>
      </c>
      <c r="BS105" s="18">
        <v>1</v>
      </c>
      <c r="BU105" s="18">
        <v>1</v>
      </c>
      <c r="CB105" s="18">
        <v>1</v>
      </c>
      <c r="CD105" s="18">
        <v>2</v>
      </c>
      <c r="CE105" s="18">
        <v>38.840000000000003</v>
      </c>
      <c r="CF105" s="18">
        <v>1</v>
      </c>
      <c r="CG105" s="18">
        <v>2017</v>
      </c>
      <c r="CH105" s="18">
        <v>1</v>
      </c>
      <c r="CJ105" s="18">
        <v>1</v>
      </c>
      <c r="CQ105" s="18">
        <v>1</v>
      </c>
      <c r="CS105" s="18">
        <v>50.63</v>
      </c>
      <c r="CT105" s="18">
        <v>2</v>
      </c>
      <c r="DJ105" s="18">
        <v>1</v>
      </c>
      <c r="DK105" s="18">
        <v>1</v>
      </c>
      <c r="DL105" s="18">
        <v>1096</v>
      </c>
      <c r="DM105" s="18">
        <v>221</v>
      </c>
      <c r="DP105" s="18">
        <v>1105</v>
      </c>
      <c r="DR105" s="18">
        <v>155</v>
      </c>
      <c r="DT105" s="18">
        <v>57</v>
      </c>
      <c r="DV105" s="18">
        <v>2992</v>
      </c>
      <c r="ER105" s="18">
        <v>1</v>
      </c>
      <c r="EZ105" s="18">
        <v>1</v>
      </c>
      <c r="FA105" s="18">
        <v>1</v>
      </c>
      <c r="FB105" s="18">
        <v>955</v>
      </c>
      <c r="FF105" s="18">
        <v>755</v>
      </c>
      <c r="FH105" s="18">
        <v>144</v>
      </c>
      <c r="FJ105" s="18">
        <v>56</v>
      </c>
      <c r="GR105" s="18">
        <v>1</v>
      </c>
      <c r="GS105" s="18">
        <v>2</v>
      </c>
    </row>
    <row r="106" spans="1:212" s="18" customFormat="1" x14ac:dyDescent="0.15">
      <c r="A106" s="18" t="s">
        <v>2467</v>
      </c>
      <c r="B106" s="18">
        <v>1</v>
      </c>
      <c r="C106" s="18">
        <v>1</v>
      </c>
      <c r="E106" s="18">
        <v>1</v>
      </c>
      <c r="F106" s="18">
        <v>1</v>
      </c>
      <c r="G106" s="18">
        <v>1</v>
      </c>
      <c r="H106" s="18">
        <v>1</v>
      </c>
      <c r="I106" s="18">
        <v>1</v>
      </c>
      <c r="K106" s="18">
        <v>1</v>
      </c>
      <c r="M106" s="18">
        <v>1</v>
      </c>
      <c r="N106" s="18">
        <v>1</v>
      </c>
      <c r="O106" s="18">
        <v>1</v>
      </c>
      <c r="P106" s="18">
        <v>1</v>
      </c>
      <c r="Q106" s="18">
        <v>1</v>
      </c>
      <c r="R106" s="18" t="s">
        <v>2337</v>
      </c>
      <c r="U106" s="18" t="s">
        <v>2338</v>
      </c>
      <c r="V106" s="18" t="s">
        <v>2339</v>
      </c>
      <c r="W106" s="18" t="s">
        <v>2340</v>
      </c>
      <c r="X106" s="23">
        <v>200</v>
      </c>
      <c r="Y106" s="18" t="s">
        <v>1289</v>
      </c>
      <c r="Z106" s="18">
        <v>1</v>
      </c>
      <c r="AA106" s="18" t="s">
        <v>2341</v>
      </c>
      <c r="AB106" s="18">
        <v>3</v>
      </c>
      <c r="AC106" s="18">
        <v>2</v>
      </c>
      <c r="AD106" s="18">
        <v>365</v>
      </c>
      <c r="AF106" s="18" t="s">
        <v>2342</v>
      </c>
      <c r="AG106" s="18">
        <v>1</v>
      </c>
      <c r="AH106" s="18">
        <v>1</v>
      </c>
      <c r="AL106" s="18">
        <v>1</v>
      </c>
      <c r="AM106" s="18">
        <v>1</v>
      </c>
      <c r="AN106" s="18">
        <v>1</v>
      </c>
      <c r="AO106" s="18">
        <v>1</v>
      </c>
      <c r="AP106" s="18">
        <v>1</v>
      </c>
      <c r="AQ106" s="18">
        <v>1</v>
      </c>
      <c r="AR106" s="18">
        <v>2009</v>
      </c>
      <c r="AU106" s="18">
        <v>2010</v>
      </c>
      <c r="AV106" s="18">
        <v>2005</v>
      </c>
      <c r="AW106" s="18">
        <v>2008</v>
      </c>
      <c r="AX106" s="18">
        <v>2</v>
      </c>
      <c r="AY106" s="18">
        <v>1</v>
      </c>
      <c r="BC106" s="18">
        <v>1</v>
      </c>
      <c r="BH106" s="18">
        <v>1</v>
      </c>
      <c r="BI106" s="18">
        <v>1</v>
      </c>
      <c r="BN106" s="18">
        <v>2</v>
      </c>
      <c r="BO106" s="18">
        <v>2</v>
      </c>
      <c r="BP106" s="18">
        <v>2</v>
      </c>
      <c r="BQ106" s="18">
        <v>1</v>
      </c>
      <c r="BR106" s="18">
        <v>2017</v>
      </c>
      <c r="BS106" s="18">
        <v>1</v>
      </c>
      <c r="BU106" s="18">
        <v>1</v>
      </c>
      <c r="BW106" s="18">
        <v>1</v>
      </c>
      <c r="BX106" s="18">
        <v>1</v>
      </c>
      <c r="CB106" s="18">
        <v>4</v>
      </c>
      <c r="CC106" s="18" t="s">
        <v>2343</v>
      </c>
      <c r="CD106" s="18">
        <v>2</v>
      </c>
      <c r="CE106" s="18">
        <v>21.47</v>
      </c>
      <c r="CF106" s="18">
        <v>1</v>
      </c>
      <c r="CG106" s="18">
        <v>2017</v>
      </c>
      <c r="CH106" s="18">
        <v>1</v>
      </c>
      <c r="CJ106" s="18">
        <v>1</v>
      </c>
      <c r="CL106" s="18">
        <v>1</v>
      </c>
      <c r="CM106" s="18">
        <v>1</v>
      </c>
      <c r="CQ106" s="18">
        <v>4</v>
      </c>
      <c r="CR106" s="18" t="s">
        <v>2344</v>
      </c>
      <c r="CS106" s="18">
        <v>40.98</v>
      </c>
      <c r="CT106" s="18">
        <v>1</v>
      </c>
      <c r="CU106" s="18">
        <v>2017</v>
      </c>
      <c r="CV106" s="18">
        <v>1</v>
      </c>
      <c r="CX106" s="18">
        <v>1</v>
      </c>
      <c r="CZ106" s="18">
        <v>1</v>
      </c>
      <c r="DA106" s="18">
        <v>1</v>
      </c>
      <c r="DE106" s="18">
        <v>2</v>
      </c>
      <c r="DG106" s="18">
        <v>2</v>
      </c>
      <c r="DI106" s="18">
        <v>6.46</v>
      </c>
      <c r="DJ106" s="18">
        <v>1</v>
      </c>
      <c r="DK106" s="18">
        <v>1</v>
      </c>
      <c r="DL106" s="18">
        <v>25615</v>
      </c>
      <c r="DM106" s="18" t="s">
        <v>2345</v>
      </c>
      <c r="DN106" s="18">
        <v>25915</v>
      </c>
      <c r="DO106" s="18" t="s">
        <v>2345</v>
      </c>
      <c r="DT106" s="18" t="s">
        <v>2346</v>
      </c>
      <c r="DU106" s="18">
        <v>10</v>
      </c>
      <c r="DV106" s="18" t="s">
        <v>2347</v>
      </c>
      <c r="DW106" s="18">
        <v>121</v>
      </c>
      <c r="DX106" s="18">
        <v>5</v>
      </c>
      <c r="DY106" s="18">
        <v>6</v>
      </c>
      <c r="DZ106" s="18">
        <v>1.77</v>
      </c>
      <c r="EA106" s="18" t="s">
        <v>2348</v>
      </c>
      <c r="EH106" s="18">
        <v>0</v>
      </c>
      <c r="EJ106" s="18">
        <v>0</v>
      </c>
      <c r="EL106" s="18">
        <v>0</v>
      </c>
      <c r="EN106" s="18">
        <v>0</v>
      </c>
      <c r="ER106" s="18">
        <v>1</v>
      </c>
      <c r="ES106" s="18">
        <v>2</v>
      </c>
      <c r="EX106" s="18">
        <v>100</v>
      </c>
      <c r="EY106" s="18" t="s">
        <v>2349</v>
      </c>
      <c r="EZ106" s="18">
        <v>1</v>
      </c>
      <c r="FA106" s="18">
        <v>1</v>
      </c>
      <c r="FB106" s="18">
        <v>26515</v>
      </c>
      <c r="FC106" s="18">
        <v>30</v>
      </c>
      <c r="FD106" s="18">
        <v>26515</v>
      </c>
      <c r="FE106" s="18">
        <v>30</v>
      </c>
      <c r="FJ106" s="18" t="s">
        <v>2346</v>
      </c>
      <c r="FK106" s="18">
        <v>5</v>
      </c>
      <c r="FM106" s="18">
        <v>116</v>
      </c>
      <c r="FN106" s="18">
        <v>7</v>
      </c>
      <c r="FO106" s="18" t="s">
        <v>2350</v>
      </c>
      <c r="FP106" s="18">
        <v>0</v>
      </c>
      <c r="FV106" s="18">
        <v>1</v>
      </c>
      <c r="FW106" s="18" t="s">
        <v>2351</v>
      </c>
      <c r="FZ106" s="18" t="s">
        <v>2352</v>
      </c>
      <c r="GR106" s="18">
        <v>1</v>
      </c>
      <c r="GS106" s="18">
        <v>1</v>
      </c>
      <c r="GZ106" s="18">
        <v>82</v>
      </c>
      <c r="HA106" s="18">
        <v>42</v>
      </c>
      <c r="HB106" s="18" t="s">
        <v>2353</v>
      </c>
    </row>
    <row r="107" spans="1:212" s="18" customFormat="1" x14ac:dyDescent="0.15">
      <c r="A107" s="18" t="s">
        <v>2468</v>
      </c>
      <c r="B107" s="18">
        <v>1</v>
      </c>
      <c r="C107" s="18">
        <v>1</v>
      </c>
      <c r="E107" s="18">
        <v>1</v>
      </c>
      <c r="F107" s="18">
        <v>1</v>
      </c>
      <c r="G107" s="18">
        <v>1</v>
      </c>
      <c r="H107" s="18">
        <v>1</v>
      </c>
      <c r="J107" s="18">
        <v>1</v>
      </c>
      <c r="K107" s="18">
        <v>1</v>
      </c>
      <c r="M107" s="18">
        <v>1</v>
      </c>
      <c r="N107" s="18">
        <v>1</v>
      </c>
      <c r="O107" s="18">
        <v>1</v>
      </c>
      <c r="U107" s="18">
        <v>50</v>
      </c>
      <c r="W107" s="18" t="s">
        <v>529</v>
      </c>
      <c r="Y107" s="18">
        <v>30</v>
      </c>
      <c r="Z107" s="18">
        <v>2</v>
      </c>
      <c r="AB107" s="18">
        <v>3</v>
      </c>
      <c r="AC107" s="18">
        <v>1</v>
      </c>
      <c r="AD107" s="18">
        <v>60</v>
      </c>
      <c r="AG107" s="18">
        <v>1</v>
      </c>
    </row>
    <row r="108" spans="1:212" s="18" customFormat="1" x14ac:dyDescent="0.15">
      <c r="A108" s="18" t="s">
        <v>2469</v>
      </c>
      <c r="B108" s="18">
        <v>1</v>
      </c>
      <c r="C108" s="18">
        <v>1</v>
      </c>
      <c r="E108" s="18">
        <v>1</v>
      </c>
      <c r="F108" s="18">
        <v>1</v>
      </c>
      <c r="G108" s="18">
        <v>1</v>
      </c>
      <c r="H108" s="18">
        <v>1</v>
      </c>
      <c r="I108" s="18">
        <v>1</v>
      </c>
      <c r="K108" s="18">
        <v>1</v>
      </c>
      <c r="M108" s="18">
        <v>1</v>
      </c>
      <c r="N108" s="18">
        <v>1</v>
      </c>
      <c r="O108" s="18">
        <v>1</v>
      </c>
      <c r="P108" s="18">
        <v>1</v>
      </c>
      <c r="U108" s="18">
        <v>5</v>
      </c>
      <c r="V108" s="19">
        <v>0.09</v>
      </c>
      <c r="W108" s="18" t="s">
        <v>2229</v>
      </c>
      <c r="X108" s="18">
        <v>20</v>
      </c>
      <c r="Y108" s="18" t="s">
        <v>2165</v>
      </c>
      <c r="Z108" s="18">
        <v>1</v>
      </c>
      <c r="AA108" s="18" t="s">
        <v>2230</v>
      </c>
      <c r="AB108" s="18">
        <v>3</v>
      </c>
      <c r="AC108" s="18">
        <v>1</v>
      </c>
      <c r="AD108" s="18">
        <v>60</v>
      </c>
      <c r="AE108" s="18" t="s">
        <v>2231</v>
      </c>
      <c r="AF108" s="18" t="s">
        <v>2232</v>
      </c>
      <c r="AG108" s="18">
        <v>1</v>
      </c>
      <c r="AH108" s="18">
        <v>1</v>
      </c>
      <c r="AI108" s="18">
        <v>26.75</v>
      </c>
      <c r="AJ108" s="18">
        <v>40</v>
      </c>
      <c r="AK108" s="18">
        <v>19</v>
      </c>
      <c r="AO108" s="18">
        <v>1</v>
      </c>
      <c r="AP108" s="18">
        <v>1</v>
      </c>
      <c r="AQ108" s="18">
        <v>1</v>
      </c>
      <c r="AR108" s="18">
        <v>2013</v>
      </c>
      <c r="AS108" s="18">
        <v>2013</v>
      </c>
      <c r="AT108" s="18">
        <v>2014</v>
      </c>
      <c r="AU108" s="18">
        <v>2013</v>
      </c>
      <c r="AV108" s="18">
        <v>2010</v>
      </c>
      <c r="AW108" s="18">
        <v>2014</v>
      </c>
      <c r="AX108" s="18">
        <v>2</v>
      </c>
      <c r="AY108" s="18">
        <v>4</v>
      </c>
      <c r="AZ108" s="18" t="s">
        <v>2233</v>
      </c>
      <c r="BC108" s="18">
        <v>1</v>
      </c>
      <c r="BD108" s="18">
        <v>1</v>
      </c>
      <c r="BF108" s="18">
        <v>1</v>
      </c>
      <c r="BG108" s="18" t="s">
        <v>2234</v>
      </c>
      <c r="BH108" s="18">
        <v>1</v>
      </c>
      <c r="BN108" s="18">
        <v>2</v>
      </c>
      <c r="BO108" s="18">
        <v>2</v>
      </c>
      <c r="BP108" s="18">
        <v>2</v>
      </c>
      <c r="BQ108" s="18">
        <v>1</v>
      </c>
      <c r="BR108" s="18">
        <v>2017</v>
      </c>
      <c r="BS108" s="18">
        <v>1</v>
      </c>
      <c r="BU108" s="18">
        <v>1</v>
      </c>
      <c r="BZ108" s="18">
        <v>1</v>
      </c>
      <c r="CA108" s="18" t="s">
        <v>2235</v>
      </c>
      <c r="CB108" s="18">
        <v>2</v>
      </c>
      <c r="CD108" s="18">
        <v>2</v>
      </c>
      <c r="CE108" s="18" t="s">
        <v>2236</v>
      </c>
      <c r="CF108" s="18">
        <v>1</v>
      </c>
      <c r="CG108" s="18">
        <v>2014</v>
      </c>
      <c r="CH108" s="18">
        <v>1</v>
      </c>
      <c r="CJ108" s="18">
        <v>1</v>
      </c>
      <c r="CM108" s="18">
        <v>1</v>
      </c>
      <c r="CQ108" s="18">
        <v>3</v>
      </c>
      <c r="CS108" s="18" t="s">
        <v>2237</v>
      </c>
      <c r="CT108" s="18">
        <v>1</v>
      </c>
      <c r="CU108" s="18">
        <v>2017</v>
      </c>
      <c r="CV108" s="18">
        <v>1</v>
      </c>
      <c r="CZ108" s="18">
        <v>1</v>
      </c>
      <c r="DA108" s="18">
        <v>1</v>
      </c>
      <c r="DE108" s="18">
        <v>2</v>
      </c>
      <c r="DG108" s="18">
        <v>2</v>
      </c>
      <c r="DI108" s="21">
        <v>9.3000000000000007</v>
      </c>
      <c r="DJ108" s="18">
        <v>1</v>
      </c>
      <c r="DK108" s="18">
        <v>1</v>
      </c>
      <c r="DL108" s="18">
        <v>23740</v>
      </c>
      <c r="DM108" s="18" t="s">
        <v>445</v>
      </c>
      <c r="DN108" s="18">
        <v>23740</v>
      </c>
      <c r="DO108" s="18" t="s">
        <v>445</v>
      </c>
      <c r="DP108" s="18">
        <v>5159</v>
      </c>
      <c r="DQ108" s="18">
        <v>0</v>
      </c>
      <c r="DR108" s="18">
        <v>356</v>
      </c>
      <c r="DS108" s="18">
        <v>0</v>
      </c>
      <c r="DT108" s="18">
        <v>805</v>
      </c>
      <c r="DU108" s="18">
        <v>0</v>
      </c>
      <c r="DV108" s="22">
        <v>5236</v>
      </c>
      <c r="DW108" s="18">
        <v>119</v>
      </c>
      <c r="DX108" s="18">
        <v>15</v>
      </c>
      <c r="DY108" s="18">
        <v>3</v>
      </c>
      <c r="DZ108" s="18">
        <v>0</v>
      </c>
      <c r="EA108" s="18">
        <v>1969</v>
      </c>
      <c r="EB108" s="18">
        <v>2014</v>
      </c>
      <c r="EC108" s="18" t="s">
        <v>2238</v>
      </c>
      <c r="ED108" s="18" t="s">
        <v>2124</v>
      </c>
      <c r="EE108" s="18" t="s">
        <v>2239</v>
      </c>
      <c r="EF108" s="20">
        <v>0.29799999999999999</v>
      </c>
      <c r="EG108" s="18" t="s">
        <v>2240</v>
      </c>
      <c r="EH108" s="18" t="s">
        <v>445</v>
      </c>
      <c r="EI108" s="18" t="s">
        <v>445</v>
      </c>
      <c r="EJ108" s="18" t="s">
        <v>445</v>
      </c>
      <c r="EK108" s="18" t="s">
        <v>445</v>
      </c>
      <c r="EL108" s="18" t="s">
        <v>445</v>
      </c>
      <c r="EM108" s="18" t="s">
        <v>445</v>
      </c>
      <c r="EQ108" s="18">
        <v>2050</v>
      </c>
      <c r="ER108" s="18">
        <v>1</v>
      </c>
      <c r="ES108" s="18">
        <v>1</v>
      </c>
      <c r="ET108" s="18">
        <v>3</v>
      </c>
      <c r="EV108" s="18">
        <v>0</v>
      </c>
      <c r="EW108" s="18">
        <v>83</v>
      </c>
      <c r="EX108" s="18">
        <v>17</v>
      </c>
      <c r="EZ108" s="18">
        <v>1</v>
      </c>
      <c r="FA108" s="18">
        <v>1</v>
      </c>
      <c r="FB108" s="18">
        <v>23740</v>
      </c>
      <c r="FC108" s="18">
        <v>0</v>
      </c>
      <c r="FD108" s="18">
        <v>23740</v>
      </c>
      <c r="FE108" s="18">
        <v>0</v>
      </c>
      <c r="FF108" s="18">
        <v>5159</v>
      </c>
      <c r="FG108" s="18">
        <v>0</v>
      </c>
      <c r="FH108" s="18">
        <v>356</v>
      </c>
      <c r="FI108" s="18">
        <v>0</v>
      </c>
      <c r="FJ108" s="18">
        <v>805</v>
      </c>
      <c r="FK108" s="18">
        <v>0</v>
      </c>
      <c r="FL108" s="18" t="s">
        <v>2241</v>
      </c>
      <c r="FM108" s="18">
        <v>81</v>
      </c>
      <c r="FN108" s="18" t="s">
        <v>2242</v>
      </c>
      <c r="FO108" s="18">
        <v>1</v>
      </c>
      <c r="FP108" s="18">
        <v>0</v>
      </c>
      <c r="FR108" s="18">
        <v>1</v>
      </c>
      <c r="FS108" s="18">
        <v>1</v>
      </c>
      <c r="FX108" s="18">
        <v>1</v>
      </c>
      <c r="FY108" s="18" t="s">
        <v>2243</v>
      </c>
      <c r="FZ108" s="18">
        <v>1972</v>
      </c>
      <c r="GA108" s="18">
        <v>2014</v>
      </c>
      <c r="GB108" s="18">
        <v>4</v>
      </c>
      <c r="GC108" s="18" t="s">
        <v>2244</v>
      </c>
      <c r="GD108" s="18">
        <v>828.27200000000005</v>
      </c>
      <c r="GE108" s="18">
        <v>4.1500000000000004</v>
      </c>
      <c r="GF108" s="18">
        <v>3.63</v>
      </c>
      <c r="GG108" s="18">
        <v>50</v>
      </c>
      <c r="GH108" s="18">
        <v>2022</v>
      </c>
      <c r="GI108" s="18">
        <v>2022</v>
      </c>
      <c r="GJ108" s="18">
        <v>1</v>
      </c>
      <c r="GK108" s="18">
        <v>1</v>
      </c>
      <c r="GL108" s="18">
        <v>15</v>
      </c>
      <c r="GM108" s="18" t="s">
        <v>2245</v>
      </c>
      <c r="GN108" s="18">
        <v>1</v>
      </c>
      <c r="GO108" s="19">
        <v>1</v>
      </c>
      <c r="GP108" s="18" t="s">
        <v>2246</v>
      </c>
      <c r="GR108" s="18">
        <v>1</v>
      </c>
      <c r="GS108" s="18">
        <v>1</v>
      </c>
      <c r="GT108" s="18">
        <v>5159</v>
      </c>
      <c r="GU108" s="18">
        <v>0</v>
      </c>
      <c r="GV108" s="18">
        <v>356</v>
      </c>
      <c r="GW108" s="18">
        <v>0</v>
      </c>
      <c r="GX108" s="18">
        <v>805</v>
      </c>
      <c r="GY108" s="18">
        <v>0</v>
      </c>
      <c r="GZ108" s="18">
        <v>75</v>
      </c>
      <c r="HA108" s="18" t="s">
        <v>1918</v>
      </c>
      <c r="HB108" s="18">
        <v>2750</v>
      </c>
      <c r="HD108" s="18" t="s">
        <v>2247</v>
      </c>
    </row>
    <row r="109" spans="1:212" s="18" customFormat="1" x14ac:dyDescent="0.15">
      <c r="A109" s="18" t="s">
        <v>1000</v>
      </c>
      <c r="B109" s="18">
        <v>1</v>
      </c>
      <c r="C109" s="18">
        <v>1</v>
      </c>
      <c r="E109" s="18">
        <v>1</v>
      </c>
      <c r="F109" s="18">
        <v>1</v>
      </c>
      <c r="G109" s="18">
        <v>1</v>
      </c>
      <c r="H109" s="18">
        <v>1</v>
      </c>
      <c r="I109" s="18">
        <v>1</v>
      </c>
      <c r="K109" s="18">
        <v>1</v>
      </c>
      <c r="L109" s="18">
        <v>1</v>
      </c>
      <c r="N109" s="18">
        <v>1</v>
      </c>
      <c r="O109" s="18">
        <v>1</v>
      </c>
      <c r="P109" s="18">
        <v>1</v>
      </c>
      <c r="S109" s="18" t="s">
        <v>1004</v>
      </c>
      <c r="T109" s="18" t="s">
        <v>1005</v>
      </c>
      <c r="W109" s="18" t="s">
        <v>1006</v>
      </c>
      <c r="X109" s="18" t="s">
        <v>1007</v>
      </c>
      <c r="Y109" s="18">
        <v>120</v>
      </c>
      <c r="Z109" s="18">
        <v>1</v>
      </c>
      <c r="AA109" s="18" t="s">
        <v>1008</v>
      </c>
      <c r="AB109" s="18">
        <v>3</v>
      </c>
      <c r="AC109" s="18">
        <v>2</v>
      </c>
      <c r="AD109" s="18">
        <v>120</v>
      </c>
      <c r="AE109" s="18" t="s">
        <v>1009</v>
      </c>
      <c r="AF109" s="18" t="s">
        <v>1010</v>
      </c>
      <c r="AG109" s="18">
        <v>1</v>
      </c>
      <c r="AH109" s="18">
        <v>1</v>
      </c>
      <c r="AI109" s="18">
        <v>0</v>
      </c>
      <c r="AJ109" s="18">
        <v>0</v>
      </c>
      <c r="AK109" s="18">
        <v>0</v>
      </c>
      <c r="AO109" s="18">
        <v>1</v>
      </c>
      <c r="AP109" s="18">
        <v>1</v>
      </c>
      <c r="AQ109" s="18">
        <v>1</v>
      </c>
      <c r="AR109" s="18">
        <v>2009</v>
      </c>
      <c r="AS109" s="18">
        <v>2009</v>
      </c>
      <c r="AT109" s="18" t="s">
        <v>1011</v>
      </c>
      <c r="AU109" s="18">
        <v>2009</v>
      </c>
      <c r="AV109" s="18">
        <v>2009</v>
      </c>
      <c r="AW109" s="18" t="s">
        <v>680</v>
      </c>
      <c r="AX109" s="18">
        <v>2</v>
      </c>
      <c r="AY109" s="18">
        <v>1</v>
      </c>
      <c r="BC109" s="18">
        <v>1</v>
      </c>
      <c r="BD109" s="18">
        <v>1</v>
      </c>
      <c r="BF109" s="18">
        <v>1</v>
      </c>
      <c r="BG109" s="18" t="s">
        <v>1012</v>
      </c>
      <c r="BL109" s="18">
        <v>1</v>
      </c>
      <c r="BN109" s="18">
        <v>1</v>
      </c>
      <c r="BO109" s="18">
        <v>1</v>
      </c>
      <c r="BP109" s="18">
        <v>1</v>
      </c>
      <c r="BQ109" s="18">
        <v>1</v>
      </c>
      <c r="BR109" s="18">
        <v>2017</v>
      </c>
      <c r="BS109" s="18">
        <v>1</v>
      </c>
      <c r="BU109" s="18">
        <v>1</v>
      </c>
      <c r="CB109" s="18">
        <v>4</v>
      </c>
      <c r="CC109" s="18" t="s">
        <v>1013</v>
      </c>
      <c r="CD109" s="18">
        <v>2</v>
      </c>
      <c r="CE109" s="18">
        <v>30.29</v>
      </c>
      <c r="CF109" s="18">
        <v>1</v>
      </c>
      <c r="CG109" s="18">
        <v>2017</v>
      </c>
      <c r="CH109" s="18">
        <v>1</v>
      </c>
      <c r="CJ109" s="18">
        <v>1</v>
      </c>
      <c r="CQ109" s="18">
        <v>4</v>
      </c>
      <c r="CR109" s="18" t="s">
        <v>1014</v>
      </c>
      <c r="CS109" s="18">
        <v>51.81</v>
      </c>
      <c r="CT109" s="18">
        <v>2</v>
      </c>
      <c r="DJ109" s="18">
        <v>1</v>
      </c>
      <c r="DK109" s="18">
        <v>1</v>
      </c>
      <c r="DL109" s="18">
        <v>3910</v>
      </c>
      <c r="DN109" s="18">
        <v>3910</v>
      </c>
      <c r="DP109" s="18">
        <v>481</v>
      </c>
      <c r="DR109" s="18">
        <v>55</v>
      </c>
      <c r="DT109" s="18">
        <v>106</v>
      </c>
      <c r="DV109" s="18" t="s">
        <v>1015</v>
      </c>
      <c r="DW109" s="18">
        <v>12</v>
      </c>
      <c r="DX109" s="18">
        <v>6</v>
      </c>
      <c r="DY109" s="18">
        <v>2</v>
      </c>
      <c r="DZ109" s="18">
        <v>0</v>
      </c>
      <c r="EA109" s="18">
        <v>1953</v>
      </c>
      <c r="EB109" s="18">
        <v>2016</v>
      </c>
      <c r="EC109" s="18" t="s">
        <v>1016</v>
      </c>
      <c r="ED109" s="18" t="s">
        <v>1017</v>
      </c>
      <c r="EE109" s="18">
        <v>1.6</v>
      </c>
      <c r="EF109" s="19">
        <v>0.92</v>
      </c>
      <c r="EG109" s="18" t="s">
        <v>1018</v>
      </c>
      <c r="EI109" s="18">
        <v>1.6</v>
      </c>
      <c r="EQ109" s="18">
        <v>2041</v>
      </c>
      <c r="ER109" s="18">
        <v>1</v>
      </c>
      <c r="ES109" s="18">
        <v>1</v>
      </c>
      <c r="ET109" s="18">
        <v>3</v>
      </c>
      <c r="EW109" s="18">
        <v>100</v>
      </c>
      <c r="EZ109" s="18">
        <v>1</v>
      </c>
      <c r="FA109" s="18">
        <v>1</v>
      </c>
      <c r="FB109" s="18">
        <v>3910</v>
      </c>
      <c r="FD109" s="18">
        <v>3910</v>
      </c>
      <c r="FF109" s="18">
        <v>481</v>
      </c>
      <c r="FH109" s="18">
        <v>55</v>
      </c>
      <c r="FJ109" s="18">
        <v>106</v>
      </c>
      <c r="FL109" s="18" t="s">
        <v>1019</v>
      </c>
      <c r="FM109" s="18">
        <v>13.1</v>
      </c>
      <c r="FN109" s="18">
        <v>2</v>
      </c>
      <c r="FO109" s="18">
        <v>0</v>
      </c>
      <c r="FP109" s="18">
        <v>0</v>
      </c>
      <c r="FS109" s="18">
        <v>1</v>
      </c>
      <c r="FT109" s="18">
        <v>1</v>
      </c>
      <c r="FX109" s="18">
        <v>1</v>
      </c>
      <c r="FY109" s="18" t="s">
        <v>1020</v>
      </c>
      <c r="FZ109" s="18" t="s">
        <v>1021</v>
      </c>
      <c r="GA109" s="18" t="s">
        <v>680</v>
      </c>
      <c r="GB109" s="18" t="s">
        <v>680</v>
      </c>
      <c r="GC109" s="18" t="s">
        <v>680</v>
      </c>
      <c r="GD109" s="18" t="s">
        <v>680</v>
      </c>
      <c r="GE109" s="18" t="s">
        <v>680</v>
      </c>
      <c r="GF109" s="18" t="s">
        <v>680</v>
      </c>
      <c r="GG109" s="18" t="s">
        <v>1022</v>
      </c>
      <c r="GH109" s="18" t="s">
        <v>932</v>
      </c>
      <c r="GI109" s="18" t="s">
        <v>1023</v>
      </c>
      <c r="GJ109" s="18">
        <v>1</v>
      </c>
      <c r="GK109" s="18">
        <v>2</v>
      </c>
      <c r="GL109" s="18" t="s">
        <v>680</v>
      </c>
      <c r="GM109" s="18" t="s">
        <v>680</v>
      </c>
      <c r="GN109" s="18">
        <v>1</v>
      </c>
      <c r="GO109" s="18" t="s">
        <v>1024</v>
      </c>
      <c r="GP109" s="18" t="s">
        <v>1025</v>
      </c>
      <c r="GQ109" s="18" t="s">
        <v>943</v>
      </c>
      <c r="GR109" s="18">
        <v>1</v>
      </c>
      <c r="GS109" s="18">
        <v>2</v>
      </c>
      <c r="HD109" s="18" t="s">
        <v>1026</v>
      </c>
    </row>
    <row r="110" spans="1:212" s="18" customFormat="1" x14ac:dyDescent="0.15">
      <c r="A110" s="18" t="s">
        <v>2470</v>
      </c>
      <c r="B110" s="18">
        <v>1</v>
      </c>
      <c r="C110" s="18">
        <v>1</v>
      </c>
      <c r="E110" s="18">
        <v>1</v>
      </c>
      <c r="F110" s="18">
        <v>1</v>
      </c>
      <c r="G110" s="18">
        <v>1</v>
      </c>
      <c r="H110" s="18">
        <v>1</v>
      </c>
      <c r="J110" s="18">
        <v>1</v>
      </c>
      <c r="K110" s="18">
        <v>1</v>
      </c>
      <c r="L110" s="18">
        <v>1</v>
      </c>
      <c r="N110" s="18">
        <v>1</v>
      </c>
      <c r="O110" s="18">
        <v>1</v>
      </c>
      <c r="P110" s="18">
        <v>1</v>
      </c>
      <c r="Q110" s="18">
        <v>1</v>
      </c>
      <c r="R110" s="18" t="s">
        <v>2074</v>
      </c>
      <c r="S110" s="18" t="s">
        <v>2075</v>
      </c>
      <c r="T110" s="18" t="s">
        <v>2076</v>
      </c>
      <c r="W110" s="18" t="s">
        <v>529</v>
      </c>
      <c r="X110" s="18">
        <v>25</v>
      </c>
      <c r="Y110" s="18">
        <v>50</v>
      </c>
      <c r="Z110" s="18">
        <v>1</v>
      </c>
      <c r="AA110" s="18" t="s">
        <v>2077</v>
      </c>
      <c r="AB110" s="18">
        <v>3</v>
      </c>
      <c r="AC110" s="18">
        <v>1</v>
      </c>
      <c r="AD110" s="18">
        <v>180</v>
      </c>
      <c r="AE110" s="18" t="s">
        <v>2078</v>
      </c>
      <c r="AF110" s="18" t="s">
        <v>2079</v>
      </c>
      <c r="AG110" s="18">
        <v>1</v>
      </c>
      <c r="AH110" s="18">
        <v>1</v>
      </c>
      <c r="AI110" s="18">
        <v>35</v>
      </c>
      <c r="AJ110" s="18">
        <v>43</v>
      </c>
      <c r="AN110" s="18">
        <v>1</v>
      </c>
      <c r="AO110" s="18">
        <v>1</v>
      </c>
      <c r="AP110" s="18">
        <v>1</v>
      </c>
      <c r="AQ110" s="18">
        <v>1</v>
      </c>
      <c r="AR110" s="18">
        <v>2001</v>
      </c>
      <c r="AS110" s="18">
        <v>2010</v>
      </c>
      <c r="AU110" s="18" t="s">
        <v>2080</v>
      </c>
      <c r="AX110" s="18">
        <v>2</v>
      </c>
      <c r="AY110" s="18">
        <v>2</v>
      </c>
      <c r="AZ110" s="18" t="s">
        <v>2081</v>
      </c>
      <c r="BD110" s="18">
        <v>1</v>
      </c>
      <c r="BF110" s="18">
        <v>1</v>
      </c>
      <c r="BL110" s="18">
        <v>1</v>
      </c>
      <c r="BN110" s="18">
        <v>2</v>
      </c>
      <c r="BO110" s="18">
        <v>2</v>
      </c>
      <c r="BP110" s="18">
        <v>2</v>
      </c>
      <c r="BQ110" s="18">
        <v>1</v>
      </c>
      <c r="BR110" s="18">
        <v>2006</v>
      </c>
      <c r="BS110" s="18">
        <v>1</v>
      </c>
      <c r="BV110" s="18">
        <v>1</v>
      </c>
      <c r="BX110" s="18">
        <v>1</v>
      </c>
      <c r="CB110" s="18">
        <v>2</v>
      </c>
      <c r="CD110" s="18">
        <v>2</v>
      </c>
      <c r="CE110" s="21">
        <v>23.17</v>
      </c>
      <c r="CF110" s="18">
        <v>1</v>
      </c>
      <c r="CG110" s="18">
        <v>2009</v>
      </c>
      <c r="CH110" s="18">
        <v>1</v>
      </c>
      <c r="CI110" s="18">
        <v>1</v>
      </c>
      <c r="CK110" s="18">
        <v>1</v>
      </c>
      <c r="CM110" s="18">
        <v>1</v>
      </c>
      <c r="CQ110" s="18">
        <v>4</v>
      </c>
      <c r="CS110" s="21">
        <v>59.18</v>
      </c>
      <c r="CT110" s="18">
        <v>2</v>
      </c>
      <c r="DJ110" s="18">
        <v>1</v>
      </c>
      <c r="DK110" s="18">
        <v>1</v>
      </c>
      <c r="DL110" s="18">
        <v>25590</v>
      </c>
      <c r="DP110" s="18">
        <v>5996</v>
      </c>
      <c r="DQ110" s="18">
        <v>55</v>
      </c>
      <c r="DR110" s="18">
        <v>838</v>
      </c>
      <c r="DV110" s="18">
        <v>500</v>
      </c>
      <c r="DW110" s="18">
        <v>100</v>
      </c>
      <c r="DX110" s="18" t="s">
        <v>2082</v>
      </c>
      <c r="DY110" s="18">
        <v>1</v>
      </c>
      <c r="DZ110" s="18" t="s">
        <v>2083</v>
      </c>
      <c r="EA110" s="18">
        <v>1900</v>
      </c>
      <c r="EB110" s="18">
        <v>2007</v>
      </c>
      <c r="EC110" s="18" t="s">
        <v>2084</v>
      </c>
      <c r="ED110" s="18" t="s">
        <v>2085</v>
      </c>
      <c r="EE110" s="18" t="s">
        <v>2086</v>
      </c>
      <c r="EG110" s="22">
        <v>4689300</v>
      </c>
      <c r="EI110" s="22">
        <v>5800000</v>
      </c>
      <c r="EQ110" s="18" t="s">
        <v>2087</v>
      </c>
      <c r="ER110" s="18">
        <v>1</v>
      </c>
      <c r="ES110" s="18">
        <v>1</v>
      </c>
      <c r="ET110" s="18">
        <v>3</v>
      </c>
      <c r="EV110" s="18">
        <v>98</v>
      </c>
      <c r="EW110" s="18">
        <v>2</v>
      </c>
      <c r="EZ110" s="18">
        <v>1</v>
      </c>
      <c r="FA110" s="18">
        <v>1</v>
      </c>
      <c r="FB110" s="22">
        <v>25590</v>
      </c>
      <c r="FF110" s="18">
        <v>5923</v>
      </c>
      <c r="FH110" s="18">
        <v>579</v>
      </c>
      <c r="FL110" s="18">
        <v>500</v>
      </c>
      <c r="FM110" s="18">
        <v>90</v>
      </c>
      <c r="FN110" s="18" t="s">
        <v>2088</v>
      </c>
      <c r="FO110" s="18">
        <v>1</v>
      </c>
      <c r="FQ110" s="18">
        <v>1</v>
      </c>
      <c r="FR110" s="18">
        <v>1</v>
      </c>
      <c r="FS110" s="18">
        <v>1</v>
      </c>
      <c r="FT110" s="18">
        <v>1</v>
      </c>
      <c r="FU110" s="18">
        <v>1</v>
      </c>
      <c r="FV110" s="18">
        <v>1</v>
      </c>
      <c r="FW110" s="18" t="s">
        <v>2089</v>
      </c>
      <c r="FX110" s="18">
        <v>1</v>
      </c>
      <c r="FY110" s="18" t="s">
        <v>2090</v>
      </c>
      <c r="FZ110" s="18">
        <v>1979</v>
      </c>
      <c r="GA110" s="18">
        <v>1999</v>
      </c>
      <c r="GB110" s="22">
        <v>16000000</v>
      </c>
      <c r="GC110" s="22">
        <v>16000000</v>
      </c>
      <c r="GD110" s="18" t="s">
        <v>2091</v>
      </c>
      <c r="GE110" s="18" t="s">
        <v>2092</v>
      </c>
      <c r="GF110" s="18" t="s">
        <v>2093</v>
      </c>
      <c r="GG110" s="18">
        <v>55</v>
      </c>
      <c r="GH110" s="18">
        <v>2030</v>
      </c>
      <c r="GI110" s="18">
        <v>2030</v>
      </c>
      <c r="GJ110" s="18">
        <v>1</v>
      </c>
      <c r="GK110" s="18">
        <v>1</v>
      </c>
      <c r="GL110" s="18" t="s">
        <v>2094</v>
      </c>
      <c r="GM110" s="18" t="s">
        <v>2095</v>
      </c>
      <c r="GN110" s="18">
        <v>1</v>
      </c>
      <c r="GO110" s="19">
        <v>1</v>
      </c>
      <c r="GP110" s="18" t="s">
        <v>2096</v>
      </c>
      <c r="GR110" s="18">
        <v>1</v>
      </c>
      <c r="GS110" s="18">
        <v>1</v>
      </c>
      <c r="GZ110" s="18" t="s">
        <v>2097</v>
      </c>
      <c r="HA110" s="18" t="s">
        <v>2098</v>
      </c>
      <c r="HB110" s="18" t="s">
        <v>2099</v>
      </c>
    </row>
    <row r="111" spans="1:212" s="18" customFormat="1" x14ac:dyDescent="0.15">
      <c r="A111" s="18" t="s">
        <v>2471</v>
      </c>
      <c r="B111" s="18">
        <v>1</v>
      </c>
      <c r="C111" s="18">
        <v>1</v>
      </c>
      <c r="E111" s="18">
        <v>1</v>
      </c>
      <c r="F111" s="18">
        <v>1</v>
      </c>
      <c r="G111" s="18">
        <v>1</v>
      </c>
      <c r="H111" s="18">
        <v>1</v>
      </c>
      <c r="J111" s="18">
        <v>1</v>
      </c>
      <c r="K111" s="18">
        <v>1</v>
      </c>
      <c r="L111" s="18">
        <v>1</v>
      </c>
      <c r="N111" s="18">
        <v>1</v>
      </c>
      <c r="P111" s="18">
        <v>1</v>
      </c>
      <c r="S111" s="23">
        <v>25</v>
      </c>
      <c r="T111" s="18">
        <v>15</v>
      </c>
      <c r="W111" s="18">
        <v>16</v>
      </c>
      <c r="Z111" s="18">
        <v>1</v>
      </c>
      <c r="AA111" s="18" t="s">
        <v>1448</v>
      </c>
      <c r="AB111" s="18">
        <v>3</v>
      </c>
      <c r="AC111" s="18">
        <v>1</v>
      </c>
      <c r="AD111" s="18">
        <v>60</v>
      </c>
      <c r="AF111" s="18" t="s">
        <v>1449</v>
      </c>
      <c r="AG111" s="18">
        <v>1</v>
      </c>
      <c r="AH111" s="18">
        <v>1</v>
      </c>
      <c r="AL111" s="18">
        <v>1</v>
      </c>
      <c r="AM111" s="18">
        <v>1</v>
      </c>
      <c r="AN111" s="18">
        <v>1</v>
      </c>
      <c r="AO111" s="18">
        <v>1</v>
      </c>
      <c r="AP111" s="18">
        <v>1</v>
      </c>
      <c r="AQ111" s="18">
        <v>3</v>
      </c>
      <c r="AR111" s="18">
        <v>2014</v>
      </c>
      <c r="AS111" s="18" t="s">
        <v>464</v>
      </c>
      <c r="AT111" s="18" t="s">
        <v>464</v>
      </c>
      <c r="AU111" s="18">
        <v>2014</v>
      </c>
      <c r="AV111" s="18" t="s">
        <v>464</v>
      </c>
      <c r="AW111" s="18" t="s">
        <v>464</v>
      </c>
      <c r="AX111" s="18">
        <v>1</v>
      </c>
      <c r="AY111" s="18">
        <v>4</v>
      </c>
      <c r="AZ111" s="18" t="s">
        <v>1450</v>
      </c>
      <c r="BB111" s="18">
        <v>1</v>
      </c>
      <c r="BL111" s="18">
        <v>1</v>
      </c>
      <c r="BN111" s="18">
        <v>2</v>
      </c>
      <c r="BO111" s="18">
        <v>2</v>
      </c>
      <c r="BP111" s="18">
        <v>2</v>
      </c>
      <c r="BQ111" s="18">
        <v>1</v>
      </c>
      <c r="BR111" s="18">
        <v>2017</v>
      </c>
      <c r="BS111" s="18">
        <v>1</v>
      </c>
      <c r="BU111" s="18">
        <v>1</v>
      </c>
      <c r="CB111" s="18">
        <v>2</v>
      </c>
      <c r="CD111" s="18">
        <v>2</v>
      </c>
      <c r="CE111" s="18">
        <v>107.08</v>
      </c>
      <c r="CF111" s="18">
        <v>1</v>
      </c>
      <c r="CG111" s="18">
        <v>2017</v>
      </c>
      <c r="CH111" s="18">
        <v>1</v>
      </c>
      <c r="CJ111" s="18">
        <v>1</v>
      </c>
      <c r="CQ111" s="18">
        <v>1</v>
      </c>
      <c r="CS111" s="18" t="s">
        <v>1451</v>
      </c>
      <c r="CT111" s="18">
        <v>2</v>
      </c>
      <c r="DJ111" s="18">
        <v>1</v>
      </c>
      <c r="DK111" s="18">
        <v>1</v>
      </c>
      <c r="DL111" s="18">
        <v>838</v>
      </c>
      <c r="DM111" s="18">
        <v>12</v>
      </c>
      <c r="DN111" s="18">
        <v>838</v>
      </c>
      <c r="DO111" s="18">
        <v>12</v>
      </c>
      <c r="DP111" s="18">
        <v>816</v>
      </c>
      <c r="DQ111" s="18">
        <v>12</v>
      </c>
      <c r="DR111" s="18">
        <v>22</v>
      </c>
      <c r="DS111" s="18">
        <v>0</v>
      </c>
      <c r="DT111" s="18">
        <v>0</v>
      </c>
      <c r="DU111" s="18">
        <v>0</v>
      </c>
      <c r="DV111" s="18">
        <v>1500</v>
      </c>
      <c r="DW111" s="18">
        <v>12</v>
      </c>
      <c r="DX111" s="18" t="s">
        <v>1452</v>
      </c>
      <c r="DY111" s="18">
        <v>6</v>
      </c>
      <c r="DZ111" s="18" t="s">
        <v>1453</v>
      </c>
      <c r="EA111" s="18" t="s">
        <v>1454</v>
      </c>
      <c r="EB111" s="18">
        <v>1992</v>
      </c>
      <c r="EC111" s="18" t="s">
        <v>1455</v>
      </c>
      <c r="ED111" s="18" t="s">
        <v>1456</v>
      </c>
      <c r="EE111" s="18" t="s">
        <v>1457</v>
      </c>
      <c r="EF111" s="19">
        <v>0.98</v>
      </c>
      <c r="EG111" s="18" t="s">
        <v>1458</v>
      </c>
      <c r="EH111" s="18" t="s">
        <v>1459</v>
      </c>
      <c r="EI111" s="18" t="s">
        <v>1460</v>
      </c>
      <c r="EJ111" s="18">
        <v>0</v>
      </c>
      <c r="EK111" s="18">
        <v>0</v>
      </c>
      <c r="EL111" s="18">
        <v>0</v>
      </c>
      <c r="EM111" s="18">
        <v>0</v>
      </c>
      <c r="EN111" s="18">
        <v>0</v>
      </c>
      <c r="EO111" s="18">
        <v>0</v>
      </c>
      <c r="EQ111" s="18">
        <v>2030</v>
      </c>
      <c r="ER111" s="18">
        <v>1</v>
      </c>
      <c r="ES111" s="18">
        <v>1</v>
      </c>
      <c r="ET111" s="18">
        <v>2</v>
      </c>
      <c r="EV111" s="18">
        <v>0</v>
      </c>
      <c r="EW111" s="18">
        <v>98</v>
      </c>
      <c r="EX111" s="18">
        <v>2</v>
      </c>
      <c r="EZ111" s="18">
        <v>1</v>
      </c>
      <c r="FA111" s="18">
        <v>1</v>
      </c>
      <c r="FB111" s="18">
        <v>838</v>
      </c>
      <c r="FC111" s="18">
        <v>12</v>
      </c>
      <c r="FD111" s="18">
        <v>2500</v>
      </c>
      <c r="FE111" s="18">
        <v>30</v>
      </c>
      <c r="FF111" s="18">
        <v>816</v>
      </c>
      <c r="FG111" s="18">
        <v>12</v>
      </c>
      <c r="FH111" s="18">
        <v>22</v>
      </c>
      <c r="FI111" s="18">
        <v>22</v>
      </c>
      <c r="FL111" s="18">
        <v>1.337</v>
      </c>
      <c r="FM111" s="18">
        <v>13.9</v>
      </c>
      <c r="FN111" s="18" t="s">
        <v>1461</v>
      </c>
      <c r="FO111" s="18">
        <v>1</v>
      </c>
      <c r="FP111" s="18">
        <v>0</v>
      </c>
      <c r="FR111" s="18">
        <v>1</v>
      </c>
      <c r="FX111" s="18">
        <v>2</v>
      </c>
      <c r="FY111" s="18" t="s">
        <v>545</v>
      </c>
      <c r="FZ111" s="18">
        <v>1974</v>
      </c>
      <c r="GA111" s="18">
        <v>2009</v>
      </c>
      <c r="GB111" s="18" t="s">
        <v>1462</v>
      </c>
      <c r="GC111" s="18">
        <v>1.96</v>
      </c>
      <c r="GD111" s="18">
        <v>71.539000000000001</v>
      </c>
      <c r="GE111" s="18">
        <v>1.127</v>
      </c>
      <c r="GF111" s="18">
        <v>0.65100000000000002</v>
      </c>
      <c r="GG111" s="18">
        <v>0.3</v>
      </c>
      <c r="GH111" s="18" t="s">
        <v>501</v>
      </c>
      <c r="GI111" s="18" t="s">
        <v>545</v>
      </c>
      <c r="GJ111" s="18">
        <v>1</v>
      </c>
      <c r="GK111" s="18">
        <v>2</v>
      </c>
      <c r="GL111" s="18">
        <v>0.01</v>
      </c>
      <c r="GM111" s="18" t="s">
        <v>1463</v>
      </c>
      <c r="GN111" s="18">
        <v>2</v>
      </c>
      <c r="GO111" s="18">
        <v>0</v>
      </c>
      <c r="GP111" s="18" t="s">
        <v>1464</v>
      </c>
      <c r="GQ111" s="18" t="s">
        <v>943</v>
      </c>
      <c r="GR111" s="18">
        <v>1</v>
      </c>
      <c r="GS111" s="18">
        <v>1</v>
      </c>
      <c r="GT111" s="18" t="s">
        <v>503</v>
      </c>
      <c r="GV111" s="18" t="s">
        <v>503</v>
      </c>
      <c r="GX111" s="18" t="s">
        <v>503</v>
      </c>
      <c r="GZ111" s="18" t="s">
        <v>1465</v>
      </c>
      <c r="HA111" s="18">
        <v>2500</v>
      </c>
      <c r="HB111" s="18">
        <v>2500</v>
      </c>
      <c r="HC111" s="18" t="s">
        <v>943</v>
      </c>
    </row>
    <row r="112" spans="1:212" s="18" customFormat="1" x14ac:dyDescent="0.15">
      <c r="A112" s="18" t="s">
        <v>2209</v>
      </c>
      <c r="B112" s="18">
        <v>1</v>
      </c>
      <c r="C112" s="18">
        <v>1</v>
      </c>
      <c r="E112" s="18">
        <v>1</v>
      </c>
      <c r="F112" s="18">
        <v>1</v>
      </c>
      <c r="G112" s="18">
        <v>1</v>
      </c>
      <c r="H112" s="18">
        <v>1</v>
      </c>
      <c r="K112" s="18">
        <v>2</v>
      </c>
      <c r="L112" s="18">
        <v>1</v>
      </c>
      <c r="N112" s="18">
        <v>1</v>
      </c>
      <c r="O112" s="18">
        <v>1</v>
      </c>
      <c r="P112" s="18">
        <v>1</v>
      </c>
      <c r="S112" s="23">
        <v>5</v>
      </c>
      <c r="T112" s="18">
        <v>10</v>
      </c>
      <c r="W112" s="18">
        <v>20</v>
      </c>
      <c r="Y112" s="18">
        <v>90</v>
      </c>
      <c r="Z112" s="18">
        <v>1</v>
      </c>
      <c r="AA112" s="18" t="s">
        <v>2213</v>
      </c>
      <c r="AB112" s="18">
        <v>3</v>
      </c>
      <c r="AC112" s="18">
        <v>1</v>
      </c>
      <c r="AE112" s="18" t="s">
        <v>2214</v>
      </c>
      <c r="AG112" s="18">
        <v>1</v>
      </c>
      <c r="AH112" s="18">
        <v>1</v>
      </c>
      <c r="AN112" s="18">
        <v>1</v>
      </c>
      <c r="AR112" s="18">
        <v>2016</v>
      </c>
      <c r="AS112" s="18">
        <v>2016</v>
      </c>
      <c r="AX112" s="18">
        <v>2</v>
      </c>
      <c r="AY112" s="18">
        <v>1</v>
      </c>
      <c r="BE112" s="18">
        <v>1</v>
      </c>
      <c r="BL112" s="18">
        <v>1</v>
      </c>
      <c r="BN112" s="18">
        <v>2</v>
      </c>
      <c r="BO112" s="18">
        <v>2</v>
      </c>
      <c r="BP112" s="18">
        <v>3</v>
      </c>
      <c r="BQ112" s="18">
        <v>1</v>
      </c>
      <c r="BR112" s="18">
        <v>2017</v>
      </c>
      <c r="BS112" s="18">
        <v>1</v>
      </c>
      <c r="BU112" s="18">
        <v>1</v>
      </c>
      <c r="BV112" s="18">
        <v>1</v>
      </c>
      <c r="BW112" s="18">
        <v>1</v>
      </c>
      <c r="CB112" s="18">
        <v>1</v>
      </c>
      <c r="CD112" s="18">
        <v>2</v>
      </c>
      <c r="CE112" s="21">
        <v>43.34</v>
      </c>
      <c r="CF112" s="18">
        <v>2</v>
      </c>
      <c r="CT112" s="18">
        <v>2</v>
      </c>
      <c r="DJ112" s="18">
        <v>1</v>
      </c>
      <c r="DK112" s="18">
        <v>1</v>
      </c>
    </row>
    <row r="119" spans="4:4" x14ac:dyDescent="0.15">
      <c r="D119" s="28"/>
    </row>
  </sheetData>
  <autoFilter ref="A2:HD113" xr:uid="{00000000-0009-0000-0000-000001000000}">
    <sortState xmlns:xlrd2="http://schemas.microsoft.com/office/spreadsheetml/2017/richdata2" ref="A3:HD113">
      <sortCondition ref="A2:A113"/>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U141"/>
  <sheetViews>
    <sheetView workbookViewId="0">
      <selection sqref="A1:XFD1048576"/>
    </sheetView>
  </sheetViews>
  <sheetFormatPr baseColWidth="10" defaultColWidth="8.83203125" defaultRowHeight="15" x14ac:dyDescent="0.2"/>
  <sheetData>
    <row r="1" spans="1:2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row>
    <row r="2" spans="1:229" x14ac:dyDescent="0.2">
      <c r="A2" t="s">
        <v>229</v>
      </c>
      <c r="B2" t="s">
        <v>230</v>
      </c>
      <c r="C2" t="s">
        <v>231</v>
      </c>
      <c r="D2" t="s">
        <v>232</v>
      </c>
      <c r="E2" t="s">
        <v>233</v>
      </c>
      <c r="F2" t="s">
        <v>234</v>
      </c>
      <c r="G2" t="s">
        <v>235</v>
      </c>
      <c r="H2" t="s">
        <v>236</v>
      </c>
      <c r="I2" t="s">
        <v>237</v>
      </c>
      <c r="J2" t="s">
        <v>238</v>
      </c>
      <c r="K2" t="s">
        <v>239</v>
      </c>
      <c r="L2" t="s">
        <v>240</v>
      </c>
      <c r="M2" t="s">
        <v>241</v>
      </c>
      <c r="N2" t="s">
        <v>242</v>
      </c>
      <c r="O2" t="s">
        <v>243</v>
      </c>
      <c r="P2" t="s">
        <v>244</v>
      </c>
      <c r="Q2" t="s">
        <v>245</v>
      </c>
      <c r="R2" t="s">
        <v>246</v>
      </c>
      <c r="S2" t="s">
        <v>247</v>
      </c>
      <c r="T2" t="s">
        <v>248</v>
      </c>
      <c r="U2" t="s">
        <v>249</v>
      </c>
      <c r="V2" t="s">
        <v>250</v>
      </c>
      <c r="W2" t="s">
        <v>251</v>
      </c>
      <c r="X2" t="s">
        <v>252</v>
      </c>
      <c r="Y2" t="s">
        <v>253</v>
      </c>
      <c r="Z2" t="s">
        <v>254</v>
      </c>
      <c r="AA2" t="s">
        <v>255</v>
      </c>
      <c r="AB2" t="s">
        <v>256</v>
      </c>
      <c r="AC2" t="s">
        <v>257</v>
      </c>
      <c r="AD2" t="s">
        <v>258</v>
      </c>
      <c r="AE2" t="s">
        <v>259</v>
      </c>
      <c r="AF2" t="s">
        <v>260</v>
      </c>
      <c r="AG2" t="s">
        <v>261</v>
      </c>
      <c r="AH2" t="s">
        <v>262</v>
      </c>
      <c r="AI2" t="s">
        <v>263</v>
      </c>
      <c r="AJ2" t="s">
        <v>264</v>
      </c>
      <c r="AK2" t="s">
        <v>265</v>
      </c>
      <c r="AL2" t="s">
        <v>266</v>
      </c>
      <c r="AM2" t="s">
        <v>267</v>
      </c>
      <c r="AN2" t="s">
        <v>268</v>
      </c>
      <c r="AO2" t="s">
        <v>269</v>
      </c>
      <c r="AP2" t="s">
        <v>270</v>
      </c>
      <c r="AQ2" t="s">
        <v>271</v>
      </c>
      <c r="AR2" t="s">
        <v>272</v>
      </c>
      <c r="AS2" t="s">
        <v>273</v>
      </c>
      <c r="AT2" t="s">
        <v>274</v>
      </c>
      <c r="AU2" t="s">
        <v>275</v>
      </c>
      <c r="AV2" t="s">
        <v>276</v>
      </c>
      <c r="AW2" t="s">
        <v>277</v>
      </c>
      <c r="AX2" t="s">
        <v>278</v>
      </c>
      <c r="AY2" t="s">
        <v>279</v>
      </c>
      <c r="AZ2" t="s">
        <v>280</v>
      </c>
      <c r="BA2" t="s">
        <v>281</v>
      </c>
      <c r="BB2" t="s">
        <v>282</v>
      </c>
      <c r="BC2" t="s">
        <v>283</v>
      </c>
      <c r="BD2" t="s">
        <v>284</v>
      </c>
      <c r="BE2" t="s">
        <v>285</v>
      </c>
      <c r="BF2" t="s">
        <v>286</v>
      </c>
      <c r="BG2" t="s">
        <v>287</v>
      </c>
      <c r="BH2" t="s">
        <v>288</v>
      </c>
      <c r="BI2" t="s">
        <v>289</v>
      </c>
      <c r="BJ2" t="s">
        <v>290</v>
      </c>
      <c r="BK2" t="s">
        <v>291</v>
      </c>
      <c r="BL2" t="s">
        <v>292</v>
      </c>
      <c r="BM2" t="s">
        <v>293</v>
      </c>
      <c r="BN2" t="s">
        <v>294</v>
      </c>
      <c r="BO2" t="s">
        <v>295</v>
      </c>
      <c r="BP2" t="s">
        <v>296</v>
      </c>
      <c r="BQ2" t="s">
        <v>297</v>
      </c>
      <c r="BR2" t="s">
        <v>298</v>
      </c>
      <c r="BS2" t="s">
        <v>299</v>
      </c>
      <c r="BT2" t="s">
        <v>300</v>
      </c>
      <c r="BU2" t="s">
        <v>301</v>
      </c>
      <c r="BV2" t="s">
        <v>302</v>
      </c>
      <c r="BW2" t="s">
        <v>303</v>
      </c>
      <c r="BX2" t="s">
        <v>304</v>
      </c>
      <c r="BY2" t="s">
        <v>305</v>
      </c>
      <c r="BZ2" t="s">
        <v>306</v>
      </c>
      <c r="CA2" t="s">
        <v>307</v>
      </c>
      <c r="CB2" t="s">
        <v>308</v>
      </c>
      <c r="CC2" t="s">
        <v>309</v>
      </c>
      <c r="CD2" t="s">
        <v>310</v>
      </c>
      <c r="CE2" t="s">
        <v>311</v>
      </c>
      <c r="CF2" t="s">
        <v>312</v>
      </c>
      <c r="CG2" t="s">
        <v>313</v>
      </c>
      <c r="CH2" t="s">
        <v>314</v>
      </c>
      <c r="CI2" t="s">
        <v>315</v>
      </c>
      <c r="CJ2" t="s">
        <v>316</v>
      </c>
      <c r="CK2" t="s">
        <v>317</v>
      </c>
      <c r="CL2" t="s">
        <v>318</v>
      </c>
      <c r="CM2" t="s">
        <v>319</v>
      </c>
      <c r="CN2" t="s">
        <v>320</v>
      </c>
      <c r="CO2" t="s">
        <v>321</v>
      </c>
      <c r="CP2" t="s">
        <v>322</v>
      </c>
      <c r="CQ2" t="s">
        <v>323</v>
      </c>
      <c r="CR2" t="s">
        <v>324</v>
      </c>
      <c r="CS2" t="s">
        <v>325</v>
      </c>
      <c r="CT2" t="s">
        <v>326</v>
      </c>
      <c r="CU2" t="s">
        <v>327</v>
      </c>
      <c r="CV2" t="s">
        <v>313</v>
      </c>
      <c r="CW2" t="s">
        <v>328</v>
      </c>
      <c r="CX2" t="s">
        <v>329</v>
      </c>
      <c r="CY2" t="s">
        <v>330</v>
      </c>
      <c r="CZ2" t="s">
        <v>331</v>
      </c>
      <c r="DA2" t="s">
        <v>332</v>
      </c>
      <c r="DB2" t="s">
        <v>333</v>
      </c>
      <c r="DC2" t="s">
        <v>334</v>
      </c>
      <c r="DD2" t="s">
        <v>335</v>
      </c>
      <c r="DE2" t="s">
        <v>336</v>
      </c>
      <c r="DF2" t="s">
        <v>337</v>
      </c>
      <c r="DG2" t="s">
        <v>338</v>
      </c>
      <c r="DH2" t="s">
        <v>339</v>
      </c>
      <c r="DI2" t="s">
        <v>340</v>
      </c>
      <c r="DJ2" t="s">
        <v>313</v>
      </c>
      <c r="DK2" t="s">
        <v>341</v>
      </c>
      <c r="DL2" t="s">
        <v>342</v>
      </c>
      <c r="DM2" t="s">
        <v>343</v>
      </c>
      <c r="DN2" t="s">
        <v>344</v>
      </c>
      <c r="DO2" t="s">
        <v>345</v>
      </c>
      <c r="DP2" t="s">
        <v>346</v>
      </c>
      <c r="DQ2" t="s">
        <v>347</v>
      </c>
      <c r="DR2" t="s">
        <v>348</v>
      </c>
      <c r="DS2" t="s">
        <v>349</v>
      </c>
      <c r="DT2" t="s">
        <v>350</v>
      </c>
      <c r="DU2" t="s">
        <v>351</v>
      </c>
      <c r="DV2" t="s">
        <v>352</v>
      </c>
      <c r="DW2" t="s">
        <v>353</v>
      </c>
      <c r="DX2" t="s">
        <v>354</v>
      </c>
      <c r="DY2" t="s">
        <v>355</v>
      </c>
      <c r="DZ2" t="s">
        <v>356</v>
      </c>
      <c r="EA2" t="s">
        <v>357</v>
      </c>
      <c r="EB2" t="s">
        <v>358</v>
      </c>
      <c r="EC2" t="s">
        <v>359</v>
      </c>
      <c r="ED2" t="s">
        <v>360</v>
      </c>
      <c r="EE2" t="s">
        <v>361</v>
      </c>
      <c r="EF2" t="s">
        <v>362</v>
      </c>
      <c r="EG2" t="s">
        <v>363</v>
      </c>
      <c r="EH2" t="s">
        <v>364</v>
      </c>
      <c r="EI2" t="s">
        <v>365</v>
      </c>
      <c r="EJ2" t="s">
        <v>366</v>
      </c>
      <c r="EK2" t="s">
        <v>367</v>
      </c>
      <c r="EL2" t="s">
        <v>368</v>
      </c>
      <c r="EM2" t="s">
        <v>369</v>
      </c>
      <c r="EN2" t="s">
        <v>370</v>
      </c>
      <c r="EO2" t="s">
        <v>371</v>
      </c>
      <c r="EP2" t="s">
        <v>372</v>
      </c>
      <c r="EQ2" t="s">
        <v>373</v>
      </c>
      <c r="ER2" t="s">
        <v>374</v>
      </c>
      <c r="ES2" t="s">
        <v>375</v>
      </c>
      <c r="ET2" t="s">
        <v>376</v>
      </c>
      <c r="EU2" t="s">
        <v>377</v>
      </c>
      <c r="EV2" t="s">
        <v>378</v>
      </c>
      <c r="EW2" t="s">
        <v>379</v>
      </c>
      <c r="EX2" t="s">
        <v>380</v>
      </c>
      <c r="EY2" t="s">
        <v>381</v>
      </c>
      <c r="EZ2" t="s">
        <v>382</v>
      </c>
      <c r="FA2" t="s">
        <v>383</v>
      </c>
      <c r="FB2" t="s">
        <v>384</v>
      </c>
      <c r="FC2" t="s">
        <v>385</v>
      </c>
      <c r="FD2" t="s">
        <v>386</v>
      </c>
      <c r="FE2" t="s">
        <v>387</v>
      </c>
      <c r="FF2" t="s">
        <v>388</v>
      </c>
      <c r="FG2" t="s">
        <v>389</v>
      </c>
      <c r="FH2" t="s">
        <v>390</v>
      </c>
      <c r="FI2" t="s">
        <v>391</v>
      </c>
      <c r="FJ2" t="s">
        <v>392</v>
      </c>
      <c r="FK2" t="s">
        <v>393</v>
      </c>
      <c r="FL2" t="s">
        <v>394</v>
      </c>
      <c r="FM2" t="s">
        <v>395</v>
      </c>
      <c r="FN2" t="s">
        <v>396</v>
      </c>
      <c r="FO2" t="s">
        <v>397</v>
      </c>
      <c r="FP2" t="s">
        <v>356</v>
      </c>
      <c r="FQ2" t="s">
        <v>357</v>
      </c>
      <c r="FR2" t="s">
        <v>358</v>
      </c>
      <c r="FS2" t="s">
        <v>359</v>
      </c>
      <c r="FT2" t="s">
        <v>360</v>
      </c>
      <c r="FU2" t="s">
        <v>361</v>
      </c>
      <c r="FV2" t="s">
        <v>362</v>
      </c>
      <c r="FW2" t="s">
        <v>363</v>
      </c>
      <c r="FX2" t="s">
        <v>364</v>
      </c>
      <c r="FY2" t="s">
        <v>365</v>
      </c>
      <c r="FZ2" t="s">
        <v>398</v>
      </c>
      <c r="GA2" t="s">
        <v>399</v>
      </c>
      <c r="GB2" t="s">
        <v>400</v>
      </c>
      <c r="GC2" t="s">
        <v>401</v>
      </c>
      <c r="GD2" t="s">
        <v>402</v>
      </c>
      <c r="GE2" t="s">
        <v>403</v>
      </c>
      <c r="GF2" t="s">
        <v>404</v>
      </c>
      <c r="GG2" t="s">
        <v>405</v>
      </c>
      <c r="GH2" t="s">
        <v>406</v>
      </c>
      <c r="GI2" t="s">
        <v>407</v>
      </c>
      <c r="GJ2" t="s">
        <v>408</v>
      </c>
      <c r="GK2" t="s">
        <v>409</v>
      </c>
      <c r="GL2" t="s">
        <v>410</v>
      </c>
      <c r="GM2" t="s">
        <v>411</v>
      </c>
      <c r="GN2" t="s">
        <v>412</v>
      </c>
      <c r="GO2" t="s">
        <v>413</v>
      </c>
      <c r="GP2" t="s">
        <v>414</v>
      </c>
      <c r="GQ2" t="s">
        <v>415</v>
      </c>
      <c r="GR2" t="s">
        <v>416</v>
      </c>
      <c r="GS2" t="s">
        <v>417</v>
      </c>
      <c r="GT2" t="s">
        <v>418</v>
      </c>
      <c r="GU2" t="s">
        <v>419</v>
      </c>
      <c r="GV2" t="s">
        <v>420</v>
      </c>
      <c r="GW2" t="s">
        <v>387</v>
      </c>
      <c r="GX2" t="s">
        <v>421</v>
      </c>
      <c r="GY2" t="s">
        <v>422</v>
      </c>
      <c r="GZ2" t="s">
        <v>423</v>
      </c>
      <c r="HA2" t="s">
        <v>424</v>
      </c>
      <c r="HB2" t="s">
        <v>425</v>
      </c>
      <c r="HC2" t="s">
        <v>426</v>
      </c>
      <c r="HD2" t="s">
        <v>427</v>
      </c>
      <c r="HE2" t="s">
        <v>428</v>
      </c>
      <c r="HF2" t="s">
        <v>429</v>
      </c>
      <c r="HG2" t="s">
        <v>430</v>
      </c>
      <c r="HH2" t="s">
        <v>360</v>
      </c>
      <c r="HI2" t="s">
        <v>361</v>
      </c>
      <c r="HJ2" t="s">
        <v>362</v>
      </c>
      <c r="HK2" t="s">
        <v>363</v>
      </c>
      <c r="HL2" t="s">
        <v>364</v>
      </c>
      <c r="HM2" t="s">
        <v>365</v>
      </c>
      <c r="HN2" t="s">
        <v>431</v>
      </c>
      <c r="HO2" t="s">
        <v>432</v>
      </c>
      <c r="HP2" t="s">
        <v>433</v>
      </c>
      <c r="HQ2" t="s">
        <v>434</v>
      </c>
      <c r="HR2" t="s">
        <v>435</v>
      </c>
      <c r="HS2" t="s">
        <v>226</v>
      </c>
      <c r="HT2" t="s">
        <v>227</v>
      </c>
      <c r="HU2" t="s">
        <v>228</v>
      </c>
    </row>
    <row r="3" spans="1:229" x14ac:dyDescent="0.2">
      <c r="A3" t="s">
        <v>436</v>
      </c>
      <c r="B3" t="s">
        <v>437</v>
      </c>
      <c r="C3" t="s">
        <v>438</v>
      </c>
      <c r="F3" t="s">
        <v>439</v>
      </c>
      <c r="G3">
        <v>0</v>
      </c>
      <c r="H3" s="1">
        <v>42941.372002314813</v>
      </c>
      <c r="I3" s="1">
        <v>42941.396099537036</v>
      </c>
      <c r="J3">
        <v>1</v>
      </c>
      <c r="K3" t="s">
        <v>440</v>
      </c>
      <c r="L3" t="s">
        <v>441</v>
      </c>
      <c r="M3" t="s">
        <v>442</v>
      </c>
      <c r="N3" t="s">
        <v>443</v>
      </c>
      <c r="O3">
        <v>5414733133</v>
      </c>
      <c r="P3">
        <v>1</v>
      </c>
      <c r="Q3">
        <v>1</v>
      </c>
      <c r="S3">
        <v>1</v>
      </c>
      <c r="T3">
        <v>1</v>
      </c>
      <c r="U3">
        <v>1</v>
      </c>
      <c r="V3">
        <v>1</v>
      </c>
      <c r="Y3">
        <v>2</v>
      </c>
      <c r="Z3">
        <v>1</v>
      </c>
      <c r="AA3">
        <v>1</v>
      </c>
      <c r="AB3">
        <v>1</v>
      </c>
      <c r="AC3">
        <v>1</v>
      </c>
      <c r="AD3">
        <v>1</v>
      </c>
      <c r="AG3" s="2">
        <v>0.18</v>
      </c>
      <c r="AH3">
        <v>20</v>
      </c>
      <c r="AI3">
        <v>5</v>
      </c>
      <c r="AJ3" s="2">
        <v>0.18</v>
      </c>
      <c r="AK3">
        <v>60</v>
      </c>
      <c r="AL3">
        <v>120</v>
      </c>
      <c r="AN3">
        <v>2</v>
      </c>
      <c r="AP3">
        <v>3</v>
      </c>
      <c r="AQ3">
        <v>1</v>
      </c>
      <c r="AR3">
        <v>90</v>
      </c>
      <c r="AT3" t="s">
        <v>444</v>
      </c>
      <c r="AU3">
        <v>1</v>
      </c>
      <c r="AV3">
        <v>1</v>
      </c>
      <c r="AW3">
        <v>20</v>
      </c>
      <c r="AX3">
        <v>20</v>
      </c>
      <c r="BB3">
        <v>1</v>
      </c>
      <c r="BC3">
        <v>1</v>
      </c>
      <c r="BD3">
        <v>1</v>
      </c>
      <c r="BE3">
        <v>3</v>
      </c>
      <c r="BF3">
        <v>2016</v>
      </c>
      <c r="BG3">
        <v>2007</v>
      </c>
      <c r="BH3" t="s">
        <v>445</v>
      </c>
      <c r="BI3">
        <v>2016</v>
      </c>
      <c r="BJ3">
        <v>2007</v>
      </c>
      <c r="BK3" t="s">
        <v>445</v>
      </c>
      <c r="BL3">
        <v>2</v>
      </c>
      <c r="BM3">
        <v>2</v>
      </c>
      <c r="BS3">
        <v>1</v>
      </c>
      <c r="BZ3">
        <v>1</v>
      </c>
      <c r="CB3">
        <v>1</v>
      </c>
      <c r="CC3">
        <v>1</v>
      </c>
      <c r="CD3">
        <v>3</v>
      </c>
      <c r="CE3">
        <v>1</v>
      </c>
      <c r="CF3" s="3">
        <v>42933</v>
      </c>
      <c r="CG3">
        <v>1</v>
      </c>
      <c r="CI3">
        <v>1</v>
      </c>
      <c r="CP3">
        <v>2</v>
      </c>
      <c r="CR3">
        <v>2</v>
      </c>
      <c r="CS3">
        <v>31.77</v>
      </c>
      <c r="CT3">
        <v>1</v>
      </c>
      <c r="CU3" s="3">
        <v>42933</v>
      </c>
      <c r="CV3">
        <v>1</v>
      </c>
      <c r="CX3">
        <v>1</v>
      </c>
      <c r="DE3">
        <v>1</v>
      </c>
      <c r="DG3">
        <v>41.95</v>
      </c>
      <c r="DH3">
        <v>2</v>
      </c>
      <c r="DX3">
        <v>1</v>
      </c>
      <c r="DY3">
        <v>1</v>
      </c>
      <c r="DZ3">
        <v>1875</v>
      </c>
      <c r="EA3">
        <v>20</v>
      </c>
      <c r="ED3">
        <v>675</v>
      </c>
      <c r="EE3">
        <v>4</v>
      </c>
      <c r="EF3">
        <v>32</v>
      </c>
      <c r="EG3">
        <v>1</v>
      </c>
      <c r="EJ3" s="4">
        <v>75000</v>
      </c>
      <c r="EL3">
        <v>10</v>
      </c>
      <c r="EM3">
        <v>1</v>
      </c>
      <c r="EN3">
        <v>1</v>
      </c>
      <c r="EO3">
        <v>1906</v>
      </c>
      <c r="EP3">
        <v>2017</v>
      </c>
      <c r="EQ3" t="s">
        <v>446</v>
      </c>
      <c r="ER3" t="s">
        <v>447</v>
      </c>
      <c r="ES3" s="4">
        <v>31500</v>
      </c>
      <c r="ET3" s="2">
        <v>0.9</v>
      </c>
      <c r="EV3" s="4">
        <v>1400000</v>
      </c>
      <c r="FE3">
        <v>2037</v>
      </c>
      <c r="FF3">
        <v>1</v>
      </c>
      <c r="FG3">
        <v>2</v>
      </c>
      <c r="FH3">
        <v>5</v>
      </c>
      <c r="FK3">
        <v>100</v>
      </c>
      <c r="FN3">
        <v>1</v>
      </c>
      <c r="FO3">
        <v>1</v>
      </c>
      <c r="FP3">
        <v>1875</v>
      </c>
      <c r="FQ3">
        <v>0</v>
      </c>
      <c r="FT3">
        <v>675</v>
      </c>
      <c r="FV3">
        <v>32</v>
      </c>
      <c r="FZ3">
        <v>5</v>
      </c>
      <c r="GB3">
        <v>8</v>
      </c>
      <c r="GC3">
        <v>1</v>
      </c>
      <c r="GD3">
        <v>0</v>
      </c>
      <c r="GE3">
        <v>1</v>
      </c>
      <c r="GL3">
        <v>2</v>
      </c>
      <c r="GN3">
        <v>2007</v>
      </c>
      <c r="GO3">
        <v>2007</v>
      </c>
      <c r="GP3">
        <v>1.4</v>
      </c>
      <c r="GQ3">
        <v>1.4</v>
      </c>
      <c r="GR3">
        <v>65</v>
      </c>
      <c r="GS3">
        <v>0.25</v>
      </c>
      <c r="GT3">
        <v>0.18</v>
      </c>
      <c r="GU3">
        <v>30</v>
      </c>
      <c r="GV3">
        <v>2037</v>
      </c>
      <c r="GW3">
        <v>2037</v>
      </c>
      <c r="GX3">
        <v>2</v>
      </c>
      <c r="GY3">
        <v>1</v>
      </c>
      <c r="GZ3">
        <v>70</v>
      </c>
      <c r="HA3" t="s">
        <v>448</v>
      </c>
      <c r="HB3">
        <v>2</v>
      </c>
      <c r="HF3">
        <v>1</v>
      </c>
      <c r="HG3">
        <v>2</v>
      </c>
      <c r="HS3">
        <v>44.08610534668</v>
      </c>
      <c r="HT3">
        <v>-117.01879882812</v>
      </c>
      <c r="HU3">
        <v>-1</v>
      </c>
    </row>
    <row r="4" spans="1:229" x14ac:dyDescent="0.2">
      <c r="A4" t="s">
        <v>449</v>
      </c>
      <c r="B4" t="s">
        <v>437</v>
      </c>
      <c r="C4" t="s">
        <v>438</v>
      </c>
      <c r="F4" t="s">
        <v>450</v>
      </c>
      <c r="G4">
        <v>0</v>
      </c>
      <c r="H4" s="1">
        <v>42941.393136574072</v>
      </c>
      <c r="I4" s="1">
        <v>42941.400555555556</v>
      </c>
      <c r="J4">
        <v>1</v>
      </c>
      <c r="K4" t="s">
        <v>451</v>
      </c>
      <c r="L4" t="s">
        <v>452</v>
      </c>
      <c r="M4" t="s">
        <v>453</v>
      </c>
      <c r="N4" t="s">
        <v>454</v>
      </c>
      <c r="O4" t="s">
        <v>455</v>
      </c>
      <c r="P4">
        <v>1</v>
      </c>
      <c r="Q4">
        <v>1</v>
      </c>
      <c r="S4">
        <v>1</v>
      </c>
      <c r="T4">
        <v>1</v>
      </c>
      <c r="U4">
        <v>1</v>
      </c>
      <c r="V4">
        <v>1</v>
      </c>
      <c r="X4">
        <v>1</v>
      </c>
      <c r="Y4">
        <v>2</v>
      </c>
      <c r="Z4">
        <v>1</v>
      </c>
      <c r="AA4">
        <v>1</v>
      </c>
      <c r="AB4">
        <v>1</v>
      </c>
      <c r="AC4">
        <v>1</v>
      </c>
      <c r="AG4" s="2">
        <v>0.01</v>
      </c>
      <c r="AH4">
        <v>1</v>
      </c>
      <c r="AJ4" s="2">
        <v>0.01</v>
      </c>
      <c r="AK4">
        <v>45</v>
      </c>
      <c r="AM4">
        <v>90</v>
      </c>
      <c r="AN4">
        <v>2</v>
      </c>
      <c r="AP4">
        <v>3</v>
      </c>
      <c r="AQ4">
        <v>1</v>
      </c>
      <c r="AR4">
        <v>30</v>
      </c>
      <c r="AT4" t="s">
        <v>456</v>
      </c>
      <c r="AU4">
        <v>1</v>
      </c>
      <c r="AV4">
        <v>1</v>
      </c>
      <c r="AW4">
        <v>75</v>
      </c>
      <c r="AX4">
        <v>75</v>
      </c>
      <c r="BC4">
        <v>2</v>
      </c>
      <c r="BD4">
        <v>2</v>
      </c>
      <c r="BE4">
        <v>2</v>
      </c>
      <c r="BL4">
        <v>2</v>
      </c>
      <c r="BM4">
        <v>1</v>
      </c>
      <c r="BP4">
        <v>1</v>
      </c>
      <c r="BQ4">
        <v>1</v>
      </c>
      <c r="BR4">
        <v>1</v>
      </c>
      <c r="BZ4">
        <v>1</v>
      </c>
      <c r="CB4">
        <v>2</v>
      </c>
      <c r="CC4">
        <v>2</v>
      </c>
      <c r="CD4">
        <v>2</v>
      </c>
      <c r="CE4">
        <v>1</v>
      </c>
      <c r="CF4">
        <v>2017</v>
      </c>
      <c r="CG4">
        <v>1</v>
      </c>
      <c r="CI4">
        <v>1</v>
      </c>
      <c r="CJ4">
        <v>1</v>
      </c>
      <c r="CK4">
        <v>1</v>
      </c>
      <c r="CP4">
        <v>2</v>
      </c>
      <c r="CR4">
        <v>2</v>
      </c>
      <c r="CS4">
        <v>42.5</v>
      </c>
      <c r="CT4">
        <v>1</v>
      </c>
      <c r="CU4">
        <v>2017</v>
      </c>
      <c r="CV4">
        <v>1</v>
      </c>
      <c r="CX4">
        <v>1</v>
      </c>
      <c r="CY4">
        <v>1</v>
      </c>
      <c r="CZ4">
        <v>1</v>
      </c>
      <c r="DE4">
        <v>1</v>
      </c>
      <c r="DG4">
        <v>37</v>
      </c>
      <c r="DH4">
        <v>2</v>
      </c>
      <c r="DX4">
        <v>1</v>
      </c>
      <c r="DY4">
        <v>1</v>
      </c>
      <c r="DZ4">
        <v>500</v>
      </c>
      <c r="EA4">
        <v>25</v>
      </c>
      <c r="ED4">
        <v>250</v>
      </c>
      <c r="EE4">
        <v>5</v>
      </c>
      <c r="EF4">
        <v>5</v>
      </c>
      <c r="EJ4">
        <v>78000</v>
      </c>
      <c r="FG4">
        <v>2</v>
      </c>
      <c r="FN4">
        <v>1</v>
      </c>
      <c r="FO4">
        <v>1</v>
      </c>
      <c r="FP4">
        <v>500</v>
      </c>
      <c r="FQ4">
        <v>25</v>
      </c>
      <c r="FT4">
        <v>250</v>
      </c>
      <c r="FU4">
        <v>5</v>
      </c>
      <c r="FV4">
        <v>5</v>
      </c>
      <c r="HF4">
        <v>1</v>
      </c>
      <c r="HG4">
        <v>2</v>
      </c>
      <c r="HS4">
        <v>44.389495849608998</v>
      </c>
      <c r="HT4">
        <v>-118.64099884033</v>
      </c>
      <c r="HU4">
        <v>-1</v>
      </c>
    </row>
    <row r="5" spans="1:229" x14ac:dyDescent="0.2">
      <c r="A5" t="s">
        <v>457</v>
      </c>
      <c r="B5" t="s">
        <v>437</v>
      </c>
      <c r="C5" t="s">
        <v>438</v>
      </c>
      <c r="F5" t="s">
        <v>458</v>
      </c>
      <c r="G5">
        <v>0</v>
      </c>
      <c r="H5" s="1">
        <v>42941.393437500003</v>
      </c>
      <c r="I5" s="1">
        <v>42941.407164351855</v>
      </c>
      <c r="J5">
        <v>1</v>
      </c>
      <c r="K5" t="s">
        <v>459</v>
      </c>
      <c r="L5" t="s">
        <v>460</v>
      </c>
      <c r="M5" t="s">
        <v>442</v>
      </c>
      <c r="N5" t="s">
        <v>461</v>
      </c>
      <c r="O5" t="s">
        <v>462</v>
      </c>
      <c r="P5">
        <v>1</v>
      </c>
      <c r="Q5">
        <v>1</v>
      </c>
      <c r="S5">
        <v>1</v>
      </c>
      <c r="T5">
        <v>1</v>
      </c>
      <c r="U5">
        <v>1</v>
      </c>
      <c r="V5">
        <v>1</v>
      </c>
      <c r="Y5">
        <v>2</v>
      </c>
      <c r="Z5">
        <v>1</v>
      </c>
      <c r="AA5">
        <v>1</v>
      </c>
      <c r="AB5">
        <v>1</v>
      </c>
      <c r="AC5">
        <v>1</v>
      </c>
      <c r="AD5">
        <v>1</v>
      </c>
      <c r="AG5">
        <v>15</v>
      </c>
      <c r="AH5">
        <v>15</v>
      </c>
      <c r="AI5">
        <v>15</v>
      </c>
      <c r="AK5">
        <v>30</v>
      </c>
      <c r="AL5">
        <v>0</v>
      </c>
      <c r="AM5">
        <v>60</v>
      </c>
      <c r="AN5">
        <v>2</v>
      </c>
      <c r="AP5">
        <v>3</v>
      </c>
      <c r="AQ5">
        <v>1</v>
      </c>
      <c r="AR5">
        <v>30</v>
      </c>
      <c r="AU5">
        <v>1</v>
      </c>
      <c r="AV5">
        <v>1</v>
      </c>
      <c r="AZ5">
        <v>1</v>
      </c>
      <c r="BA5">
        <v>1</v>
      </c>
      <c r="BB5">
        <v>1</v>
      </c>
      <c r="BC5">
        <v>3</v>
      </c>
      <c r="BD5">
        <v>3</v>
      </c>
      <c r="BE5">
        <v>3</v>
      </c>
      <c r="BF5">
        <v>2017</v>
      </c>
      <c r="BG5">
        <v>2015</v>
      </c>
      <c r="BH5" t="s">
        <v>445</v>
      </c>
      <c r="BI5">
        <v>2017</v>
      </c>
      <c r="BJ5">
        <v>2015</v>
      </c>
      <c r="BK5" t="s">
        <v>445</v>
      </c>
      <c r="BL5">
        <v>2</v>
      </c>
      <c r="BM5">
        <v>4</v>
      </c>
      <c r="BN5" t="s">
        <v>463</v>
      </c>
      <c r="BV5">
        <v>1</v>
      </c>
      <c r="BX5">
        <v>1</v>
      </c>
      <c r="CB5">
        <v>2</v>
      </c>
      <c r="CC5">
        <v>2</v>
      </c>
      <c r="CD5">
        <v>2</v>
      </c>
      <c r="CE5">
        <v>1</v>
      </c>
      <c r="CF5">
        <v>2017</v>
      </c>
      <c r="CG5">
        <v>1</v>
      </c>
      <c r="CJ5">
        <v>1</v>
      </c>
      <c r="CP5">
        <v>1</v>
      </c>
      <c r="CR5">
        <v>2</v>
      </c>
      <c r="CS5">
        <v>41.5</v>
      </c>
      <c r="CT5">
        <v>1</v>
      </c>
      <c r="CU5">
        <v>2010</v>
      </c>
      <c r="CV5">
        <v>1</v>
      </c>
      <c r="CY5">
        <v>1</v>
      </c>
      <c r="DE5">
        <v>1</v>
      </c>
      <c r="DG5">
        <v>48</v>
      </c>
      <c r="DH5">
        <v>2</v>
      </c>
      <c r="DX5">
        <v>1</v>
      </c>
      <c r="DY5">
        <v>1</v>
      </c>
      <c r="DZ5">
        <v>3287</v>
      </c>
      <c r="EB5">
        <v>3287</v>
      </c>
      <c r="ED5">
        <v>1100</v>
      </c>
      <c r="EF5">
        <v>30</v>
      </c>
      <c r="EJ5" t="s">
        <v>464</v>
      </c>
      <c r="EK5" t="s">
        <v>445</v>
      </c>
      <c r="EL5" t="s">
        <v>445</v>
      </c>
      <c r="EM5" t="s">
        <v>445</v>
      </c>
      <c r="EN5" t="s">
        <v>445</v>
      </c>
      <c r="EO5">
        <v>1970</v>
      </c>
      <c r="EP5">
        <v>2017</v>
      </c>
      <c r="EQ5" t="s">
        <v>465</v>
      </c>
      <c r="ER5" t="s">
        <v>464</v>
      </c>
      <c r="ES5" t="s">
        <v>464</v>
      </c>
      <c r="ET5" t="s">
        <v>466</v>
      </c>
      <c r="EU5" t="s">
        <v>464</v>
      </c>
      <c r="FF5">
        <v>1</v>
      </c>
      <c r="FG5">
        <v>1</v>
      </c>
      <c r="FH5">
        <v>3</v>
      </c>
      <c r="FN5">
        <v>1</v>
      </c>
      <c r="FO5">
        <v>2</v>
      </c>
      <c r="HF5">
        <v>1</v>
      </c>
      <c r="HG5">
        <v>2</v>
      </c>
      <c r="HR5" t="s">
        <v>467</v>
      </c>
      <c r="HS5">
        <v>43.561004638672003</v>
      </c>
      <c r="HT5">
        <v>-116.21350097656</v>
      </c>
      <c r="HU5">
        <v>-1</v>
      </c>
    </row>
    <row r="6" spans="1:229" x14ac:dyDescent="0.2">
      <c r="A6" t="s">
        <v>468</v>
      </c>
      <c r="B6" t="s">
        <v>437</v>
      </c>
      <c r="C6" t="s">
        <v>438</v>
      </c>
      <c r="F6" t="s">
        <v>469</v>
      </c>
      <c r="G6">
        <v>0</v>
      </c>
      <c r="H6" s="1">
        <v>42941.385636574072</v>
      </c>
      <c r="I6" s="1">
        <v>42941.408055555556</v>
      </c>
      <c r="J6">
        <v>1</v>
      </c>
      <c r="K6" t="s">
        <v>470</v>
      </c>
      <c r="L6" t="s">
        <v>471</v>
      </c>
      <c r="M6" t="s">
        <v>453</v>
      </c>
      <c r="N6" t="s">
        <v>472</v>
      </c>
      <c r="O6" t="s">
        <v>473</v>
      </c>
      <c r="P6">
        <v>1</v>
      </c>
      <c r="Q6">
        <v>1</v>
      </c>
      <c r="S6">
        <v>1</v>
      </c>
      <c r="T6">
        <v>1</v>
      </c>
      <c r="V6">
        <v>1</v>
      </c>
      <c r="W6">
        <v>1</v>
      </c>
      <c r="X6">
        <v>1</v>
      </c>
      <c r="Y6">
        <v>2</v>
      </c>
      <c r="Z6">
        <v>1</v>
      </c>
      <c r="AB6">
        <v>1</v>
      </c>
      <c r="AD6">
        <v>1</v>
      </c>
      <c r="AG6" t="s">
        <v>474</v>
      </c>
      <c r="AH6" t="s">
        <v>475</v>
      </c>
      <c r="AK6">
        <v>60</v>
      </c>
      <c r="AN6">
        <v>1</v>
      </c>
      <c r="AO6" t="s">
        <v>476</v>
      </c>
      <c r="AP6">
        <v>3</v>
      </c>
      <c r="AQ6">
        <v>1</v>
      </c>
      <c r="AR6" t="s">
        <v>477</v>
      </c>
      <c r="AT6" t="s">
        <v>478</v>
      </c>
      <c r="AU6">
        <v>1</v>
      </c>
      <c r="AV6">
        <v>1</v>
      </c>
      <c r="AW6" s="2">
        <v>0.46</v>
      </c>
      <c r="AX6" s="2">
        <v>0.46</v>
      </c>
      <c r="BB6">
        <v>1</v>
      </c>
      <c r="BC6">
        <v>1</v>
      </c>
      <c r="BD6">
        <v>1</v>
      </c>
      <c r="BE6">
        <v>3</v>
      </c>
      <c r="BF6" t="s">
        <v>479</v>
      </c>
      <c r="BG6" t="s">
        <v>479</v>
      </c>
      <c r="BH6" t="s">
        <v>479</v>
      </c>
      <c r="BI6" t="s">
        <v>479</v>
      </c>
      <c r="BJ6" t="s">
        <v>480</v>
      </c>
      <c r="BK6" t="s">
        <v>479</v>
      </c>
      <c r="BL6">
        <v>1</v>
      </c>
      <c r="BM6">
        <v>2</v>
      </c>
      <c r="BN6" t="s">
        <v>481</v>
      </c>
      <c r="BP6">
        <v>1</v>
      </c>
      <c r="BQ6">
        <v>1</v>
      </c>
      <c r="BZ6">
        <v>1</v>
      </c>
      <c r="CB6">
        <v>3</v>
      </c>
      <c r="CC6">
        <v>3</v>
      </c>
      <c r="CD6">
        <v>3</v>
      </c>
      <c r="CE6">
        <v>1</v>
      </c>
      <c r="CF6">
        <v>2009</v>
      </c>
      <c r="CG6">
        <v>1</v>
      </c>
      <c r="CM6">
        <v>1</v>
      </c>
      <c r="CP6">
        <v>4</v>
      </c>
      <c r="CQ6" t="s">
        <v>482</v>
      </c>
      <c r="CR6">
        <v>2</v>
      </c>
      <c r="CS6" t="s">
        <v>483</v>
      </c>
      <c r="CT6">
        <v>1</v>
      </c>
      <c r="CU6">
        <v>2016</v>
      </c>
      <c r="CV6">
        <v>2</v>
      </c>
      <c r="CZ6">
        <v>1</v>
      </c>
      <c r="DE6">
        <v>1</v>
      </c>
      <c r="DG6">
        <v>43</v>
      </c>
      <c r="DH6">
        <v>2</v>
      </c>
      <c r="DX6">
        <v>1</v>
      </c>
      <c r="DY6">
        <v>1</v>
      </c>
      <c r="DZ6">
        <v>137</v>
      </c>
      <c r="EA6">
        <v>0</v>
      </c>
      <c r="EB6">
        <v>137</v>
      </c>
      <c r="EC6">
        <v>0</v>
      </c>
      <c r="ED6">
        <v>92</v>
      </c>
      <c r="EE6">
        <v>0</v>
      </c>
      <c r="EF6">
        <v>45</v>
      </c>
      <c r="EG6">
        <v>0</v>
      </c>
      <c r="EH6">
        <v>0</v>
      </c>
      <c r="EI6">
        <v>0</v>
      </c>
      <c r="EJ6" t="s">
        <v>484</v>
      </c>
      <c r="EK6" t="s">
        <v>479</v>
      </c>
      <c r="EL6">
        <v>9</v>
      </c>
      <c r="EM6" t="s">
        <v>479</v>
      </c>
      <c r="EN6" t="s">
        <v>485</v>
      </c>
      <c r="EO6">
        <v>2009</v>
      </c>
      <c r="EP6" t="s">
        <v>486</v>
      </c>
      <c r="EQ6" t="s">
        <v>486</v>
      </c>
      <c r="ER6" t="s">
        <v>486</v>
      </c>
      <c r="ES6" t="s">
        <v>486</v>
      </c>
      <c r="ET6" t="s">
        <v>486</v>
      </c>
      <c r="EU6" t="s">
        <v>486</v>
      </c>
      <c r="EV6" t="s">
        <v>486</v>
      </c>
      <c r="EW6" t="s">
        <v>486</v>
      </c>
      <c r="EX6" t="s">
        <v>486</v>
      </c>
      <c r="EY6" t="s">
        <v>486</v>
      </c>
      <c r="EZ6" t="s">
        <v>486</v>
      </c>
      <c r="FA6" t="s">
        <v>486</v>
      </c>
      <c r="FB6" t="s">
        <v>486</v>
      </c>
      <c r="FC6" t="s">
        <v>486</v>
      </c>
      <c r="FD6" t="s">
        <v>486</v>
      </c>
      <c r="FE6" t="s">
        <v>484</v>
      </c>
      <c r="FF6">
        <v>1</v>
      </c>
      <c r="FG6">
        <v>1</v>
      </c>
      <c r="FH6">
        <v>2</v>
      </c>
      <c r="FJ6" t="s">
        <v>486</v>
      </c>
      <c r="FK6" t="s">
        <v>486</v>
      </c>
      <c r="FL6" t="s">
        <v>486</v>
      </c>
      <c r="FM6" t="s">
        <v>487</v>
      </c>
      <c r="FN6">
        <v>1</v>
      </c>
      <c r="FO6">
        <v>1</v>
      </c>
      <c r="FP6">
        <v>137</v>
      </c>
      <c r="FQ6">
        <v>0</v>
      </c>
      <c r="FR6">
        <v>137</v>
      </c>
      <c r="FS6">
        <v>0</v>
      </c>
      <c r="FT6">
        <v>92</v>
      </c>
      <c r="FU6">
        <v>0</v>
      </c>
      <c r="FV6">
        <v>45</v>
      </c>
      <c r="FW6">
        <v>0</v>
      </c>
      <c r="FX6">
        <v>0</v>
      </c>
      <c r="FY6">
        <v>0</v>
      </c>
      <c r="FZ6" t="s">
        <v>486</v>
      </c>
      <c r="GA6" t="s">
        <v>486</v>
      </c>
      <c r="GB6">
        <v>9</v>
      </c>
      <c r="GC6" t="s">
        <v>486</v>
      </c>
      <c r="GD6" t="s">
        <v>486</v>
      </c>
      <c r="GJ6">
        <v>1</v>
      </c>
      <c r="GK6" t="s">
        <v>479</v>
      </c>
      <c r="GN6" t="s">
        <v>486</v>
      </c>
      <c r="GO6" t="s">
        <v>486</v>
      </c>
      <c r="GP6" t="s">
        <v>486</v>
      </c>
      <c r="GQ6" t="s">
        <v>486</v>
      </c>
      <c r="GR6" t="s">
        <v>486</v>
      </c>
      <c r="GS6" t="s">
        <v>486</v>
      </c>
      <c r="GT6" t="s">
        <v>486</v>
      </c>
      <c r="GU6" t="s">
        <v>486</v>
      </c>
      <c r="GV6" t="s">
        <v>486</v>
      </c>
      <c r="GW6" t="s">
        <v>486</v>
      </c>
      <c r="GZ6" t="s">
        <v>486</v>
      </c>
      <c r="HA6" t="s">
        <v>488</v>
      </c>
      <c r="HB6">
        <v>2</v>
      </c>
      <c r="HC6">
        <v>0</v>
      </c>
      <c r="HD6" t="s">
        <v>486</v>
      </c>
      <c r="HE6" t="s">
        <v>487</v>
      </c>
      <c r="HF6">
        <v>1</v>
      </c>
      <c r="HG6">
        <v>2</v>
      </c>
      <c r="HR6" t="s">
        <v>489</v>
      </c>
      <c r="HS6">
        <v>44.774398803711001</v>
      </c>
      <c r="HT6">
        <v>-119.90950012207</v>
      </c>
      <c r="HU6">
        <v>-1</v>
      </c>
    </row>
    <row r="7" spans="1:229" x14ac:dyDescent="0.2">
      <c r="A7" t="s">
        <v>490</v>
      </c>
      <c r="B7" t="s">
        <v>437</v>
      </c>
      <c r="C7" t="s">
        <v>438</v>
      </c>
      <c r="F7" t="s">
        <v>491</v>
      </c>
      <c r="G7">
        <v>0</v>
      </c>
      <c r="H7" s="1">
        <v>42941.414537037039</v>
      </c>
      <c r="I7" s="1">
        <v>42941.42</v>
      </c>
      <c r="J7">
        <v>1</v>
      </c>
      <c r="K7" t="s">
        <v>492</v>
      </c>
      <c r="L7" t="s">
        <v>493</v>
      </c>
      <c r="M7" t="s">
        <v>453</v>
      </c>
      <c r="N7" t="s">
        <v>494</v>
      </c>
      <c r="O7" t="s">
        <v>495</v>
      </c>
      <c r="P7">
        <v>1</v>
      </c>
      <c r="Q7">
        <v>1</v>
      </c>
      <c r="S7">
        <v>1</v>
      </c>
      <c r="T7">
        <v>1</v>
      </c>
      <c r="V7">
        <v>1</v>
      </c>
      <c r="Y7">
        <v>2</v>
      </c>
      <c r="Z7">
        <v>1</v>
      </c>
      <c r="AB7">
        <v>1</v>
      </c>
      <c r="AD7">
        <v>1</v>
      </c>
      <c r="AG7" t="s">
        <v>496</v>
      </c>
      <c r="AH7">
        <v>15</v>
      </c>
      <c r="AK7">
        <v>45</v>
      </c>
      <c r="AN7">
        <v>2</v>
      </c>
      <c r="AP7">
        <v>2</v>
      </c>
      <c r="AR7" t="s">
        <v>445</v>
      </c>
      <c r="AT7" t="s">
        <v>497</v>
      </c>
      <c r="AU7">
        <v>1</v>
      </c>
      <c r="AV7">
        <v>1</v>
      </c>
      <c r="AZ7">
        <v>1</v>
      </c>
      <c r="BA7">
        <v>1</v>
      </c>
      <c r="BB7">
        <v>1</v>
      </c>
      <c r="BC7">
        <v>2</v>
      </c>
      <c r="BD7">
        <v>3</v>
      </c>
      <c r="BE7">
        <v>3</v>
      </c>
      <c r="BF7">
        <v>2015</v>
      </c>
      <c r="BG7" t="s">
        <v>445</v>
      </c>
      <c r="BH7" t="s">
        <v>445</v>
      </c>
      <c r="BI7" t="s">
        <v>498</v>
      </c>
      <c r="BJ7" t="s">
        <v>445</v>
      </c>
      <c r="BK7" t="s">
        <v>445</v>
      </c>
      <c r="BL7">
        <v>2</v>
      </c>
      <c r="BM7">
        <v>4</v>
      </c>
      <c r="BN7" t="s">
        <v>499</v>
      </c>
      <c r="BQ7">
        <v>1</v>
      </c>
      <c r="BR7">
        <v>1</v>
      </c>
      <c r="BZ7">
        <v>1</v>
      </c>
      <c r="CB7">
        <v>2</v>
      </c>
      <c r="CC7">
        <v>3</v>
      </c>
      <c r="CD7">
        <v>3</v>
      </c>
      <c r="CE7">
        <v>1</v>
      </c>
      <c r="CF7">
        <v>2014</v>
      </c>
      <c r="CG7">
        <v>1</v>
      </c>
      <c r="CL7">
        <v>1</v>
      </c>
      <c r="CP7">
        <v>1</v>
      </c>
      <c r="CR7">
        <v>2</v>
      </c>
      <c r="CS7" t="s">
        <v>500</v>
      </c>
      <c r="CT7">
        <v>2</v>
      </c>
      <c r="DH7">
        <v>2</v>
      </c>
      <c r="DX7">
        <v>1</v>
      </c>
      <c r="DY7">
        <v>1</v>
      </c>
      <c r="DZ7">
        <v>52</v>
      </c>
      <c r="EA7">
        <v>0</v>
      </c>
      <c r="EB7">
        <v>52</v>
      </c>
      <c r="EC7">
        <v>0</v>
      </c>
      <c r="ED7">
        <v>47</v>
      </c>
      <c r="EE7">
        <v>0</v>
      </c>
      <c r="EF7">
        <v>3</v>
      </c>
      <c r="EG7">
        <v>0</v>
      </c>
      <c r="EH7">
        <v>0</v>
      </c>
      <c r="EI7">
        <v>0</v>
      </c>
      <c r="EJ7" t="s">
        <v>501</v>
      </c>
      <c r="EK7">
        <v>2.5</v>
      </c>
      <c r="EL7">
        <v>1</v>
      </c>
      <c r="EM7">
        <v>0</v>
      </c>
      <c r="EN7">
        <v>1.5</v>
      </c>
      <c r="EO7">
        <v>1955</v>
      </c>
      <c r="EP7">
        <v>1955</v>
      </c>
      <c r="EQ7" t="s">
        <v>502</v>
      </c>
      <c r="ER7" t="s">
        <v>445</v>
      </c>
      <c r="ES7" t="s">
        <v>503</v>
      </c>
      <c r="ET7">
        <v>0</v>
      </c>
      <c r="EU7" t="s">
        <v>504</v>
      </c>
      <c r="EV7" t="s">
        <v>505</v>
      </c>
      <c r="EW7" t="s">
        <v>505</v>
      </c>
      <c r="EX7">
        <v>0</v>
      </c>
      <c r="EY7">
        <v>0</v>
      </c>
      <c r="EZ7">
        <v>0</v>
      </c>
      <c r="FA7">
        <v>0</v>
      </c>
      <c r="FE7" t="s">
        <v>506</v>
      </c>
      <c r="FF7">
        <v>2</v>
      </c>
      <c r="FG7">
        <v>2</v>
      </c>
      <c r="FH7">
        <v>1</v>
      </c>
      <c r="FJ7">
        <v>0</v>
      </c>
      <c r="FK7">
        <v>0</v>
      </c>
      <c r="FL7">
        <v>0</v>
      </c>
      <c r="FN7">
        <v>1</v>
      </c>
      <c r="FO7">
        <v>2</v>
      </c>
      <c r="HF7">
        <v>1</v>
      </c>
      <c r="HG7">
        <v>2</v>
      </c>
      <c r="HS7">
        <v>44.952697753906001</v>
      </c>
      <c r="HT7">
        <v>-120.65100097656</v>
      </c>
      <c r="HU7">
        <v>-1</v>
      </c>
    </row>
    <row r="8" spans="1:229" x14ac:dyDescent="0.2">
      <c r="A8" t="s">
        <v>507</v>
      </c>
      <c r="B8" t="s">
        <v>437</v>
      </c>
      <c r="C8" t="s">
        <v>438</v>
      </c>
      <c r="F8" t="s">
        <v>508</v>
      </c>
      <c r="G8">
        <v>0</v>
      </c>
      <c r="H8" s="1">
        <v>42941.382951388892</v>
      </c>
      <c r="I8" s="1">
        <v>42941.434328703705</v>
      </c>
      <c r="J8">
        <v>1</v>
      </c>
      <c r="K8" t="s">
        <v>509</v>
      </c>
      <c r="L8" t="s">
        <v>510</v>
      </c>
      <c r="M8" t="s">
        <v>511</v>
      </c>
      <c r="N8" t="s">
        <v>512</v>
      </c>
      <c r="O8" t="s">
        <v>513</v>
      </c>
      <c r="P8">
        <v>1</v>
      </c>
      <c r="Q8">
        <v>1</v>
      </c>
      <c r="S8">
        <v>1</v>
      </c>
      <c r="T8">
        <v>1</v>
      </c>
      <c r="V8">
        <v>1</v>
      </c>
      <c r="Y8">
        <v>1</v>
      </c>
      <c r="Z8">
        <v>1</v>
      </c>
      <c r="AB8">
        <v>1</v>
      </c>
      <c r="AD8">
        <v>1</v>
      </c>
      <c r="AG8" s="5">
        <v>25</v>
      </c>
      <c r="AH8">
        <v>45</v>
      </c>
      <c r="AK8">
        <v>60</v>
      </c>
      <c r="AN8">
        <v>2</v>
      </c>
      <c r="AP8">
        <v>3</v>
      </c>
      <c r="AQ8">
        <v>1</v>
      </c>
      <c r="AS8" t="s">
        <v>514</v>
      </c>
      <c r="AT8" t="s">
        <v>515</v>
      </c>
      <c r="AU8">
        <v>1</v>
      </c>
      <c r="AV8">
        <v>1</v>
      </c>
      <c r="BB8">
        <v>1</v>
      </c>
      <c r="BF8" t="s">
        <v>516</v>
      </c>
      <c r="BG8" t="s">
        <v>516</v>
      </c>
      <c r="BH8" t="s">
        <v>445</v>
      </c>
      <c r="BL8">
        <v>2</v>
      </c>
      <c r="BM8">
        <v>2</v>
      </c>
      <c r="BN8" t="s">
        <v>517</v>
      </c>
      <c r="BP8">
        <v>1</v>
      </c>
      <c r="BR8">
        <v>1</v>
      </c>
      <c r="BT8">
        <v>1</v>
      </c>
      <c r="BU8" t="s">
        <v>518</v>
      </c>
      <c r="CA8">
        <v>1</v>
      </c>
      <c r="CB8">
        <v>2</v>
      </c>
      <c r="CC8">
        <v>2</v>
      </c>
      <c r="CD8">
        <v>3</v>
      </c>
      <c r="CE8">
        <v>1</v>
      </c>
      <c r="CF8">
        <v>2017</v>
      </c>
      <c r="CG8">
        <v>1</v>
      </c>
      <c r="CL8">
        <v>1</v>
      </c>
      <c r="CN8">
        <v>1</v>
      </c>
      <c r="CO8" t="s">
        <v>519</v>
      </c>
      <c r="CP8">
        <v>1</v>
      </c>
      <c r="CR8">
        <v>2</v>
      </c>
      <c r="CS8" t="s">
        <v>520</v>
      </c>
      <c r="CT8">
        <v>1</v>
      </c>
      <c r="CU8">
        <v>2017</v>
      </c>
      <c r="CV8">
        <v>1</v>
      </c>
      <c r="DA8">
        <v>1</v>
      </c>
      <c r="DE8">
        <v>1</v>
      </c>
      <c r="DG8" t="s">
        <v>521</v>
      </c>
      <c r="DH8">
        <v>2</v>
      </c>
      <c r="DX8">
        <v>1</v>
      </c>
      <c r="DY8">
        <v>1</v>
      </c>
      <c r="DZ8">
        <v>193</v>
      </c>
      <c r="EA8">
        <v>0</v>
      </c>
      <c r="EC8">
        <v>0</v>
      </c>
      <c r="EE8">
        <v>0</v>
      </c>
      <c r="EG8">
        <v>0</v>
      </c>
      <c r="EI8">
        <v>0</v>
      </c>
      <c r="FN8">
        <v>1</v>
      </c>
      <c r="FO8">
        <v>1</v>
      </c>
      <c r="HF8">
        <v>1</v>
      </c>
      <c r="HG8">
        <v>2</v>
      </c>
      <c r="HS8">
        <v>47.037506103516002</v>
      </c>
      <c r="HT8">
        <v>-122.10810089111</v>
      </c>
      <c r="HU8">
        <v>-1</v>
      </c>
    </row>
    <row r="9" spans="1:229" x14ac:dyDescent="0.2">
      <c r="A9" t="s">
        <v>522</v>
      </c>
      <c r="B9" t="s">
        <v>437</v>
      </c>
      <c r="C9" t="s">
        <v>438</v>
      </c>
      <c r="F9" t="s">
        <v>523</v>
      </c>
      <c r="G9">
        <v>0</v>
      </c>
      <c r="H9" s="1">
        <v>42941.427986111114</v>
      </c>
      <c r="I9" s="1">
        <v>42941.437280092592</v>
      </c>
      <c r="J9">
        <v>1</v>
      </c>
      <c r="K9" t="s">
        <v>524</v>
      </c>
      <c r="L9" t="s">
        <v>525</v>
      </c>
      <c r="M9" t="s">
        <v>442</v>
      </c>
      <c r="N9" t="s">
        <v>526</v>
      </c>
      <c r="O9" t="s">
        <v>527</v>
      </c>
      <c r="P9">
        <v>1</v>
      </c>
      <c r="Q9">
        <v>2</v>
      </c>
      <c r="S9">
        <v>1</v>
      </c>
      <c r="T9">
        <v>1</v>
      </c>
      <c r="U9">
        <v>1</v>
      </c>
      <c r="V9">
        <v>1</v>
      </c>
      <c r="W9">
        <v>1</v>
      </c>
      <c r="X9">
        <v>1</v>
      </c>
      <c r="Y9">
        <v>2</v>
      </c>
      <c r="Z9">
        <v>1</v>
      </c>
      <c r="AA9">
        <v>1</v>
      </c>
      <c r="AB9">
        <v>1</v>
      </c>
      <c r="AC9">
        <v>1</v>
      </c>
      <c r="AD9">
        <v>1</v>
      </c>
      <c r="AG9" t="s">
        <v>528</v>
      </c>
      <c r="AH9" t="s">
        <v>529</v>
      </c>
      <c r="AJ9" s="2">
        <v>0.1</v>
      </c>
      <c r="AK9" t="s">
        <v>530</v>
      </c>
      <c r="AM9">
        <v>45</v>
      </c>
      <c r="AN9">
        <v>2</v>
      </c>
      <c r="AP9">
        <v>3</v>
      </c>
      <c r="AQ9">
        <v>1</v>
      </c>
      <c r="AS9" t="s">
        <v>531</v>
      </c>
      <c r="AU9">
        <v>1</v>
      </c>
      <c r="AV9">
        <v>1</v>
      </c>
      <c r="AW9">
        <v>100</v>
      </c>
      <c r="BC9">
        <v>2</v>
      </c>
      <c r="BD9">
        <v>3</v>
      </c>
      <c r="BE9">
        <v>3</v>
      </c>
      <c r="BF9">
        <v>2017</v>
      </c>
      <c r="BG9" t="s">
        <v>445</v>
      </c>
      <c r="BH9" t="s">
        <v>532</v>
      </c>
      <c r="BI9">
        <v>2005</v>
      </c>
      <c r="BL9">
        <v>1</v>
      </c>
      <c r="BM9">
        <v>2</v>
      </c>
      <c r="BO9">
        <v>1</v>
      </c>
      <c r="BP9">
        <v>1</v>
      </c>
      <c r="BZ9">
        <v>1</v>
      </c>
      <c r="CB9">
        <v>1</v>
      </c>
      <c r="CC9">
        <v>3</v>
      </c>
      <c r="CD9">
        <v>3</v>
      </c>
      <c r="CE9">
        <v>1</v>
      </c>
      <c r="CF9">
        <v>2014</v>
      </c>
      <c r="CG9">
        <v>1</v>
      </c>
      <c r="CL9">
        <v>1</v>
      </c>
      <c r="CP9">
        <v>4</v>
      </c>
      <c r="CQ9" t="s">
        <v>533</v>
      </c>
      <c r="CR9">
        <v>2</v>
      </c>
      <c r="CS9">
        <v>47.9</v>
      </c>
      <c r="CT9">
        <v>2</v>
      </c>
      <c r="DH9">
        <v>2</v>
      </c>
      <c r="DX9">
        <v>1</v>
      </c>
      <c r="DY9">
        <v>1</v>
      </c>
      <c r="FG9">
        <v>1</v>
      </c>
      <c r="FH9">
        <v>3</v>
      </c>
      <c r="FN9">
        <v>1</v>
      </c>
      <c r="FO9">
        <v>2</v>
      </c>
      <c r="HF9">
        <v>1</v>
      </c>
      <c r="HG9">
        <v>2</v>
      </c>
      <c r="HS9">
        <v>45.522201538086001</v>
      </c>
      <c r="HT9">
        <v>-122.85929870605</v>
      </c>
      <c r="HU9">
        <v>-1</v>
      </c>
    </row>
    <row r="10" spans="1:229" x14ac:dyDescent="0.2">
      <c r="A10" t="s">
        <v>534</v>
      </c>
      <c r="B10" t="s">
        <v>437</v>
      </c>
      <c r="C10" t="s">
        <v>438</v>
      </c>
      <c r="F10" t="s">
        <v>535</v>
      </c>
      <c r="G10">
        <v>0</v>
      </c>
      <c r="H10" s="1">
        <v>42941.434976851851</v>
      </c>
      <c r="I10" s="1">
        <v>42941.442557870374</v>
      </c>
      <c r="J10">
        <v>1</v>
      </c>
      <c r="K10" t="s">
        <v>536</v>
      </c>
      <c r="L10" t="s">
        <v>537</v>
      </c>
      <c r="M10" t="s">
        <v>538</v>
      </c>
      <c r="N10" t="s">
        <v>539</v>
      </c>
      <c r="O10" t="s">
        <v>540</v>
      </c>
      <c r="P10">
        <v>1</v>
      </c>
      <c r="Q10">
        <v>4</v>
      </c>
      <c r="R10" t="s">
        <v>541</v>
      </c>
      <c r="S10">
        <v>1</v>
      </c>
      <c r="T10">
        <v>1</v>
      </c>
      <c r="Y10">
        <v>2</v>
      </c>
      <c r="AA10">
        <v>1</v>
      </c>
      <c r="AD10">
        <v>1</v>
      </c>
      <c r="AI10" t="s">
        <v>542</v>
      </c>
      <c r="AJ10" t="s">
        <v>543</v>
      </c>
      <c r="AN10">
        <v>2</v>
      </c>
      <c r="AP10">
        <v>4</v>
      </c>
      <c r="AT10" t="s">
        <v>544</v>
      </c>
      <c r="AU10">
        <v>1</v>
      </c>
      <c r="AV10">
        <v>1</v>
      </c>
      <c r="AZ10">
        <v>1</v>
      </c>
      <c r="BA10">
        <v>1</v>
      </c>
      <c r="BB10">
        <v>1</v>
      </c>
      <c r="BC10">
        <v>3</v>
      </c>
      <c r="BD10">
        <v>3</v>
      </c>
      <c r="BE10">
        <v>3</v>
      </c>
      <c r="BF10" t="s">
        <v>545</v>
      </c>
      <c r="BG10" t="s">
        <v>545</v>
      </c>
      <c r="BH10" t="s">
        <v>545</v>
      </c>
      <c r="BI10" t="s">
        <v>545</v>
      </c>
      <c r="BJ10" t="s">
        <v>545</v>
      </c>
      <c r="BK10" t="s">
        <v>545</v>
      </c>
      <c r="BL10">
        <v>1</v>
      </c>
      <c r="BM10">
        <v>3</v>
      </c>
      <c r="BS10">
        <v>1</v>
      </c>
      <c r="BZ10">
        <v>1</v>
      </c>
      <c r="CB10">
        <v>2</v>
      </c>
      <c r="CC10">
        <v>2</v>
      </c>
      <c r="CD10">
        <v>2</v>
      </c>
      <c r="CE10">
        <v>2</v>
      </c>
      <c r="CT10">
        <v>2</v>
      </c>
      <c r="DH10">
        <v>2</v>
      </c>
      <c r="DX10">
        <v>1</v>
      </c>
      <c r="DY10">
        <v>2</v>
      </c>
      <c r="FN10">
        <v>1</v>
      </c>
      <c r="FO10">
        <v>2</v>
      </c>
      <c r="HF10">
        <v>1</v>
      </c>
      <c r="HG10">
        <v>1</v>
      </c>
      <c r="HH10" t="s">
        <v>546</v>
      </c>
      <c r="HJ10">
        <v>6</v>
      </c>
      <c r="HK10">
        <v>2</v>
      </c>
      <c r="HN10">
        <v>0</v>
      </c>
      <c r="HO10">
        <v>0</v>
      </c>
      <c r="HP10" t="s">
        <v>445</v>
      </c>
      <c r="HR10" t="s">
        <v>547</v>
      </c>
      <c r="HS10">
        <v>44.121307373047003</v>
      </c>
      <c r="HT10">
        <v>-124.00230407715</v>
      </c>
      <c r="HU10">
        <v>-1</v>
      </c>
    </row>
    <row r="11" spans="1:229" x14ac:dyDescent="0.2">
      <c r="A11" t="s">
        <v>548</v>
      </c>
      <c r="B11" t="s">
        <v>437</v>
      </c>
      <c r="C11" t="s">
        <v>438</v>
      </c>
      <c r="F11" t="s">
        <v>549</v>
      </c>
      <c r="G11">
        <v>0</v>
      </c>
      <c r="H11" s="1">
        <v>42941.399050925924</v>
      </c>
      <c r="I11" s="1">
        <v>42941.455752314818</v>
      </c>
      <c r="J11">
        <v>1</v>
      </c>
      <c r="K11" t="s">
        <v>550</v>
      </c>
      <c r="L11" t="s">
        <v>551</v>
      </c>
      <c r="M11" t="s">
        <v>552</v>
      </c>
      <c r="N11" t="s">
        <v>553</v>
      </c>
      <c r="O11" t="s">
        <v>554</v>
      </c>
      <c r="P11">
        <v>1</v>
      </c>
      <c r="Q11">
        <v>1</v>
      </c>
      <c r="S11">
        <v>1</v>
      </c>
      <c r="T11">
        <v>1</v>
      </c>
      <c r="U11">
        <v>1</v>
      </c>
      <c r="V11">
        <v>1</v>
      </c>
      <c r="W11">
        <v>1</v>
      </c>
      <c r="X11">
        <v>1</v>
      </c>
      <c r="Y11">
        <v>2</v>
      </c>
      <c r="Z11">
        <v>1</v>
      </c>
      <c r="AA11">
        <v>1</v>
      </c>
      <c r="AB11">
        <v>1</v>
      </c>
      <c r="AG11">
        <v>3</v>
      </c>
      <c r="AH11">
        <v>0</v>
      </c>
      <c r="AI11">
        <v>55</v>
      </c>
      <c r="AJ11">
        <v>0</v>
      </c>
      <c r="AK11" t="s">
        <v>555</v>
      </c>
      <c r="AN11">
        <v>1</v>
      </c>
      <c r="AO11" t="s">
        <v>556</v>
      </c>
      <c r="AP11">
        <v>3</v>
      </c>
      <c r="AQ11">
        <v>1</v>
      </c>
      <c r="AR11">
        <v>30</v>
      </c>
      <c r="AS11" t="s">
        <v>557</v>
      </c>
      <c r="AT11" t="s">
        <v>558</v>
      </c>
      <c r="AU11">
        <v>1</v>
      </c>
      <c r="AV11">
        <v>1</v>
      </c>
      <c r="AZ11">
        <v>1</v>
      </c>
      <c r="BA11">
        <v>1</v>
      </c>
      <c r="BB11">
        <v>1</v>
      </c>
      <c r="BC11">
        <v>1</v>
      </c>
      <c r="BD11">
        <v>1</v>
      </c>
      <c r="BE11">
        <v>1</v>
      </c>
      <c r="BL11">
        <v>2</v>
      </c>
      <c r="BM11">
        <v>1</v>
      </c>
      <c r="BT11">
        <v>1</v>
      </c>
      <c r="BU11" t="s">
        <v>559</v>
      </c>
      <c r="BZ11">
        <v>1</v>
      </c>
      <c r="CB11">
        <v>1</v>
      </c>
      <c r="CC11">
        <v>1</v>
      </c>
      <c r="CD11">
        <v>1</v>
      </c>
      <c r="CE11">
        <v>1</v>
      </c>
      <c r="CF11" s="6">
        <v>42917</v>
      </c>
      <c r="CG11">
        <v>1</v>
      </c>
      <c r="CI11">
        <v>1</v>
      </c>
      <c r="CP11">
        <v>4</v>
      </c>
      <c r="CQ11" t="s">
        <v>560</v>
      </c>
      <c r="CR11">
        <v>2</v>
      </c>
      <c r="CS11">
        <v>39.15</v>
      </c>
      <c r="CT11">
        <v>1</v>
      </c>
      <c r="CU11" s="6">
        <v>42917</v>
      </c>
      <c r="CV11">
        <v>1</v>
      </c>
      <c r="CX11">
        <v>1</v>
      </c>
      <c r="DE11">
        <v>1</v>
      </c>
      <c r="DG11">
        <v>37.299999999999997</v>
      </c>
      <c r="DH11">
        <v>1</v>
      </c>
      <c r="DI11" s="6">
        <v>42917</v>
      </c>
      <c r="DJ11">
        <v>1</v>
      </c>
      <c r="DL11">
        <v>1</v>
      </c>
      <c r="DS11">
        <v>2</v>
      </c>
      <c r="DU11">
        <v>2</v>
      </c>
      <c r="DW11">
        <v>6.5</v>
      </c>
      <c r="DX11">
        <v>1</v>
      </c>
      <c r="DY11">
        <v>1</v>
      </c>
      <c r="DZ11">
        <v>3085</v>
      </c>
      <c r="ED11">
        <v>1000</v>
      </c>
      <c r="EE11">
        <v>6</v>
      </c>
      <c r="EF11">
        <v>50</v>
      </c>
      <c r="EG11">
        <v>0</v>
      </c>
      <c r="EJ11">
        <v>72000</v>
      </c>
      <c r="FG11">
        <v>1</v>
      </c>
      <c r="FH11">
        <v>1</v>
      </c>
      <c r="FN11">
        <v>1</v>
      </c>
      <c r="FO11">
        <v>1</v>
      </c>
      <c r="FT11">
        <v>1000</v>
      </c>
      <c r="FV11">
        <v>50</v>
      </c>
      <c r="HF11">
        <v>1</v>
      </c>
      <c r="HG11">
        <v>1</v>
      </c>
      <c r="HH11">
        <v>1050</v>
      </c>
      <c r="HJ11">
        <v>50</v>
      </c>
      <c r="HS11">
        <v>45.208206176757997</v>
      </c>
      <c r="HT11">
        <v>-122.06689453125</v>
      </c>
      <c r="HU11">
        <v>-1</v>
      </c>
    </row>
    <row r="12" spans="1:229" x14ac:dyDescent="0.2">
      <c r="A12" t="s">
        <v>561</v>
      </c>
      <c r="B12" t="s">
        <v>437</v>
      </c>
      <c r="C12" t="s">
        <v>438</v>
      </c>
      <c r="F12" t="s">
        <v>562</v>
      </c>
      <c r="G12">
        <v>0</v>
      </c>
      <c r="H12" s="1">
        <v>42941.461631944447</v>
      </c>
      <c r="I12" s="1">
        <v>42941.480902777781</v>
      </c>
      <c r="J12">
        <v>1</v>
      </c>
      <c r="K12" t="s">
        <v>563</v>
      </c>
      <c r="L12" t="s">
        <v>564</v>
      </c>
      <c r="M12" t="s">
        <v>565</v>
      </c>
      <c r="N12" t="s">
        <v>566</v>
      </c>
      <c r="O12" t="s">
        <v>567</v>
      </c>
      <c r="P12">
        <v>1</v>
      </c>
      <c r="Q12">
        <v>1</v>
      </c>
      <c r="S12">
        <v>1</v>
      </c>
      <c r="T12">
        <v>1</v>
      </c>
      <c r="V12">
        <v>1</v>
      </c>
      <c r="Y12">
        <v>2</v>
      </c>
      <c r="Z12">
        <v>1</v>
      </c>
      <c r="AB12">
        <v>1</v>
      </c>
      <c r="AG12" t="s">
        <v>568</v>
      </c>
      <c r="AH12">
        <v>60</v>
      </c>
      <c r="AK12">
        <v>90</v>
      </c>
      <c r="AN12">
        <v>2</v>
      </c>
      <c r="AP12">
        <v>3</v>
      </c>
      <c r="AQ12">
        <v>1</v>
      </c>
      <c r="AU12">
        <v>1</v>
      </c>
      <c r="AV12">
        <v>1</v>
      </c>
      <c r="BC12">
        <v>2</v>
      </c>
      <c r="BD12">
        <v>2</v>
      </c>
      <c r="BE12">
        <v>2</v>
      </c>
      <c r="BL12">
        <v>2</v>
      </c>
      <c r="BM12">
        <v>1</v>
      </c>
      <c r="BP12">
        <v>1</v>
      </c>
      <c r="BQ12">
        <v>1</v>
      </c>
      <c r="BZ12">
        <v>1</v>
      </c>
      <c r="CB12">
        <v>2</v>
      </c>
      <c r="CC12">
        <v>2</v>
      </c>
      <c r="CD12">
        <v>2</v>
      </c>
      <c r="CE12">
        <v>1</v>
      </c>
      <c r="CF12">
        <v>2014</v>
      </c>
      <c r="CG12">
        <v>1</v>
      </c>
      <c r="CI12">
        <v>1</v>
      </c>
      <c r="CR12">
        <v>2</v>
      </c>
      <c r="CS12" s="7">
        <v>39</v>
      </c>
      <c r="CT12">
        <v>2</v>
      </c>
      <c r="DH12">
        <v>2</v>
      </c>
      <c r="DX12">
        <v>1</v>
      </c>
      <c r="DY12">
        <v>1</v>
      </c>
      <c r="DZ12">
        <v>130</v>
      </c>
      <c r="ED12">
        <v>82</v>
      </c>
      <c r="EF12">
        <v>9</v>
      </c>
      <c r="EH12">
        <v>13</v>
      </c>
      <c r="EL12">
        <v>0</v>
      </c>
      <c r="EM12">
        <v>0</v>
      </c>
      <c r="EN12">
        <v>2.13</v>
      </c>
      <c r="FF12">
        <v>2</v>
      </c>
      <c r="FG12">
        <v>2</v>
      </c>
      <c r="FL12">
        <v>100</v>
      </c>
      <c r="FN12">
        <v>1</v>
      </c>
      <c r="FO12">
        <v>2</v>
      </c>
      <c r="HF12">
        <v>1</v>
      </c>
      <c r="HG12">
        <v>2</v>
      </c>
      <c r="HS12">
        <v>44.662002563477003</v>
      </c>
      <c r="HT12">
        <v>-119.78749847412</v>
      </c>
      <c r="HU12">
        <v>-1</v>
      </c>
    </row>
    <row r="13" spans="1:229" x14ac:dyDescent="0.2">
      <c r="A13" t="s">
        <v>569</v>
      </c>
      <c r="B13" t="s">
        <v>437</v>
      </c>
      <c r="C13" t="s">
        <v>438</v>
      </c>
      <c r="F13" t="s">
        <v>570</v>
      </c>
      <c r="G13">
        <v>0</v>
      </c>
      <c r="H13" s="1">
        <v>42941.40016203704</v>
      </c>
      <c r="I13" s="1">
        <v>42941.500925925924</v>
      </c>
      <c r="J13">
        <v>1</v>
      </c>
      <c r="K13" t="s">
        <v>571</v>
      </c>
      <c r="L13" t="s">
        <v>572</v>
      </c>
      <c r="M13" t="s">
        <v>453</v>
      </c>
      <c r="N13" t="s">
        <v>573</v>
      </c>
      <c r="O13" t="s">
        <v>574</v>
      </c>
      <c r="P13">
        <v>1</v>
      </c>
      <c r="Q13">
        <v>1</v>
      </c>
      <c r="S13">
        <v>1</v>
      </c>
      <c r="T13">
        <v>1</v>
      </c>
      <c r="V13">
        <v>1</v>
      </c>
      <c r="Y13">
        <v>2</v>
      </c>
      <c r="Z13">
        <v>1</v>
      </c>
      <c r="AB13">
        <v>1</v>
      </c>
      <c r="AC13">
        <v>1</v>
      </c>
      <c r="AD13">
        <v>1</v>
      </c>
      <c r="AG13" t="s">
        <v>575</v>
      </c>
      <c r="AH13" t="s">
        <v>576</v>
      </c>
      <c r="AK13" t="s">
        <v>530</v>
      </c>
      <c r="AM13">
        <v>90</v>
      </c>
      <c r="AN13">
        <v>2</v>
      </c>
      <c r="AP13">
        <v>2</v>
      </c>
      <c r="AS13" t="s">
        <v>577</v>
      </c>
      <c r="AT13" t="s">
        <v>578</v>
      </c>
      <c r="AU13">
        <v>1</v>
      </c>
      <c r="AV13">
        <v>1</v>
      </c>
      <c r="AW13" s="8">
        <v>2.75E-2</v>
      </c>
      <c r="AX13" s="8">
        <v>0.315</v>
      </c>
      <c r="BB13">
        <v>1</v>
      </c>
      <c r="BC13">
        <v>2</v>
      </c>
      <c r="BD13">
        <v>2</v>
      </c>
      <c r="BE13">
        <v>3</v>
      </c>
      <c r="BF13">
        <v>2015</v>
      </c>
      <c r="BG13">
        <v>2010</v>
      </c>
      <c r="BH13" t="s">
        <v>545</v>
      </c>
      <c r="BI13">
        <v>2015</v>
      </c>
      <c r="BJ13">
        <v>2010</v>
      </c>
      <c r="BK13" t="s">
        <v>545</v>
      </c>
      <c r="BL13">
        <v>2</v>
      </c>
      <c r="BM13">
        <v>1</v>
      </c>
      <c r="BP13">
        <v>1</v>
      </c>
      <c r="BQ13">
        <v>1</v>
      </c>
      <c r="BZ13">
        <v>1</v>
      </c>
      <c r="CB13">
        <v>2</v>
      </c>
      <c r="CC13">
        <v>2</v>
      </c>
      <c r="CD13">
        <v>3</v>
      </c>
      <c r="CE13">
        <v>1</v>
      </c>
      <c r="CF13">
        <v>2017</v>
      </c>
      <c r="CG13">
        <v>1</v>
      </c>
      <c r="CL13">
        <v>1</v>
      </c>
      <c r="CN13">
        <v>1</v>
      </c>
      <c r="CP13">
        <v>1</v>
      </c>
      <c r="CR13">
        <v>2</v>
      </c>
      <c r="CS13" t="s">
        <v>579</v>
      </c>
      <c r="CT13">
        <v>1</v>
      </c>
      <c r="CU13">
        <v>2017</v>
      </c>
      <c r="CV13">
        <v>1</v>
      </c>
      <c r="CX13">
        <v>1</v>
      </c>
      <c r="DC13">
        <v>1</v>
      </c>
      <c r="DD13" t="s">
        <v>580</v>
      </c>
      <c r="DE13">
        <v>1</v>
      </c>
      <c r="DG13" t="s">
        <v>581</v>
      </c>
      <c r="DH13">
        <v>2</v>
      </c>
      <c r="DX13">
        <v>1</v>
      </c>
      <c r="DY13">
        <v>1</v>
      </c>
      <c r="DZ13">
        <v>415</v>
      </c>
      <c r="EB13">
        <v>415</v>
      </c>
      <c r="ED13">
        <v>190</v>
      </c>
      <c r="EF13">
        <v>20</v>
      </c>
      <c r="EH13">
        <v>3</v>
      </c>
      <c r="EJ13" t="s">
        <v>582</v>
      </c>
      <c r="EK13" t="s">
        <v>486</v>
      </c>
      <c r="EL13" t="s">
        <v>583</v>
      </c>
      <c r="EM13">
        <v>1</v>
      </c>
      <c r="EN13">
        <v>0</v>
      </c>
      <c r="EO13">
        <v>1911</v>
      </c>
      <c r="EP13">
        <v>1980</v>
      </c>
      <c r="EQ13" t="s">
        <v>584</v>
      </c>
      <c r="ER13" t="s">
        <v>585</v>
      </c>
      <c r="ES13" s="4">
        <v>152820</v>
      </c>
      <c r="ET13" s="4">
        <v>152820</v>
      </c>
      <c r="EU13" t="s">
        <v>486</v>
      </c>
      <c r="EV13" s="4">
        <v>35000</v>
      </c>
      <c r="EW13" s="4">
        <v>35000</v>
      </c>
      <c r="FE13" t="s">
        <v>486</v>
      </c>
      <c r="FF13">
        <v>2</v>
      </c>
      <c r="FG13">
        <v>2</v>
      </c>
      <c r="FH13">
        <v>5</v>
      </c>
      <c r="FL13" t="s">
        <v>586</v>
      </c>
      <c r="FM13" t="s">
        <v>587</v>
      </c>
      <c r="FN13">
        <v>1</v>
      </c>
      <c r="FO13">
        <v>1</v>
      </c>
      <c r="FP13">
        <v>415</v>
      </c>
      <c r="FR13">
        <v>415</v>
      </c>
      <c r="FZ13" t="s">
        <v>588</v>
      </c>
      <c r="GA13" t="s">
        <v>486</v>
      </c>
      <c r="GB13">
        <v>1</v>
      </c>
      <c r="GC13">
        <v>1</v>
      </c>
      <c r="GD13">
        <v>0</v>
      </c>
      <c r="GE13">
        <v>1</v>
      </c>
      <c r="GL13">
        <v>2</v>
      </c>
      <c r="GN13">
        <v>1980</v>
      </c>
      <c r="GO13">
        <v>2012</v>
      </c>
      <c r="GX13">
        <v>2</v>
      </c>
      <c r="GY13">
        <v>1</v>
      </c>
      <c r="GZ13" s="2">
        <v>1</v>
      </c>
      <c r="HA13" t="s">
        <v>589</v>
      </c>
      <c r="HB13">
        <v>2</v>
      </c>
      <c r="HF13">
        <v>1</v>
      </c>
      <c r="HG13">
        <v>2</v>
      </c>
      <c r="HS13">
        <v>44.814102172852003</v>
      </c>
      <c r="HT13">
        <v>-117.74530029297</v>
      </c>
      <c r="HU13">
        <v>-1</v>
      </c>
    </row>
    <row r="14" spans="1:229" x14ac:dyDescent="0.2">
      <c r="A14" t="s">
        <v>590</v>
      </c>
      <c r="B14" t="s">
        <v>437</v>
      </c>
      <c r="C14" t="s">
        <v>438</v>
      </c>
      <c r="F14" t="s">
        <v>591</v>
      </c>
      <c r="G14">
        <v>0</v>
      </c>
      <c r="H14" s="1">
        <v>42941.495763888888</v>
      </c>
      <c r="I14" s="1">
        <v>42941.509976851848</v>
      </c>
      <c r="J14">
        <v>1</v>
      </c>
      <c r="K14" t="s">
        <v>592</v>
      </c>
      <c r="L14" t="s">
        <v>593</v>
      </c>
      <c r="M14" t="s">
        <v>594</v>
      </c>
      <c r="N14" t="s">
        <v>595</v>
      </c>
      <c r="O14" t="s">
        <v>596</v>
      </c>
      <c r="P14">
        <v>1</v>
      </c>
      <c r="Q14">
        <v>1</v>
      </c>
      <c r="S14">
        <v>1</v>
      </c>
      <c r="T14">
        <v>1</v>
      </c>
      <c r="V14">
        <v>1</v>
      </c>
      <c r="Y14">
        <v>2</v>
      </c>
      <c r="Z14">
        <v>1</v>
      </c>
      <c r="AB14">
        <v>1</v>
      </c>
      <c r="AG14" s="5">
        <v>10</v>
      </c>
      <c r="AH14">
        <v>30</v>
      </c>
      <c r="AK14">
        <v>90</v>
      </c>
      <c r="AN14">
        <v>2</v>
      </c>
      <c r="AP14">
        <v>3</v>
      </c>
      <c r="AQ14">
        <v>1</v>
      </c>
      <c r="AS14" t="s">
        <v>597</v>
      </c>
      <c r="AU14">
        <v>1</v>
      </c>
      <c r="AV14">
        <v>1</v>
      </c>
      <c r="AW14">
        <v>75</v>
      </c>
      <c r="BA14">
        <v>1</v>
      </c>
      <c r="BB14">
        <v>1</v>
      </c>
      <c r="BC14">
        <v>1</v>
      </c>
      <c r="BD14">
        <v>3</v>
      </c>
      <c r="BE14">
        <v>3</v>
      </c>
      <c r="BF14" t="s">
        <v>464</v>
      </c>
      <c r="BI14" t="s">
        <v>464</v>
      </c>
      <c r="BL14">
        <v>2</v>
      </c>
      <c r="BM14">
        <v>1</v>
      </c>
      <c r="BS14">
        <v>1</v>
      </c>
      <c r="BZ14">
        <v>1</v>
      </c>
      <c r="CB14">
        <v>2</v>
      </c>
      <c r="CC14">
        <v>3</v>
      </c>
      <c r="CD14">
        <v>3</v>
      </c>
      <c r="CE14">
        <v>1</v>
      </c>
      <c r="CF14">
        <v>1992</v>
      </c>
      <c r="CG14">
        <v>1</v>
      </c>
      <c r="CM14">
        <v>1</v>
      </c>
      <c r="CP14">
        <v>1</v>
      </c>
      <c r="CR14">
        <v>2</v>
      </c>
      <c r="CS14" s="5">
        <v>55</v>
      </c>
      <c r="CT14">
        <v>2</v>
      </c>
      <c r="DH14">
        <v>2</v>
      </c>
      <c r="DX14">
        <v>1</v>
      </c>
      <c r="DY14">
        <v>1</v>
      </c>
      <c r="DZ14">
        <v>110</v>
      </c>
      <c r="EA14">
        <v>30</v>
      </c>
      <c r="ED14">
        <v>135</v>
      </c>
      <c r="EF14">
        <v>4</v>
      </c>
      <c r="FF14">
        <v>2</v>
      </c>
      <c r="FG14">
        <v>2</v>
      </c>
      <c r="FN14">
        <v>1</v>
      </c>
      <c r="FO14">
        <v>2</v>
      </c>
      <c r="HF14">
        <v>1</v>
      </c>
      <c r="HG14">
        <v>2</v>
      </c>
      <c r="HS14">
        <v>45.322998046875</v>
      </c>
      <c r="HT14">
        <v>-118.20269775391</v>
      </c>
      <c r="HU14">
        <v>-1</v>
      </c>
    </row>
    <row r="15" spans="1:229" x14ac:dyDescent="0.2">
      <c r="A15" t="s">
        <v>598</v>
      </c>
      <c r="B15" t="s">
        <v>437</v>
      </c>
      <c r="C15" t="s">
        <v>438</v>
      </c>
      <c r="F15" t="s">
        <v>599</v>
      </c>
      <c r="G15">
        <v>0</v>
      </c>
      <c r="H15" s="1">
        <v>42941.373043981483</v>
      </c>
      <c r="I15" s="1">
        <v>42941.51158564815</v>
      </c>
      <c r="J15">
        <v>1</v>
      </c>
      <c r="K15" t="s">
        <v>600</v>
      </c>
      <c r="L15" t="s">
        <v>601</v>
      </c>
      <c r="M15" t="s">
        <v>538</v>
      </c>
      <c r="N15" t="s">
        <v>602</v>
      </c>
      <c r="O15" t="s">
        <v>603</v>
      </c>
      <c r="P15">
        <v>1</v>
      </c>
      <c r="Q15">
        <v>1</v>
      </c>
      <c r="S15">
        <v>1</v>
      </c>
      <c r="T15">
        <v>1</v>
      </c>
      <c r="U15">
        <v>1</v>
      </c>
      <c r="V15">
        <v>1</v>
      </c>
      <c r="W15">
        <v>1</v>
      </c>
      <c r="X15">
        <v>1</v>
      </c>
      <c r="Y15">
        <v>1</v>
      </c>
      <c r="Z15">
        <v>1</v>
      </c>
      <c r="AB15">
        <v>1</v>
      </c>
      <c r="AC15">
        <v>1</v>
      </c>
      <c r="AD15">
        <v>1</v>
      </c>
      <c r="AG15" s="5">
        <v>2</v>
      </c>
      <c r="AH15">
        <v>25</v>
      </c>
      <c r="AK15">
        <v>45</v>
      </c>
      <c r="AN15">
        <v>1</v>
      </c>
      <c r="AO15" t="s">
        <v>604</v>
      </c>
      <c r="AP15">
        <v>3</v>
      </c>
      <c r="AQ15">
        <v>1</v>
      </c>
      <c r="AR15">
        <v>60</v>
      </c>
      <c r="AS15" t="s">
        <v>605</v>
      </c>
      <c r="AT15" t="s">
        <v>606</v>
      </c>
      <c r="AU15">
        <v>1</v>
      </c>
      <c r="AV15">
        <v>1</v>
      </c>
      <c r="AW15">
        <v>19.600000000000001</v>
      </c>
      <c r="AX15">
        <v>54.7</v>
      </c>
      <c r="AY15">
        <v>22.4</v>
      </c>
      <c r="BC15">
        <v>2</v>
      </c>
      <c r="BD15">
        <v>2</v>
      </c>
      <c r="BE15">
        <v>2</v>
      </c>
      <c r="BF15">
        <v>2017</v>
      </c>
      <c r="BG15">
        <v>2017</v>
      </c>
      <c r="BH15">
        <v>2017</v>
      </c>
      <c r="BI15">
        <v>2012</v>
      </c>
      <c r="BJ15">
        <v>2010</v>
      </c>
      <c r="BK15">
        <v>2008</v>
      </c>
      <c r="BL15">
        <v>1</v>
      </c>
      <c r="BM15">
        <v>4</v>
      </c>
      <c r="BN15" t="s">
        <v>607</v>
      </c>
      <c r="BP15">
        <v>1</v>
      </c>
      <c r="BQ15">
        <v>1</v>
      </c>
      <c r="BT15">
        <v>1</v>
      </c>
      <c r="BU15" t="s">
        <v>608</v>
      </c>
      <c r="BZ15">
        <v>1</v>
      </c>
      <c r="CB15">
        <v>2</v>
      </c>
      <c r="CC15">
        <v>2</v>
      </c>
      <c r="CD15">
        <v>2</v>
      </c>
      <c r="CE15">
        <v>1</v>
      </c>
      <c r="CF15">
        <v>2014</v>
      </c>
      <c r="CG15">
        <v>2</v>
      </c>
      <c r="CN15">
        <v>1</v>
      </c>
      <c r="CO15" t="s">
        <v>609</v>
      </c>
      <c r="CP15">
        <v>2</v>
      </c>
      <c r="CR15">
        <v>2</v>
      </c>
      <c r="CS15" s="5">
        <v>24.96</v>
      </c>
      <c r="CT15">
        <v>1</v>
      </c>
      <c r="CU15">
        <v>2017</v>
      </c>
      <c r="CV15">
        <v>1</v>
      </c>
      <c r="CY15">
        <v>1</v>
      </c>
      <c r="CZ15">
        <v>1</v>
      </c>
      <c r="DE15">
        <v>4</v>
      </c>
      <c r="DF15" t="s">
        <v>610</v>
      </c>
      <c r="DG15" s="5">
        <v>77.91</v>
      </c>
      <c r="DH15">
        <v>1</v>
      </c>
      <c r="DI15">
        <v>2016</v>
      </c>
      <c r="DJ15">
        <v>1</v>
      </c>
      <c r="DO15">
        <v>1</v>
      </c>
      <c r="DQ15">
        <v>1</v>
      </c>
      <c r="DR15" t="s">
        <v>611</v>
      </c>
      <c r="DS15">
        <v>2</v>
      </c>
      <c r="DU15">
        <v>2</v>
      </c>
      <c r="DW15" s="5">
        <v>6</v>
      </c>
      <c r="DX15">
        <v>1</v>
      </c>
      <c r="DY15">
        <v>1</v>
      </c>
      <c r="DZ15">
        <v>3190</v>
      </c>
      <c r="EA15">
        <v>150</v>
      </c>
      <c r="EB15">
        <v>3190</v>
      </c>
      <c r="EC15">
        <v>150</v>
      </c>
      <c r="ED15">
        <v>1020</v>
      </c>
      <c r="EE15">
        <v>62</v>
      </c>
      <c r="EF15">
        <v>58</v>
      </c>
      <c r="EG15">
        <v>2</v>
      </c>
      <c r="EH15">
        <v>15</v>
      </c>
      <c r="EI15">
        <v>0</v>
      </c>
      <c r="EJ15" s="4">
        <v>5851</v>
      </c>
      <c r="EK15">
        <v>22.3</v>
      </c>
      <c r="EL15">
        <v>1</v>
      </c>
      <c r="EM15">
        <v>3</v>
      </c>
      <c r="EN15">
        <v>1.2</v>
      </c>
      <c r="EO15">
        <v>1923</v>
      </c>
      <c r="EP15">
        <v>2016</v>
      </c>
      <c r="EQ15" t="s">
        <v>612</v>
      </c>
      <c r="ER15" t="s">
        <v>445</v>
      </c>
      <c r="ES15" s="4">
        <v>336705</v>
      </c>
      <c r="ET15" s="4">
        <v>283985</v>
      </c>
      <c r="EU15" t="s">
        <v>445</v>
      </c>
      <c r="EV15">
        <v>1</v>
      </c>
      <c r="FE15">
        <v>2030</v>
      </c>
      <c r="FF15">
        <v>1</v>
      </c>
      <c r="FG15">
        <v>1</v>
      </c>
      <c r="FH15">
        <v>3</v>
      </c>
      <c r="FK15">
        <v>100</v>
      </c>
      <c r="FM15" t="s">
        <v>613</v>
      </c>
      <c r="FN15">
        <v>1</v>
      </c>
      <c r="FO15">
        <v>1</v>
      </c>
      <c r="FP15">
        <v>3190</v>
      </c>
      <c r="FQ15">
        <v>0</v>
      </c>
      <c r="FR15">
        <v>3190</v>
      </c>
      <c r="FS15">
        <v>0</v>
      </c>
      <c r="FT15">
        <v>1020</v>
      </c>
      <c r="FU15">
        <v>0</v>
      </c>
      <c r="FV15">
        <v>62</v>
      </c>
      <c r="FW15">
        <v>0</v>
      </c>
      <c r="FX15">
        <v>5</v>
      </c>
      <c r="FY15">
        <v>0</v>
      </c>
      <c r="FZ15" t="s">
        <v>614</v>
      </c>
      <c r="GA15">
        <v>13.9</v>
      </c>
      <c r="GB15">
        <v>1</v>
      </c>
      <c r="GC15">
        <v>1</v>
      </c>
      <c r="GD15">
        <v>0</v>
      </c>
      <c r="GE15">
        <v>1</v>
      </c>
      <c r="GF15">
        <v>1</v>
      </c>
      <c r="GJ15">
        <v>1</v>
      </c>
      <c r="GK15" t="s">
        <v>615</v>
      </c>
      <c r="GL15">
        <v>2</v>
      </c>
      <c r="GN15">
        <v>1969</v>
      </c>
      <c r="GO15">
        <v>2012</v>
      </c>
      <c r="GP15">
        <v>0.5</v>
      </c>
      <c r="GQ15">
        <v>1.25</v>
      </c>
      <c r="GR15">
        <v>175</v>
      </c>
      <c r="GS15">
        <v>1.3</v>
      </c>
      <c r="GT15">
        <v>0.3</v>
      </c>
      <c r="GU15">
        <v>50</v>
      </c>
      <c r="GV15">
        <v>2030</v>
      </c>
      <c r="GW15">
        <v>2040</v>
      </c>
      <c r="GX15">
        <v>2</v>
      </c>
      <c r="GY15">
        <v>2</v>
      </c>
      <c r="GZ15">
        <v>0</v>
      </c>
      <c r="HB15">
        <v>1</v>
      </c>
      <c r="HC15">
        <v>100</v>
      </c>
      <c r="HD15" t="s">
        <v>616</v>
      </c>
      <c r="HF15">
        <v>1</v>
      </c>
      <c r="HG15">
        <v>1</v>
      </c>
      <c r="HH15">
        <v>1020</v>
      </c>
      <c r="HI15">
        <v>0</v>
      </c>
      <c r="HJ15">
        <v>62</v>
      </c>
      <c r="HK15">
        <v>0</v>
      </c>
      <c r="HL15">
        <v>5</v>
      </c>
      <c r="HM15">
        <v>0</v>
      </c>
      <c r="HN15">
        <v>9</v>
      </c>
      <c r="HO15">
        <v>6</v>
      </c>
      <c r="HP15" t="s">
        <v>617</v>
      </c>
      <c r="HS15">
        <v>45.265396118163999</v>
      </c>
      <c r="HT15">
        <v>-123.02799987793</v>
      </c>
      <c r="HU15">
        <v>-1</v>
      </c>
    </row>
    <row r="16" spans="1:229" x14ac:dyDescent="0.2">
      <c r="A16" t="s">
        <v>618</v>
      </c>
      <c r="B16" t="s">
        <v>437</v>
      </c>
      <c r="C16" t="s">
        <v>438</v>
      </c>
      <c r="F16" t="s">
        <v>619</v>
      </c>
      <c r="G16">
        <v>0</v>
      </c>
      <c r="H16" s="1">
        <v>42941.566458333335</v>
      </c>
      <c r="I16" s="1">
        <v>42941.575659722221</v>
      </c>
      <c r="J16">
        <v>1</v>
      </c>
      <c r="K16" t="s">
        <v>620</v>
      </c>
      <c r="L16" t="s">
        <v>621</v>
      </c>
      <c r="M16" t="s">
        <v>622</v>
      </c>
      <c r="N16" t="s">
        <v>623</v>
      </c>
      <c r="O16">
        <v>5412647417</v>
      </c>
      <c r="P16">
        <v>1</v>
      </c>
      <c r="Q16">
        <v>1</v>
      </c>
      <c r="S16">
        <v>1</v>
      </c>
      <c r="T16">
        <v>1</v>
      </c>
      <c r="U16">
        <v>1</v>
      </c>
      <c r="V16">
        <v>1</v>
      </c>
      <c r="W16">
        <v>1</v>
      </c>
      <c r="X16">
        <v>1</v>
      </c>
      <c r="Y16">
        <v>2</v>
      </c>
      <c r="Z16">
        <v>1</v>
      </c>
      <c r="AD16">
        <v>1</v>
      </c>
      <c r="AG16" t="s">
        <v>624</v>
      </c>
      <c r="AN16">
        <v>2</v>
      </c>
      <c r="AP16">
        <v>3</v>
      </c>
      <c r="AQ16">
        <v>2</v>
      </c>
      <c r="AT16" t="s">
        <v>625</v>
      </c>
      <c r="AU16">
        <v>1</v>
      </c>
      <c r="AV16">
        <v>1</v>
      </c>
      <c r="AW16">
        <v>10</v>
      </c>
      <c r="AX16">
        <v>8</v>
      </c>
      <c r="BB16">
        <v>1</v>
      </c>
      <c r="BC16">
        <v>1</v>
      </c>
      <c r="BD16">
        <v>1</v>
      </c>
      <c r="BE16">
        <v>1</v>
      </c>
      <c r="BF16">
        <v>2009</v>
      </c>
      <c r="BG16">
        <v>2009</v>
      </c>
      <c r="BI16">
        <v>2009</v>
      </c>
      <c r="BJ16">
        <v>2009</v>
      </c>
      <c r="BL16">
        <v>1</v>
      </c>
      <c r="BM16">
        <v>4</v>
      </c>
      <c r="BN16" t="s">
        <v>626</v>
      </c>
      <c r="BP16">
        <v>1</v>
      </c>
      <c r="BQ16">
        <v>1</v>
      </c>
      <c r="BZ16">
        <v>1</v>
      </c>
      <c r="CB16">
        <v>1</v>
      </c>
      <c r="CC16">
        <v>1</v>
      </c>
      <c r="CD16">
        <v>3</v>
      </c>
      <c r="CE16">
        <v>1</v>
      </c>
      <c r="CF16">
        <v>2017</v>
      </c>
      <c r="CG16">
        <v>1</v>
      </c>
      <c r="CI16">
        <v>1</v>
      </c>
      <c r="CP16">
        <v>1</v>
      </c>
      <c r="CR16">
        <v>2</v>
      </c>
      <c r="CS16">
        <v>38.840000000000003</v>
      </c>
      <c r="CT16">
        <v>1</v>
      </c>
      <c r="CU16">
        <v>2017</v>
      </c>
      <c r="CV16">
        <v>1</v>
      </c>
      <c r="CX16">
        <v>1</v>
      </c>
      <c r="DE16">
        <v>1</v>
      </c>
      <c r="DG16">
        <v>50.63</v>
      </c>
      <c r="DH16">
        <v>2</v>
      </c>
      <c r="DX16">
        <v>1</v>
      </c>
      <c r="DY16">
        <v>1</v>
      </c>
      <c r="DZ16">
        <v>1096</v>
      </c>
      <c r="EA16">
        <v>221</v>
      </c>
      <c r="ED16">
        <v>1105</v>
      </c>
      <c r="EF16">
        <v>155</v>
      </c>
      <c r="EH16">
        <v>57</v>
      </c>
      <c r="EJ16">
        <v>2992</v>
      </c>
      <c r="FF16">
        <v>1</v>
      </c>
      <c r="FN16">
        <v>1</v>
      </c>
      <c r="FO16">
        <v>1</v>
      </c>
      <c r="FP16">
        <v>955</v>
      </c>
      <c r="FT16">
        <v>755</v>
      </c>
      <c r="FV16">
        <v>144</v>
      </c>
      <c r="FX16">
        <v>56</v>
      </c>
      <c r="HF16">
        <v>1</v>
      </c>
      <c r="HG16">
        <v>2</v>
      </c>
      <c r="HS16">
        <v>44.667495727538999</v>
      </c>
      <c r="HT16">
        <v>-124.01550292969</v>
      </c>
      <c r="HU16">
        <v>-1</v>
      </c>
    </row>
    <row r="17" spans="1:229" x14ac:dyDescent="0.2">
      <c r="A17" t="s">
        <v>627</v>
      </c>
      <c r="B17" t="s">
        <v>437</v>
      </c>
      <c r="C17" t="s">
        <v>438</v>
      </c>
      <c r="F17" t="s">
        <v>628</v>
      </c>
      <c r="G17">
        <v>0</v>
      </c>
      <c r="H17" s="1">
        <v>42941.514108796298</v>
      </c>
      <c r="I17" s="1">
        <v>42941.587916666664</v>
      </c>
      <c r="J17">
        <v>1</v>
      </c>
      <c r="K17" t="s">
        <v>629</v>
      </c>
      <c r="L17" t="s">
        <v>630</v>
      </c>
      <c r="M17" t="s">
        <v>631</v>
      </c>
      <c r="N17" t="s">
        <v>632</v>
      </c>
      <c r="O17" t="s">
        <v>633</v>
      </c>
      <c r="P17">
        <v>1</v>
      </c>
      <c r="Q17">
        <v>1</v>
      </c>
      <c r="S17">
        <v>1</v>
      </c>
      <c r="T17">
        <v>1</v>
      </c>
      <c r="V17">
        <v>1</v>
      </c>
      <c r="Y17">
        <v>2</v>
      </c>
      <c r="Z17">
        <v>1</v>
      </c>
      <c r="AB17">
        <v>1</v>
      </c>
      <c r="AC17">
        <v>1</v>
      </c>
      <c r="AD17">
        <v>1</v>
      </c>
      <c r="AG17" t="s">
        <v>634</v>
      </c>
      <c r="AH17" t="s">
        <v>635</v>
      </c>
      <c r="AK17" t="s">
        <v>636</v>
      </c>
      <c r="AM17" t="s">
        <v>637</v>
      </c>
      <c r="AN17">
        <v>1</v>
      </c>
      <c r="AO17" t="s">
        <v>638</v>
      </c>
      <c r="AP17">
        <v>3</v>
      </c>
      <c r="AQ17">
        <v>1</v>
      </c>
      <c r="AR17">
        <v>0</v>
      </c>
      <c r="AS17" t="s">
        <v>639</v>
      </c>
      <c r="AT17" t="s">
        <v>640</v>
      </c>
      <c r="AU17">
        <v>1</v>
      </c>
      <c r="AV17">
        <v>1</v>
      </c>
      <c r="AW17">
        <v>3</v>
      </c>
      <c r="AX17">
        <v>2</v>
      </c>
      <c r="BB17">
        <v>1</v>
      </c>
      <c r="BC17">
        <v>2</v>
      </c>
      <c r="BD17">
        <v>2</v>
      </c>
      <c r="BE17">
        <v>3</v>
      </c>
      <c r="BF17" t="s">
        <v>498</v>
      </c>
      <c r="BG17" t="s">
        <v>498</v>
      </c>
      <c r="BH17" t="s">
        <v>445</v>
      </c>
      <c r="BI17" t="s">
        <v>498</v>
      </c>
      <c r="BJ17" t="s">
        <v>498</v>
      </c>
      <c r="BK17" t="s">
        <v>445</v>
      </c>
      <c r="BL17">
        <v>2</v>
      </c>
      <c r="BM17">
        <v>4</v>
      </c>
      <c r="BN17" t="s">
        <v>641</v>
      </c>
      <c r="BT17">
        <v>1</v>
      </c>
      <c r="BU17" t="s">
        <v>642</v>
      </c>
      <c r="BZ17">
        <v>1</v>
      </c>
      <c r="CB17">
        <v>2</v>
      </c>
      <c r="CC17">
        <v>2</v>
      </c>
      <c r="CD17">
        <v>3</v>
      </c>
      <c r="CE17">
        <v>1</v>
      </c>
      <c r="CF17" s="6">
        <v>42552</v>
      </c>
      <c r="CG17">
        <v>1</v>
      </c>
      <c r="CI17">
        <v>1</v>
      </c>
      <c r="CJ17">
        <v>1</v>
      </c>
      <c r="CK17">
        <v>1</v>
      </c>
      <c r="CL17">
        <v>1</v>
      </c>
      <c r="CP17">
        <v>4</v>
      </c>
      <c r="CQ17" t="s">
        <v>643</v>
      </c>
      <c r="CR17">
        <v>2</v>
      </c>
      <c r="CS17" s="5">
        <v>33.700000000000003</v>
      </c>
      <c r="CT17">
        <v>1</v>
      </c>
      <c r="CU17" s="6">
        <v>42186</v>
      </c>
      <c r="CV17">
        <v>1</v>
      </c>
      <c r="CW17">
        <v>1</v>
      </c>
      <c r="CX17">
        <v>1</v>
      </c>
      <c r="CY17">
        <v>1</v>
      </c>
      <c r="CZ17">
        <v>1</v>
      </c>
      <c r="DA17">
        <v>1</v>
      </c>
      <c r="DE17">
        <v>1</v>
      </c>
      <c r="DG17" t="s">
        <v>644</v>
      </c>
      <c r="DH17">
        <v>2</v>
      </c>
      <c r="DX17">
        <v>1</v>
      </c>
      <c r="DY17">
        <v>1</v>
      </c>
      <c r="DZ17">
        <v>705</v>
      </c>
      <c r="EA17">
        <v>2</v>
      </c>
      <c r="EB17">
        <v>705</v>
      </c>
      <c r="EC17">
        <v>2</v>
      </c>
      <c r="ED17">
        <v>215</v>
      </c>
      <c r="EE17">
        <v>0</v>
      </c>
      <c r="EF17">
        <v>15</v>
      </c>
      <c r="EG17">
        <v>0</v>
      </c>
      <c r="EH17">
        <v>2</v>
      </c>
      <c r="EI17">
        <v>0</v>
      </c>
      <c r="EJ17" t="s">
        <v>645</v>
      </c>
      <c r="EK17" t="s">
        <v>486</v>
      </c>
      <c r="EL17">
        <v>2</v>
      </c>
      <c r="EM17" t="s">
        <v>445</v>
      </c>
      <c r="EN17" t="s">
        <v>646</v>
      </c>
      <c r="EO17">
        <v>1980</v>
      </c>
      <c r="EP17">
        <v>1980</v>
      </c>
      <c r="EQ17" t="s">
        <v>647</v>
      </c>
      <c r="ER17" t="s">
        <v>647</v>
      </c>
      <c r="ES17" t="s">
        <v>648</v>
      </c>
      <c r="ET17" s="4">
        <v>190000</v>
      </c>
      <c r="EU17" t="s">
        <v>486</v>
      </c>
      <c r="EV17">
        <v>0</v>
      </c>
      <c r="EW17" s="4">
        <v>350000</v>
      </c>
      <c r="EX17">
        <v>0</v>
      </c>
      <c r="EY17">
        <v>0</v>
      </c>
      <c r="EZ17">
        <v>0</v>
      </c>
      <c r="FA17">
        <v>0</v>
      </c>
      <c r="FE17" t="s">
        <v>464</v>
      </c>
      <c r="FF17">
        <v>1</v>
      </c>
      <c r="FG17">
        <v>1</v>
      </c>
      <c r="FH17">
        <v>4</v>
      </c>
      <c r="FI17" t="s">
        <v>649</v>
      </c>
      <c r="FJ17">
        <v>0</v>
      </c>
      <c r="FK17">
        <v>0</v>
      </c>
      <c r="FL17">
        <v>100</v>
      </c>
      <c r="FN17">
        <v>1</v>
      </c>
      <c r="FO17">
        <v>1</v>
      </c>
      <c r="FP17">
        <v>705</v>
      </c>
      <c r="FQ17">
        <v>2</v>
      </c>
      <c r="FR17">
        <v>705</v>
      </c>
      <c r="FS17">
        <v>0</v>
      </c>
      <c r="FT17">
        <v>215</v>
      </c>
      <c r="FU17">
        <v>1</v>
      </c>
      <c r="FV17">
        <v>12</v>
      </c>
      <c r="FX17">
        <v>2</v>
      </c>
      <c r="FZ17" t="s">
        <v>464</v>
      </c>
      <c r="GA17">
        <v>7</v>
      </c>
      <c r="GB17">
        <v>1</v>
      </c>
      <c r="GC17">
        <v>0</v>
      </c>
      <c r="GD17">
        <v>0</v>
      </c>
      <c r="GE17">
        <v>1</v>
      </c>
      <c r="GL17">
        <v>1</v>
      </c>
      <c r="GM17" t="s">
        <v>650</v>
      </c>
      <c r="GN17">
        <v>1975</v>
      </c>
      <c r="GO17">
        <v>1985</v>
      </c>
      <c r="GP17" t="s">
        <v>651</v>
      </c>
      <c r="GQ17" t="s">
        <v>651</v>
      </c>
      <c r="GR17">
        <v>18</v>
      </c>
      <c r="GS17" t="s">
        <v>652</v>
      </c>
      <c r="GT17" t="s">
        <v>653</v>
      </c>
      <c r="GU17">
        <v>0.8</v>
      </c>
      <c r="GV17">
        <v>2020</v>
      </c>
      <c r="GW17" t="s">
        <v>486</v>
      </c>
      <c r="GX17">
        <v>2</v>
      </c>
      <c r="GY17">
        <v>2</v>
      </c>
      <c r="GZ17">
        <v>0</v>
      </c>
      <c r="HA17" t="s">
        <v>445</v>
      </c>
      <c r="HB17">
        <v>2</v>
      </c>
      <c r="HC17" t="s">
        <v>445</v>
      </c>
      <c r="HF17">
        <v>1</v>
      </c>
      <c r="HG17">
        <v>2</v>
      </c>
      <c r="HS17">
        <v>45.850402832031001</v>
      </c>
      <c r="HT17">
        <v>-119.21299743652</v>
      </c>
      <c r="HU17">
        <v>-1</v>
      </c>
    </row>
    <row r="18" spans="1:229" x14ac:dyDescent="0.2">
      <c r="A18" t="s">
        <v>654</v>
      </c>
      <c r="B18" t="s">
        <v>437</v>
      </c>
      <c r="C18" t="s">
        <v>438</v>
      </c>
      <c r="F18" t="s">
        <v>655</v>
      </c>
      <c r="G18">
        <v>0</v>
      </c>
      <c r="H18" s="1">
        <v>42941.588518518518</v>
      </c>
      <c r="I18" s="1">
        <v>42941.599224537036</v>
      </c>
      <c r="J18">
        <v>1</v>
      </c>
      <c r="K18" t="s">
        <v>656</v>
      </c>
      <c r="L18" t="s">
        <v>657</v>
      </c>
      <c r="M18" t="s">
        <v>658</v>
      </c>
      <c r="N18" t="s">
        <v>659</v>
      </c>
      <c r="O18" t="s">
        <v>660</v>
      </c>
      <c r="P18">
        <v>1</v>
      </c>
      <c r="Q18">
        <v>1</v>
      </c>
      <c r="S18">
        <v>1</v>
      </c>
      <c r="T18">
        <v>1</v>
      </c>
      <c r="U18">
        <v>1</v>
      </c>
      <c r="V18">
        <v>1</v>
      </c>
      <c r="W18">
        <v>1</v>
      </c>
      <c r="X18">
        <v>1</v>
      </c>
      <c r="Y18">
        <v>2</v>
      </c>
      <c r="Z18">
        <v>1</v>
      </c>
      <c r="AB18">
        <v>1</v>
      </c>
      <c r="AC18">
        <v>1</v>
      </c>
      <c r="AG18" s="5">
        <v>5.95</v>
      </c>
      <c r="AH18" t="s">
        <v>661</v>
      </c>
      <c r="AK18" t="s">
        <v>662</v>
      </c>
      <c r="AL18" t="s">
        <v>663</v>
      </c>
      <c r="AM18" t="s">
        <v>664</v>
      </c>
      <c r="AN18">
        <v>1</v>
      </c>
      <c r="AO18" t="s">
        <v>665</v>
      </c>
      <c r="AP18">
        <v>3</v>
      </c>
      <c r="AQ18">
        <v>1</v>
      </c>
      <c r="AR18" t="s">
        <v>666</v>
      </c>
      <c r="AS18" t="s">
        <v>667</v>
      </c>
      <c r="AU18">
        <v>1</v>
      </c>
      <c r="AV18">
        <v>1</v>
      </c>
      <c r="BL18">
        <v>2</v>
      </c>
      <c r="BM18">
        <v>1</v>
      </c>
      <c r="BP18">
        <v>1</v>
      </c>
      <c r="BQ18">
        <v>1</v>
      </c>
      <c r="BR18">
        <v>1</v>
      </c>
      <c r="BT18">
        <v>1</v>
      </c>
      <c r="BV18">
        <v>1</v>
      </c>
      <c r="BX18">
        <v>1</v>
      </c>
      <c r="CB18">
        <v>1</v>
      </c>
      <c r="CC18">
        <v>1</v>
      </c>
      <c r="CD18">
        <v>1</v>
      </c>
      <c r="CE18">
        <v>1</v>
      </c>
      <c r="CF18" s="6">
        <v>42736</v>
      </c>
      <c r="CG18">
        <v>1</v>
      </c>
      <c r="CI18">
        <v>1</v>
      </c>
      <c r="CP18">
        <v>2</v>
      </c>
      <c r="CR18">
        <v>2</v>
      </c>
      <c r="CS18" t="s">
        <v>668</v>
      </c>
      <c r="CT18">
        <v>1</v>
      </c>
      <c r="CU18" s="6">
        <v>42752</v>
      </c>
      <c r="CV18">
        <v>1</v>
      </c>
      <c r="CX18">
        <v>1</v>
      </c>
      <c r="DE18">
        <v>4</v>
      </c>
      <c r="DF18" t="s">
        <v>669</v>
      </c>
      <c r="DG18" t="s">
        <v>670</v>
      </c>
      <c r="DH18">
        <v>2</v>
      </c>
      <c r="DX18">
        <v>1</v>
      </c>
      <c r="DY18">
        <v>1</v>
      </c>
      <c r="FF18">
        <v>1</v>
      </c>
      <c r="FG18">
        <v>1</v>
      </c>
      <c r="FH18">
        <v>3</v>
      </c>
      <c r="FJ18">
        <v>1</v>
      </c>
      <c r="FK18">
        <v>95</v>
      </c>
      <c r="FL18">
        <v>4</v>
      </c>
      <c r="FN18">
        <v>1</v>
      </c>
      <c r="FO18">
        <v>1</v>
      </c>
      <c r="HF18">
        <v>1</v>
      </c>
      <c r="HG18">
        <v>2</v>
      </c>
      <c r="HS18">
        <v>45.735397338867003</v>
      </c>
      <c r="HT18">
        <v>-118.79769897461</v>
      </c>
      <c r="HU18">
        <v>-1</v>
      </c>
    </row>
    <row r="19" spans="1:229" x14ac:dyDescent="0.2">
      <c r="A19" t="s">
        <v>671</v>
      </c>
      <c r="B19" t="s">
        <v>437</v>
      </c>
      <c r="C19" t="s">
        <v>438</v>
      </c>
      <c r="F19" t="s">
        <v>672</v>
      </c>
      <c r="G19">
        <v>0</v>
      </c>
      <c r="H19" s="1">
        <v>42942.449108796296</v>
      </c>
      <c r="I19" s="1">
        <v>42942.463692129626</v>
      </c>
      <c r="J19">
        <v>1</v>
      </c>
      <c r="K19" t="s">
        <v>673</v>
      </c>
      <c r="L19" t="s">
        <v>674</v>
      </c>
      <c r="M19" t="s">
        <v>453</v>
      </c>
      <c r="N19" t="s">
        <v>675</v>
      </c>
      <c r="O19" t="s">
        <v>676</v>
      </c>
      <c r="P19">
        <v>1</v>
      </c>
      <c r="Q19">
        <v>1</v>
      </c>
      <c r="S19">
        <v>1</v>
      </c>
      <c r="T19">
        <v>1</v>
      </c>
      <c r="V19">
        <v>1</v>
      </c>
      <c r="X19">
        <v>1</v>
      </c>
      <c r="Y19">
        <v>2</v>
      </c>
      <c r="Z19">
        <v>1</v>
      </c>
      <c r="AB19">
        <v>1</v>
      </c>
      <c r="AG19" s="5">
        <v>5</v>
      </c>
      <c r="AH19" t="s">
        <v>677</v>
      </c>
      <c r="AK19" t="s">
        <v>678</v>
      </c>
      <c r="AN19">
        <v>2</v>
      </c>
      <c r="AP19">
        <v>1</v>
      </c>
      <c r="AQ19">
        <v>1</v>
      </c>
      <c r="AS19" t="s">
        <v>679</v>
      </c>
      <c r="AT19" t="s">
        <v>680</v>
      </c>
      <c r="AU19">
        <v>1</v>
      </c>
      <c r="AV19">
        <v>1</v>
      </c>
      <c r="AW19" t="s">
        <v>486</v>
      </c>
      <c r="BA19">
        <v>1</v>
      </c>
      <c r="BB19">
        <v>1</v>
      </c>
      <c r="BC19">
        <v>2</v>
      </c>
      <c r="BD19">
        <v>3</v>
      </c>
      <c r="BE19">
        <v>3</v>
      </c>
      <c r="BL19">
        <v>2</v>
      </c>
      <c r="BT19">
        <v>1</v>
      </c>
      <c r="BU19" t="s">
        <v>681</v>
      </c>
      <c r="BZ19">
        <v>1</v>
      </c>
      <c r="CB19">
        <v>2</v>
      </c>
      <c r="CC19">
        <v>3</v>
      </c>
      <c r="CD19">
        <v>3</v>
      </c>
      <c r="CE19">
        <v>1</v>
      </c>
      <c r="CF19">
        <v>2016</v>
      </c>
      <c r="CG19">
        <v>1</v>
      </c>
      <c r="CK19">
        <v>1</v>
      </c>
      <c r="CP19">
        <v>4</v>
      </c>
      <c r="CQ19" t="s">
        <v>682</v>
      </c>
      <c r="CR19">
        <v>1</v>
      </c>
      <c r="CS19" s="5">
        <v>66.849999999999994</v>
      </c>
      <c r="CT19">
        <v>2</v>
      </c>
      <c r="DH19">
        <v>2</v>
      </c>
      <c r="DX19">
        <v>1</v>
      </c>
      <c r="DY19">
        <v>1</v>
      </c>
      <c r="DZ19">
        <v>215</v>
      </c>
      <c r="EA19">
        <v>15</v>
      </c>
      <c r="ED19">
        <v>208</v>
      </c>
      <c r="EE19">
        <v>14</v>
      </c>
      <c r="EF19">
        <v>7</v>
      </c>
      <c r="EI19">
        <v>1</v>
      </c>
      <c r="EK19">
        <v>8</v>
      </c>
      <c r="EL19">
        <v>1</v>
      </c>
      <c r="EM19">
        <v>2</v>
      </c>
      <c r="EN19">
        <v>0</v>
      </c>
      <c r="EP19">
        <v>2015</v>
      </c>
      <c r="FG19">
        <v>1</v>
      </c>
      <c r="FK19">
        <v>100</v>
      </c>
      <c r="FN19">
        <v>1</v>
      </c>
      <c r="FO19">
        <v>2</v>
      </c>
      <c r="HF19">
        <v>1</v>
      </c>
      <c r="HG19">
        <v>2</v>
      </c>
      <c r="HS19">
        <v>45.216003417968999</v>
      </c>
      <c r="HT19">
        <v>-122.66670227051</v>
      </c>
      <c r="HU19">
        <v>-1</v>
      </c>
    </row>
    <row r="20" spans="1:229" x14ac:dyDescent="0.2">
      <c r="A20" t="s">
        <v>683</v>
      </c>
      <c r="B20" t="s">
        <v>437</v>
      </c>
      <c r="C20" t="s">
        <v>438</v>
      </c>
      <c r="F20" t="s">
        <v>684</v>
      </c>
      <c r="G20">
        <v>0</v>
      </c>
      <c r="H20" s="1">
        <v>42941.451701388891</v>
      </c>
      <c r="I20" s="1">
        <v>42943.431620370371</v>
      </c>
      <c r="J20">
        <v>1</v>
      </c>
      <c r="K20" t="s">
        <v>685</v>
      </c>
      <c r="L20" t="s">
        <v>686</v>
      </c>
      <c r="M20" t="s">
        <v>687</v>
      </c>
      <c r="N20" t="s">
        <v>688</v>
      </c>
      <c r="O20" t="s">
        <v>689</v>
      </c>
      <c r="P20">
        <v>1</v>
      </c>
      <c r="Q20">
        <v>1</v>
      </c>
      <c r="S20">
        <v>1</v>
      </c>
      <c r="T20">
        <v>1</v>
      </c>
      <c r="U20">
        <v>1</v>
      </c>
      <c r="V20">
        <v>1</v>
      </c>
      <c r="W20">
        <v>1</v>
      </c>
      <c r="Y20">
        <v>1</v>
      </c>
      <c r="Z20">
        <v>1</v>
      </c>
      <c r="AB20">
        <v>1</v>
      </c>
      <c r="AC20">
        <v>1</v>
      </c>
      <c r="AD20">
        <v>1</v>
      </c>
      <c r="AG20">
        <v>10</v>
      </c>
      <c r="AH20" t="s">
        <v>690</v>
      </c>
      <c r="AK20" t="s">
        <v>691</v>
      </c>
      <c r="AL20" t="s">
        <v>692</v>
      </c>
      <c r="AM20" t="s">
        <v>690</v>
      </c>
      <c r="AN20">
        <v>2</v>
      </c>
      <c r="AP20">
        <v>3</v>
      </c>
      <c r="AQ20">
        <v>1</v>
      </c>
      <c r="AR20" t="s">
        <v>693</v>
      </c>
      <c r="AS20" t="s">
        <v>694</v>
      </c>
      <c r="AT20" t="s">
        <v>695</v>
      </c>
      <c r="AU20">
        <v>1</v>
      </c>
      <c r="AV20">
        <v>1</v>
      </c>
      <c r="AW20" s="8">
        <v>0.16800000000000001</v>
      </c>
      <c r="AX20" s="2">
        <v>0.45</v>
      </c>
      <c r="BB20">
        <v>1</v>
      </c>
      <c r="BC20">
        <v>2</v>
      </c>
      <c r="BD20">
        <v>2</v>
      </c>
      <c r="BE20">
        <v>2</v>
      </c>
      <c r="BF20">
        <v>2010</v>
      </c>
      <c r="BG20">
        <v>2010</v>
      </c>
      <c r="BI20">
        <v>2010</v>
      </c>
      <c r="BJ20">
        <v>2010</v>
      </c>
      <c r="BL20">
        <v>2</v>
      </c>
      <c r="BM20">
        <v>1</v>
      </c>
      <c r="BQ20">
        <v>1</v>
      </c>
      <c r="BZ20">
        <v>1</v>
      </c>
      <c r="CB20">
        <v>2</v>
      </c>
      <c r="CC20">
        <v>2</v>
      </c>
      <c r="CD20">
        <v>2</v>
      </c>
      <c r="CE20">
        <v>1</v>
      </c>
      <c r="CF20">
        <v>2017</v>
      </c>
      <c r="CG20">
        <v>1</v>
      </c>
      <c r="CI20">
        <v>1</v>
      </c>
      <c r="CJ20">
        <v>1</v>
      </c>
      <c r="CK20">
        <v>1</v>
      </c>
      <c r="CP20">
        <v>4</v>
      </c>
      <c r="CQ20" t="s">
        <v>696</v>
      </c>
      <c r="CR20">
        <v>2</v>
      </c>
      <c r="CS20" s="5">
        <v>29.8</v>
      </c>
      <c r="CT20">
        <v>1</v>
      </c>
      <c r="CU20">
        <v>2017</v>
      </c>
      <c r="CV20">
        <v>1</v>
      </c>
      <c r="CX20">
        <v>1</v>
      </c>
      <c r="CY20">
        <v>1</v>
      </c>
      <c r="CZ20">
        <v>1</v>
      </c>
      <c r="DA20">
        <v>1</v>
      </c>
      <c r="DE20">
        <v>4</v>
      </c>
      <c r="DF20" t="s">
        <v>697</v>
      </c>
      <c r="DG20" s="5">
        <v>62</v>
      </c>
      <c r="DH20">
        <v>2</v>
      </c>
      <c r="DX20">
        <v>1</v>
      </c>
      <c r="DY20">
        <v>1</v>
      </c>
      <c r="DZ20">
        <v>1908</v>
      </c>
      <c r="EA20">
        <v>84</v>
      </c>
      <c r="ED20">
        <v>1550</v>
      </c>
      <c r="EE20">
        <v>68</v>
      </c>
      <c r="EF20">
        <v>115</v>
      </c>
      <c r="EG20">
        <v>11</v>
      </c>
      <c r="EH20">
        <v>243</v>
      </c>
      <c r="EI20">
        <v>5</v>
      </c>
      <c r="EJ20" t="s">
        <v>698</v>
      </c>
      <c r="EK20">
        <v>25</v>
      </c>
      <c r="EL20">
        <v>4</v>
      </c>
      <c r="EM20">
        <v>0</v>
      </c>
      <c r="EN20" t="s">
        <v>699</v>
      </c>
      <c r="EO20" t="s">
        <v>464</v>
      </c>
      <c r="EP20">
        <v>2009</v>
      </c>
      <c r="EQ20" t="s">
        <v>700</v>
      </c>
      <c r="ER20">
        <v>2</v>
      </c>
      <c r="ES20">
        <v>0.251</v>
      </c>
      <c r="EU20" t="s">
        <v>701</v>
      </c>
      <c r="EV20">
        <v>0</v>
      </c>
      <c r="EW20">
        <v>5</v>
      </c>
      <c r="EX20">
        <v>0</v>
      </c>
      <c r="EY20">
        <v>0</v>
      </c>
      <c r="EZ20">
        <v>0</v>
      </c>
      <c r="FA20">
        <v>0</v>
      </c>
      <c r="FB20">
        <v>1</v>
      </c>
      <c r="FC20">
        <v>1</v>
      </c>
      <c r="FD20" t="s">
        <v>702</v>
      </c>
      <c r="FE20" t="s">
        <v>545</v>
      </c>
      <c r="FF20">
        <v>2</v>
      </c>
      <c r="FG20">
        <v>2</v>
      </c>
      <c r="FH20">
        <v>1</v>
      </c>
      <c r="FJ20">
        <v>97</v>
      </c>
      <c r="FL20">
        <v>3</v>
      </c>
      <c r="FN20">
        <v>1</v>
      </c>
      <c r="FO20">
        <v>1</v>
      </c>
      <c r="FP20">
        <v>1595</v>
      </c>
      <c r="FT20">
        <v>1425</v>
      </c>
      <c r="FV20">
        <v>148</v>
      </c>
      <c r="FX20">
        <v>22</v>
      </c>
      <c r="FZ20" t="s">
        <v>703</v>
      </c>
      <c r="GA20">
        <v>19.25</v>
      </c>
      <c r="GB20">
        <v>12</v>
      </c>
      <c r="GC20">
        <v>1</v>
      </c>
      <c r="GD20">
        <v>0</v>
      </c>
      <c r="GE20">
        <v>1</v>
      </c>
      <c r="GF20">
        <v>1</v>
      </c>
      <c r="GH20">
        <v>1</v>
      </c>
      <c r="GI20">
        <v>1</v>
      </c>
      <c r="GL20">
        <v>2</v>
      </c>
      <c r="GN20">
        <v>2012</v>
      </c>
      <c r="GO20">
        <v>2012</v>
      </c>
      <c r="GP20">
        <v>1</v>
      </c>
      <c r="GQ20">
        <v>6.25</v>
      </c>
      <c r="GR20">
        <v>239.64</v>
      </c>
      <c r="GS20">
        <v>4.5</v>
      </c>
      <c r="GT20">
        <v>1.5</v>
      </c>
      <c r="GU20">
        <v>25</v>
      </c>
      <c r="GV20">
        <v>2077</v>
      </c>
      <c r="GW20">
        <v>2077</v>
      </c>
      <c r="GX20">
        <v>2</v>
      </c>
      <c r="GY20">
        <v>2</v>
      </c>
      <c r="GZ20">
        <v>0</v>
      </c>
      <c r="HB20">
        <v>2</v>
      </c>
      <c r="HC20">
        <v>0</v>
      </c>
      <c r="HF20">
        <v>1</v>
      </c>
      <c r="HG20">
        <v>1</v>
      </c>
      <c r="HH20" t="s">
        <v>704</v>
      </c>
      <c r="HI20" t="s">
        <v>704</v>
      </c>
      <c r="HJ20" t="s">
        <v>704</v>
      </c>
      <c r="HK20" t="s">
        <v>704</v>
      </c>
      <c r="HL20" t="s">
        <v>704</v>
      </c>
      <c r="HM20" t="s">
        <v>704</v>
      </c>
      <c r="HN20" t="s">
        <v>704</v>
      </c>
      <c r="HO20" t="s">
        <v>704</v>
      </c>
      <c r="HQ20" t="s">
        <v>705</v>
      </c>
      <c r="HS20">
        <v>43.059600830077997</v>
      </c>
      <c r="HT20">
        <v>-124.36799621582</v>
      </c>
      <c r="HU20">
        <v>-1</v>
      </c>
    </row>
    <row r="21" spans="1:229" x14ac:dyDescent="0.2">
      <c r="A21" t="s">
        <v>706</v>
      </c>
      <c r="B21" t="s">
        <v>437</v>
      </c>
      <c r="C21" t="s">
        <v>438</v>
      </c>
      <c r="F21" t="s">
        <v>707</v>
      </c>
      <c r="G21">
        <v>0</v>
      </c>
      <c r="H21" s="1">
        <v>42944.414907407408</v>
      </c>
      <c r="I21" s="1">
        <v>42944.467511574076</v>
      </c>
      <c r="J21">
        <v>1</v>
      </c>
      <c r="K21" t="s">
        <v>708</v>
      </c>
      <c r="L21" t="s">
        <v>709</v>
      </c>
      <c r="M21" t="s">
        <v>442</v>
      </c>
      <c r="N21" t="s">
        <v>710</v>
      </c>
      <c r="O21" t="s">
        <v>711</v>
      </c>
      <c r="P21">
        <v>1</v>
      </c>
      <c r="Q21">
        <v>1</v>
      </c>
      <c r="S21">
        <v>1</v>
      </c>
      <c r="T21">
        <v>1</v>
      </c>
      <c r="U21">
        <v>1</v>
      </c>
      <c r="V21">
        <v>1</v>
      </c>
      <c r="X21">
        <v>1</v>
      </c>
      <c r="Y21">
        <v>1</v>
      </c>
      <c r="Z21">
        <v>1</v>
      </c>
      <c r="AB21">
        <v>1</v>
      </c>
      <c r="AG21" s="5">
        <v>10</v>
      </c>
      <c r="AH21" t="s">
        <v>712</v>
      </c>
      <c r="AK21" t="s">
        <v>713</v>
      </c>
      <c r="AN21">
        <v>2</v>
      </c>
      <c r="AP21">
        <v>3</v>
      </c>
      <c r="AQ21">
        <v>1</v>
      </c>
      <c r="AR21">
        <v>30</v>
      </c>
      <c r="AU21">
        <v>1</v>
      </c>
      <c r="AV21">
        <v>1</v>
      </c>
      <c r="AW21">
        <v>29</v>
      </c>
      <c r="BA21">
        <v>1</v>
      </c>
      <c r="BB21">
        <v>1</v>
      </c>
      <c r="BC21">
        <v>2</v>
      </c>
      <c r="BD21">
        <v>1</v>
      </c>
      <c r="BE21">
        <v>2</v>
      </c>
      <c r="BF21">
        <v>2010</v>
      </c>
      <c r="BG21">
        <v>2011</v>
      </c>
      <c r="BI21">
        <v>2015</v>
      </c>
      <c r="BJ21">
        <v>2015</v>
      </c>
      <c r="BL21">
        <v>2</v>
      </c>
      <c r="BM21">
        <v>1</v>
      </c>
      <c r="BO21">
        <v>1</v>
      </c>
      <c r="BR21">
        <v>1</v>
      </c>
      <c r="BZ21">
        <v>1</v>
      </c>
      <c r="CB21">
        <v>2</v>
      </c>
      <c r="CC21">
        <v>2</v>
      </c>
      <c r="CD21">
        <v>3</v>
      </c>
      <c r="CE21">
        <v>1</v>
      </c>
      <c r="CF21" s="9">
        <v>42156</v>
      </c>
      <c r="CG21">
        <v>1</v>
      </c>
      <c r="CL21">
        <v>1</v>
      </c>
      <c r="CP21">
        <v>2</v>
      </c>
      <c r="CR21">
        <v>2</v>
      </c>
      <c r="CS21" s="5">
        <v>63.09</v>
      </c>
      <c r="CT21">
        <v>1</v>
      </c>
      <c r="CU21" s="9">
        <v>42887</v>
      </c>
      <c r="CV21">
        <v>1</v>
      </c>
      <c r="DA21">
        <v>1</v>
      </c>
      <c r="DE21">
        <v>1</v>
      </c>
      <c r="DG21" s="5">
        <v>38</v>
      </c>
      <c r="DH21">
        <v>2</v>
      </c>
      <c r="DX21">
        <v>1</v>
      </c>
      <c r="DY21">
        <v>1</v>
      </c>
      <c r="DZ21">
        <v>2635</v>
      </c>
      <c r="EA21">
        <v>40</v>
      </c>
      <c r="EB21">
        <v>2635</v>
      </c>
      <c r="EC21">
        <v>40</v>
      </c>
      <c r="ED21">
        <v>788</v>
      </c>
      <c r="EE21">
        <v>12</v>
      </c>
      <c r="EF21">
        <v>37</v>
      </c>
      <c r="EG21">
        <v>1</v>
      </c>
      <c r="EH21">
        <v>22</v>
      </c>
      <c r="EI21">
        <v>0</v>
      </c>
      <c r="EJ21" t="s">
        <v>714</v>
      </c>
      <c r="EL21">
        <v>3</v>
      </c>
      <c r="EN21" s="3">
        <v>42769</v>
      </c>
      <c r="EO21">
        <v>1922</v>
      </c>
      <c r="EP21">
        <v>2013</v>
      </c>
      <c r="EQ21" t="s">
        <v>715</v>
      </c>
      <c r="ER21" t="s">
        <v>716</v>
      </c>
      <c r="ES21" t="s">
        <v>717</v>
      </c>
      <c r="ET21" s="2">
        <v>0.85</v>
      </c>
      <c r="EU21" t="s">
        <v>718</v>
      </c>
      <c r="EW21" t="s">
        <v>719</v>
      </c>
      <c r="FE21">
        <v>2060</v>
      </c>
      <c r="FF21">
        <v>1</v>
      </c>
      <c r="FG21">
        <v>1</v>
      </c>
      <c r="FH21">
        <v>1</v>
      </c>
      <c r="FJ21">
        <v>2</v>
      </c>
      <c r="FK21">
        <v>95</v>
      </c>
      <c r="FL21">
        <v>3</v>
      </c>
      <c r="FN21">
        <v>1</v>
      </c>
      <c r="FO21">
        <v>1</v>
      </c>
      <c r="FP21">
        <v>2635</v>
      </c>
      <c r="FQ21">
        <v>0</v>
      </c>
      <c r="FR21">
        <v>2635</v>
      </c>
      <c r="FS21">
        <v>0</v>
      </c>
      <c r="FT21">
        <v>788</v>
      </c>
      <c r="FU21">
        <v>0</v>
      </c>
      <c r="FV21">
        <v>37</v>
      </c>
      <c r="FW21">
        <v>0</v>
      </c>
      <c r="FX21">
        <v>22</v>
      </c>
      <c r="FY21">
        <v>0</v>
      </c>
      <c r="FZ21" t="s">
        <v>720</v>
      </c>
      <c r="GB21">
        <v>4</v>
      </c>
      <c r="GC21">
        <v>1</v>
      </c>
      <c r="GD21">
        <v>0</v>
      </c>
      <c r="GE21">
        <v>1</v>
      </c>
      <c r="GF21">
        <v>1</v>
      </c>
      <c r="GL21">
        <v>1</v>
      </c>
      <c r="GM21" t="s">
        <v>721</v>
      </c>
      <c r="GN21">
        <v>1965</v>
      </c>
      <c r="GO21">
        <v>1965</v>
      </c>
      <c r="GP21">
        <v>0.24</v>
      </c>
      <c r="GQ21">
        <v>0.47499999999999998</v>
      </c>
      <c r="GS21" t="s">
        <v>722</v>
      </c>
      <c r="GT21">
        <v>0.21</v>
      </c>
      <c r="GU21">
        <v>95</v>
      </c>
      <c r="GV21">
        <v>2020</v>
      </c>
      <c r="GW21">
        <v>2010</v>
      </c>
      <c r="GX21">
        <v>2</v>
      </c>
      <c r="GY21">
        <v>2</v>
      </c>
      <c r="GZ21">
        <v>0</v>
      </c>
      <c r="HB21">
        <v>2</v>
      </c>
      <c r="HC21">
        <v>0</v>
      </c>
      <c r="HF21">
        <v>1</v>
      </c>
      <c r="HG21">
        <v>2</v>
      </c>
      <c r="HS21">
        <v>45.195297241211001</v>
      </c>
      <c r="HT21">
        <v>-123.07740020752</v>
      </c>
      <c r="HU21">
        <v>-1</v>
      </c>
    </row>
    <row r="22" spans="1:229" x14ac:dyDescent="0.2">
      <c r="A22" t="s">
        <v>723</v>
      </c>
      <c r="B22" t="s">
        <v>437</v>
      </c>
      <c r="C22" t="s">
        <v>438</v>
      </c>
      <c r="F22" t="s">
        <v>724</v>
      </c>
      <c r="G22">
        <v>0</v>
      </c>
      <c r="H22" s="1">
        <v>42944.516435185185</v>
      </c>
      <c r="I22" s="1">
        <v>42944.547164351854</v>
      </c>
      <c r="J22">
        <v>1</v>
      </c>
      <c r="K22" t="s">
        <v>725</v>
      </c>
      <c r="L22" t="s">
        <v>726</v>
      </c>
      <c r="M22" t="s">
        <v>727</v>
      </c>
      <c r="N22" t="s">
        <v>728</v>
      </c>
      <c r="O22" t="s">
        <v>729</v>
      </c>
      <c r="P22">
        <v>1</v>
      </c>
      <c r="Q22">
        <v>1</v>
      </c>
      <c r="S22">
        <v>1</v>
      </c>
      <c r="T22">
        <v>1</v>
      </c>
      <c r="U22">
        <v>1</v>
      </c>
      <c r="W22">
        <v>1</v>
      </c>
      <c r="Y22">
        <v>1</v>
      </c>
      <c r="Z22">
        <v>1</v>
      </c>
      <c r="AA22">
        <v>1</v>
      </c>
      <c r="AB22">
        <v>1</v>
      </c>
      <c r="AD22">
        <v>1</v>
      </c>
      <c r="AG22" s="5">
        <v>2</v>
      </c>
      <c r="AH22" t="s">
        <v>730</v>
      </c>
      <c r="AI22" s="5">
        <v>2</v>
      </c>
      <c r="AJ22" s="8">
        <v>1.4999999999999999E-2</v>
      </c>
      <c r="AK22" t="s">
        <v>731</v>
      </c>
      <c r="AN22">
        <v>1</v>
      </c>
      <c r="AO22" t="s">
        <v>732</v>
      </c>
      <c r="AP22">
        <v>3</v>
      </c>
      <c r="AQ22">
        <v>1</v>
      </c>
      <c r="AR22">
        <v>180</v>
      </c>
      <c r="AT22" t="s">
        <v>733</v>
      </c>
      <c r="AU22">
        <v>1</v>
      </c>
      <c r="AV22">
        <v>1</v>
      </c>
      <c r="AW22">
        <v>22</v>
      </c>
      <c r="AX22">
        <v>35</v>
      </c>
      <c r="AY22">
        <v>0</v>
      </c>
      <c r="BC22">
        <v>1</v>
      </c>
      <c r="BD22">
        <v>1</v>
      </c>
      <c r="BE22">
        <v>1</v>
      </c>
      <c r="BF22">
        <v>2016</v>
      </c>
      <c r="BG22">
        <v>2016</v>
      </c>
      <c r="BH22">
        <v>2008</v>
      </c>
      <c r="BJ22">
        <v>2013</v>
      </c>
      <c r="BL22">
        <v>2</v>
      </c>
      <c r="BM22">
        <v>1</v>
      </c>
      <c r="BQ22">
        <v>1</v>
      </c>
      <c r="BR22">
        <v>1</v>
      </c>
      <c r="BZ22">
        <v>1</v>
      </c>
      <c r="CB22">
        <v>2</v>
      </c>
      <c r="CC22">
        <v>2</v>
      </c>
      <c r="CD22">
        <v>2</v>
      </c>
      <c r="CE22">
        <v>1</v>
      </c>
      <c r="CF22">
        <v>2016</v>
      </c>
      <c r="CG22">
        <v>1</v>
      </c>
      <c r="CH22">
        <v>1</v>
      </c>
      <c r="CI22">
        <v>1</v>
      </c>
      <c r="CJ22">
        <v>1</v>
      </c>
      <c r="CK22">
        <v>1</v>
      </c>
      <c r="CL22">
        <v>1</v>
      </c>
      <c r="CP22">
        <v>4</v>
      </c>
      <c r="CQ22" t="s">
        <v>734</v>
      </c>
      <c r="CR22">
        <v>2</v>
      </c>
      <c r="CS22" s="5">
        <v>44</v>
      </c>
      <c r="CT22">
        <v>1</v>
      </c>
      <c r="CU22">
        <v>2016</v>
      </c>
      <c r="CV22">
        <v>1</v>
      </c>
      <c r="CW22">
        <v>1</v>
      </c>
      <c r="CX22">
        <v>1</v>
      </c>
      <c r="CY22">
        <v>1</v>
      </c>
      <c r="CZ22">
        <v>1</v>
      </c>
      <c r="DA22">
        <v>1</v>
      </c>
      <c r="DE22">
        <v>2</v>
      </c>
      <c r="DG22" s="5">
        <v>57.27</v>
      </c>
      <c r="DH22">
        <v>1</v>
      </c>
      <c r="DI22">
        <v>2008</v>
      </c>
      <c r="DJ22">
        <v>1</v>
      </c>
      <c r="DK22">
        <v>1</v>
      </c>
      <c r="DL22">
        <v>1</v>
      </c>
      <c r="DM22">
        <v>1</v>
      </c>
      <c r="DN22">
        <v>1</v>
      </c>
      <c r="DO22">
        <v>1</v>
      </c>
      <c r="DS22">
        <v>2</v>
      </c>
      <c r="DU22">
        <v>2</v>
      </c>
      <c r="DW22" s="5">
        <v>1</v>
      </c>
      <c r="DX22">
        <v>1</v>
      </c>
      <c r="DY22">
        <v>1</v>
      </c>
      <c r="DZ22" s="4">
        <v>9065</v>
      </c>
      <c r="ED22">
        <v>2908</v>
      </c>
      <c r="EE22">
        <v>10</v>
      </c>
      <c r="EF22">
        <v>363</v>
      </c>
      <c r="EG22">
        <v>1</v>
      </c>
      <c r="EJ22" s="4">
        <v>4488</v>
      </c>
      <c r="EK22">
        <v>54</v>
      </c>
      <c r="EL22">
        <v>2</v>
      </c>
      <c r="EM22">
        <v>3</v>
      </c>
      <c r="EN22">
        <v>0</v>
      </c>
      <c r="EO22">
        <v>2009</v>
      </c>
      <c r="EQ22" t="s">
        <v>735</v>
      </c>
      <c r="ER22">
        <v>6</v>
      </c>
      <c r="ES22">
        <v>1.1000000000000001</v>
      </c>
      <c r="EU22">
        <v>5.55</v>
      </c>
      <c r="EY22" t="s">
        <v>736</v>
      </c>
      <c r="FE22" t="s">
        <v>464</v>
      </c>
      <c r="FG22">
        <v>1</v>
      </c>
      <c r="FH22">
        <v>1</v>
      </c>
      <c r="FJ22">
        <v>0</v>
      </c>
      <c r="FK22">
        <v>67</v>
      </c>
      <c r="FL22">
        <v>33</v>
      </c>
      <c r="FN22">
        <v>1</v>
      </c>
      <c r="FO22">
        <v>1</v>
      </c>
      <c r="FP22">
        <v>9065</v>
      </c>
      <c r="FT22">
        <v>3225</v>
      </c>
      <c r="FV22">
        <v>368</v>
      </c>
      <c r="FZ22">
        <v>40.869999999999997</v>
      </c>
      <c r="GA22">
        <v>50</v>
      </c>
      <c r="GB22">
        <v>0</v>
      </c>
      <c r="GC22">
        <v>1</v>
      </c>
      <c r="GD22">
        <v>0</v>
      </c>
      <c r="GE22">
        <v>1</v>
      </c>
      <c r="GF22">
        <v>1</v>
      </c>
      <c r="GG22">
        <v>1</v>
      </c>
      <c r="GN22">
        <v>1974</v>
      </c>
      <c r="GO22">
        <v>1993</v>
      </c>
      <c r="GP22">
        <v>2.2000000000000002</v>
      </c>
      <c r="GQ22">
        <v>6</v>
      </c>
      <c r="GR22">
        <v>627.79200000000003</v>
      </c>
      <c r="GS22">
        <v>4.4269999999999996</v>
      </c>
      <c r="GT22">
        <v>1.4359999999999999</v>
      </c>
      <c r="GU22">
        <v>30</v>
      </c>
      <c r="GX22">
        <v>2</v>
      </c>
      <c r="GY22">
        <v>2</v>
      </c>
      <c r="GZ22" t="s">
        <v>545</v>
      </c>
      <c r="HB22">
        <v>2</v>
      </c>
      <c r="HF22">
        <v>1</v>
      </c>
      <c r="HG22">
        <v>1</v>
      </c>
      <c r="HH22">
        <v>3203</v>
      </c>
      <c r="HJ22">
        <v>357</v>
      </c>
      <c r="HN22">
        <v>30</v>
      </c>
      <c r="HO22">
        <v>45</v>
      </c>
      <c r="HP22">
        <v>3190</v>
      </c>
      <c r="HS22">
        <v>44.942901611327997</v>
      </c>
      <c r="HT22">
        <v>-123.03509521484</v>
      </c>
      <c r="HU22">
        <v>-1</v>
      </c>
    </row>
    <row r="23" spans="1:229" x14ac:dyDescent="0.2">
      <c r="A23" t="s">
        <v>737</v>
      </c>
      <c r="B23" t="s">
        <v>437</v>
      </c>
      <c r="C23" t="s">
        <v>438</v>
      </c>
      <c r="F23" t="s">
        <v>738</v>
      </c>
      <c r="G23">
        <v>0</v>
      </c>
      <c r="H23" s="1">
        <v>42944.624872685185</v>
      </c>
      <c r="I23" s="1">
        <v>42944.639687499999</v>
      </c>
      <c r="J23">
        <v>1</v>
      </c>
      <c r="K23" t="s">
        <v>739</v>
      </c>
      <c r="L23" t="s">
        <v>740</v>
      </c>
      <c r="M23" t="s">
        <v>442</v>
      </c>
      <c r="N23" t="s">
        <v>741</v>
      </c>
      <c r="O23" t="s">
        <v>742</v>
      </c>
      <c r="P23">
        <v>1</v>
      </c>
      <c r="Q23">
        <v>1</v>
      </c>
      <c r="S23">
        <v>1</v>
      </c>
      <c r="T23">
        <v>1</v>
      </c>
      <c r="U23">
        <v>1</v>
      </c>
      <c r="V23">
        <v>1</v>
      </c>
      <c r="W23">
        <v>1</v>
      </c>
      <c r="Y23">
        <v>1</v>
      </c>
      <c r="Z23">
        <v>1</v>
      </c>
      <c r="AA23">
        <v>1</v>
      </c>
      <c r="AB23">
        <v>1</v>
      </c>
      <c r="AC23">
        <v>1</v>
      </c>
      <c r="AD23">
        <v>1</v>
      </c>
      <c r="AG23" t="s">
        <v>743</v>
      </c>
      <c r="AH23" t="s">
        <v>744</v>
      </c>
      <c r="AI23" s="5">
        <v>5</v>
      </c>
      <c r="AK23" t="s">
        <v>745</v>
      </c>
      <c r="AL23">
        <v>100</v>
      </c>
      <c r="AM23" t="s">
        <v>746</v>
      </c>
      <c r="AN23">
        <v>2</v>
      </c>
      <c r="AP23">
        <v>2</v>
      </c>
      <c r="AR23" t="s">
        <v>747</v>
      </c>
      <c r="AT23" t="s">
        <v>748</v>
      </c>
      <c r="AU23">
        <v>1</v>
      </c>
      <c r="AV23">
        <v>1</v>
      </c>
      <c r="AW23">
        <v>30</v>
      </c>
      <c r="AX23">
        <v>30</v>
      </c>
      <c r="BB23">
        <v>1</v>
      </c>
      <c r="BC23">
        <v>2</v>
      </c>
      <c r="BD23">
        <v>2</v>
      </c>
      <c r="BE23">
        <v>3</v>
      </c>
      <c r="BF23">
        <v>2014</v>
      </c>
      <c r="BG23">
        <v>2014</v>
      </c>
      <c r="BI23">
        <v>2005</v>
      </c>
      <c r="BJ23">
        <v>2005</v>
      </c>
      <c r="BL23">
        <v>2</v>
      </c>
      <c r="BM23">
        <v>4</v>
      </c>
      <c r="BN23" t="s">
        <v>749</v>
      </c>
      <c r="BQ23">
        <v>1</v>
      </c>
      <c r="BT23">
        <v>1</v>
      </c>
      <c r="BU23" t="s">
        <v>750</v>
      </c>
      <c r="BV23">
        <v>1</v>
      </c>
      <c r="BX23">
        <v>1</v>
      </c>
      <c r="CB23">
        <v>2</v>
      </c>
      <c r="CC23">
        <v>2</v>
      </c>
      <c r="CD23">
        <v>3</v>
      </c>
      <c r="CE23">
        <v>1</v>
      </c>
      <c r="CF23">
        <v>2015</v>
      </c>
      <c r="CG23">
        <v>1</v>
      </c>
      <c r="CK23">
        <v>1</v>
      </c>
      <c r="CL23">
        <v>1</v>
      </c>
      <c r="CP23">
        <v>4</v>
      </c>
      <c r="CQ23" t="s">
        <v>751</v>
      </c>
      <c r="CR23">
        <v>2</v>
      </c>
      <c r="CS23" t="s">
        <v>752</v>
      </c>
      <c r="CT23">
        <v>1</v>
      </c>
      <c r="CU23">
        <v>2015</v>
      </c>
      <c r="CV23">
        <v>1</v>
      </c>
      <c r="CY23">
        <v>1</v>
      </c>
      <c r="CZ23">
        <v>1</v>
      </c>
      <c r="DA23">
        <v>1</v>
      </c>
      <c r="DE23">
        <v>1</v>
      </c>
      <c r="DG23" t="s">
        <v>753</v>
      </c>
      <c r="DH23">
        <v>2</v>
      </c>
      <c r="DX23">
        <v>1</v>
      </c>
      <c r="DY23">
        <v>1</v>
      </c>
      <c r="DZ23">
        <v>2000</v>
      </c>
      <c r="EA23">
        <v>250</v>
      </c>
      <c r="EB23">
        <v>2000</v>
      </c>
      <c r="EC23">
        <v>250</v>
      </c>
      <c r="ED23">
        <v>600</v>
      </c>
      <c r="EE23">
        <v>36</v>
      </c>
      <c r="EF23">
        <v>30</v>
      </c>
      <c r="EG23">
        <v>0</v>
      </c>
      <c r="EH23">
        <v>0</v>
      </c>
      <c r="EI23">
        <v>0</v>
      </c>
      <c r="EJ23" t="s">
        <v>754</v>
      </c>
      <c r="EK23">
        <v>4.25</v>
      </c>
      <c r="EL23">
        <v>3</v>
      </c>
      <c r="EM23">
        <v>1</v>
      </c>
      <c r="EN23">
        <v>2</v>
      </c>
      <c r="EO23">
        <v>2008</v>
      </c>
      <c r="EP23">
        <v>2008</v>
      </c>
      <c r="EQ23" t="s">
        <v>755</v>
      </c>
      <c r="ER23" t="s">
        <v>756</v>
      </c>
      <c r="ES23" s="4">
        <v>23680000</v>
      </c>
      <c r="ET23" s="2">
        <v>0.92</v>
      </c>
      <c r="EU23" t="s">
        <v>757</v>
      </c>
      <c r="EV23">
        <v>0</v>
      </c>
      <c r="EW23">
        <v>1.5</v>
      </c>
      <c r="EX23">
        <v>0</v>
      </c>
      <c r="EY23">
        <v>0</v>
      </c>
      <c r="FA23">
        <v>0</v>
      </c>
      <c r="FE23">
        <v>2030</v>
      </c>
      <c r="FF23">
        <v>1</v>
      </c>
      <c r="FG23">
        <v>1</v>
      </c>
      <c r="FH23">
        <v>3</v>
      </c>
      <c r="FL23">
        <v>100</v>
      </c>
      <c r="FN23">
        <v>1</v>
      </c>
      <c r="FO23">
        <v>1</v>
      </c>
      <c r="FP23">
        <v>2000</v>
      </c>
      <c r="FQ23">
        <v>38</v>
      </c>
      <c r="FR23">
        <v>2000</v>
      </c>
      <c r="FS23">
        <v>38</v>
      </c>
      <c r="FT23">
        <v>608</v>
      </c>
      <c r="FU23">
        <v>38</v>
      </c>
      <c r="FV23">
        <v>38</v>
      </c>
      <c r="FW23">
        <v>0</v>
      </c>
      <c r="FZ23">
        <v>3800</v>
      </c>
      <c r="GA23">
        <v>12</v>
      </c>
      <c r="GB23">
        <v>6</v>
      </c>
      <c r="GC23">
        <v>1</v>
      </c>
      <c r="GD23">
        <v>0</v>
      </c>
      <c r="GE23">
        <v>1</v>
      </c>
      <c r="GH23">
        <v>1</v>
      </c>
      <c r="GL23">
        <v>2</v>
      </c>
      <c r="GN23">
        <v>2006</v>
      </c>
      <c r="GO23">
        <v>2006</v>
      </c>
      <c r="GP23" s="4">
        <v>3000000</v>
      </c>
      <c r="GQ23" s="4">
        <v>3000000</v>
      </c>
      <c r="GR23">
        <v>2800000</v>
      </c>
      <c r="GS23">
        <v>2800000</v>
      </c>
      <c r="GT23">
        <v>2500000</v>
      </c>
      <c r="GU23" s="2">
        <v>0.65</v>
      </c>
      <c r="GV23">
        <v>2050</v>
      </c>
      <c r="GW23">
        <v>2050</v>
      </c>
      <c r="GX23">
        <v>2</v>
      </c>
      <c r="GY23">
        <v>2</v>
      </c>
      <c r="GZ23">
        <v>0</v>
      </c>
      <c r="HA23" t="s">
        <v>545</v>
      </c>
      <c r="HB23">
        <v>2</v>
      </c>
      <c r="HC23">
        <v>0</v>
      </c>
      <c r="HD23" t="s">
        <v>545</v>
      </c>
      <c r="HF23">
        <v>1</v>
      </c>
      <c r="HG23">
        <v>2</v>
      </c>
      <c r="HS23">
        <v>45.861602783202997</v>
      </c>
      <c r="HT23">
        <v>-119.54899597168</v>
      </c>
      <c r="HU23">
        <v>-1</v>
      </c>
    </row>
    <row r="24" spans="1:229" x14ac:dyDescent="0.2">
      <c r="A24" t="s">
        <v>758</v>
      </c>
      <c r="B24" t="s">
        <v>437</v>
      </c>
      <c r="C24" t="s">
        <v>438</v>
      </c>
      <c r="F24" t="s">
        <v>759</v>
      </c>
      <c r="G24">
        <v>0</v>
      </c>
      <c r="H24" s="1">
        <v>42944.538136574076</v>
      </c>
      <c r="I24" s="1">
        <v>42944.689641203702</v>
      </c>
      <c r="J24">
        <v>1</v>
      </c>
      <c r="K24" t="s">
        <v>760</v>
      </c>
      <c r="L24" t="s">
        <v>761</v>
      </c>
      <c r="M24" t="s">
        <v>762</v>
      </c>
      <c r="N24" t="s">
        <v>763</v>
      </c>
      <c r="O24" t="s">
        <v>764</v>
      </c>
      <c r="P24">
        <v>1</v>
      </c>
      <c r="Q24">
        <v>1</v>
      </c>
      <c r="S24">
        <v>1</v>
      </c>
      <c r="T24">
        <v>1</v>
      </c>
      <c r="U24">
        <v>1</v>
      </c>
      <c r="V24">
        <v>1</v>
      </c>
      <c r="W24">
        <v>1</v>
      </c>
      <c r="X24">
        <v>1</v>
      </c>
      <c r="Y24">
        <v>1</v>
      </c>
      <c r="Z24">
        <v>1</v>
      </c>
      <c r="AB24">
        <v>1</v>
      </c>
      <c r="AD24">
        <v>1</v>
      </c>
      <c r="AE24">
        <v>1</v>
      </c>
      <c r="AF24" t="s">
        <v>765</v>
      </c>
      <c r="AG24" t="s">
        <v>766</v>
      </c>
      <c r="AH24" t="s">
        <v>767</v>
      </c>
      <c r="AK24">
        <v>26</v>
      </c>
      <c r="AN24">
        <v>2</v>
      </c>
      <c r="AP24">
        <v>3</v>
      </c>
      <c r="AQ24">
        <v>1</v>
      </c>
      <c r="AR24" t="s">
        <v>768</v>
      </c>
      <c r="AS24" t="s">
        <v>769</v>
      </c>
      <c r="AT24" t="s">
        <v>770</v>
      </c>
      <c r="AU24">
        <v>1</v>
      </c>
      <c r="AV24">
        <v>1</v>
      </c>
      <c r="AW24">
        <v>8</v>
      </c>
      <c r="AX24">
        <v>8</v>
      </c>
      <c r="BB24">
        <v>1</v>
      </c>
      <c r="BC24">
        <v>1</v>
      </c>
      <c r="BD24">
        <v>1</v>
      </c>
      <c r="BE24">
        <v>1</v>
      </c>
      <c r="BF24" t="s">
        <v>771</v>
      </c>
      <c r="BG24" t="s">
        <v>771</v>
      </c>
      <c r="BH24" t="s">
        <v>771</v>
      </c>
      <c r="BI24">
        <v>2012</v>
      </c>
      <c r="BJ24">
        <v>2012</v>
      </c>
      <c r="BK24" t="s">
        <v>771</v>
      </c>
      <c r="BL24">
        <v>2</v>
      </c>
      <c r="BM24">
        <v>2</v>
      </c>
      <c r="BN24" t="s">
        <v>772</v>
      </c>
      <c r="BO24">
        <v>1</v>
      </c>
      <c r="BQ24">
        <v>1</v>
      </c>
      <c r="BT24">
        <v>1</v>
      </c>
      <c r="BU24" t="s">
        <v>773</v>
      </c>
      <c r="BV24">
        <v>1</v>
      </c>
      <c r="CB24">
        <v>1</v>
      </c>
      <c r="CC24">
        <v>1</v>
      </c>
      <c r="CD24">
        <v>3</v>
      </c>
      <c r="CE24">
        <v>1</v>
      </c>
      <c r="CF24">
        <v>2017</v>
      </c>
      <c r="CG24">
        <v>1</v>
      </c>
      <c r="CI24">
        <v>1</v>
      </c>
      <c r="CL24">
        <v>1</v>
      </c>
      <c r="CP24">
        <v>4</v>
      </c>
      <c r="CQ24" t="s">
        <v>774</v>
      </c>
      <c r="CR24">
        <v>1</v>
      </c>
      <c r="CS24" t="s">
        <v>775</v>
      </c>
      <c r="CT24">
        <v>1</v>
      </c>
      <c r="CU24">
        <v>2017</v>
      </c>
      <c r="CV24">
        <v>1</v>
      </c>
      <c r="CX24">
        <v>1</v>
      </c>
      <c r="DA24">
        <v>1</v>
      </c>
      <c r="DE24">
        <v>3</v>
      </c>
      <c r="DG24" t="s">
        <v>776</v>
      </c>
      <c r="DH24">
        <v>2</v>
      </c>
      <c r="DX24">
        <v>1</v>
      </c>
      <c r="DY24">
        <v>1</v>
      </c>
      <c r="DZ24" s="4">
        <v>37000</v>
      </c>
      <c r="EB24" s="4">
        <v>37000</v>
      </c>
      <c r="ED24">
        <v>8551</v>
      </c>
      <c r="EE24">
        <v>67</v>
      </c>
      <c r="EF24">
        <v>1387</v>
      </c>
      <c r="EG24">
        <v>13</v>
      </c>
      <c r="EH24">
        <v>2202</v>
      </c>
      <c r="EI24">
        <v>5</v>
      </c>
      <c r="EJ24" s="4">
        <v>86892</v>
      </c>
      <c r="EK24">
        <v>193</v>
      </c>
      <c r="EL24">
        <v>13</v>
      </c>
      <c r="EM24">
        <v>5</v>
      </c>
      <c r="EN24">
        <v>0</v>
      </c>
      <c r="EO24">
        <v>1931</v>
      </c>
      <c r="EP24">
        <v>1984</v>
      </c>
      <c r="EQ24" t="s">
        <v>777</v>
      </c>
      <c r="ER24">
        <v>20</v>
      </c>
      <c r="ES24">
        <v>5.6059999999999999</v>
      </c>
      <c r="ET24" t="s">
        <v>778</v>
      </c>
      <c r="EU24">
        <v>13.552</v>
      </c>
      <c r="EV24">
        <v>0</v>
      </c>
      <c r="EW24">
        <v>20.63</v>
      </c>
      <c r="EX24">
        <v>0</v>
      </c>
      <c r="EY24">
        <v>0</v>
      </c>
      <c r="EZ24">
        <v>0</v>
      </c>
      <c r="FA24">
        <v>0</v>
      </c>
      <c r="FB24">
        <v>0</v>
      </c>
      <c r="FC24">
        <v>0</v>
      </c>
      <c r="FE24">
        <v>2030</v>
      </c>
      <c r="FF24">
        <v>1</v>
      </c>
      <c r="FG24">
        <v>1</v>
      </c>
      <c r="FH24">
        <v>4</v>
      </c>
      <c r="FI24" t="s">
        <v>779</v>
      </c>
      <c r="FL24">
        <v>100</v>
      </c>
      <c r="FN24">
        <v>1</v>
      </c>
      <c r="FO24">
        <v>1</v>
      </c>
      <c r="FP24" s="4">
        <v>37000</v>
      </c>
      <c r="FR24" s="4">
        <v>37000</v>
      </c>
      <c r="FT24">
        <v>10914</v>
      </c>
      <c r="FV24">
        <v>1212</v>
      </c>
      <c r="FX24">
        <v>1296</v>
      </c>
      <c r="FZ24" t="s">
        <v>780</v>
      </c>
      <c r="GA24">
        <v>180</v>
      </c>
      <c r="GB24">
        <v>5</v>
      </c>
      <c r="GC24">
        <v>1</v>
      </c>
      <c r="GD24">
        <v>0</v>
      </c>
      <c r="GE24">
        <v>1</v>
      </c>
      <c r="GF24">
        <v>1</v>
      </c>
      <c r="GL24">
        <v>1</v>
      </c>
      <c r="GM24" t="s">
        <v>781</v>
      </c>
      <c r="GN24">
        <v>1933</v>
      </c>
      <c r="GO24">
        <v>2004</v>
      </c>
      <c r="GP24">
        <v>5.2</v>
      </c>
      <c r="GQ24">
        <v>10.3</v>
      </c>
      <c r="GR24">
        <v>2518.6</v>
      </c>
      <c r="GS24">
        <v>22.6</v>
      </c>
      <c r="GT24">
        <v>5.6</v>
      </c>
      <c r="GU24" t="s">
        <v>782</v>
      </c>
      <c r="GV24">
        <v>2019</v>
      </c>
      <c r="GW24">
        <v>2017</v>
      </c>
      <c r="GX24">
        <v>1</v>
      </c>
      <c r="GY24">
        <v>2</v>
      </c>
      <c r="GZ24" t="s">
        <v>445</v>
      </c>
      <c r="HA24" t="s">
        <v>445</v>
      </c>
      <c r="HB24">
        <v>2</v>
      </c>
      <c r="HC24" t="s">
        <v>445</v>
      </c>
      <c r="HD24" t="s">
        <v>445</v>
      </c>
      <c r="HF24">
        <v>1</v>
      </c>
      <c r="HG24">
        <v>1</v>
      </c>
      <c r="HH24" t="s">
        <v>445</v>
      </c>
      <c r="HJ24" t="s">
        <v>445</v>
      </c>
      <c r="HL24" t="s">
        <v>445</v>
      </c>
      <c r="HN24">
        <v>107</v>
      </c>
      <c r="HP24" t="s">
        <v>445</v>
      </c>
      <c r="HQ24" t="s">
        <v>783</v>
      </c>
      <c r="HS24">
        <v>42.28759765625</v>
      </c>
      <c r="HT24">
        <v>-122.90010070801</v>
      </c>
      <c r="HU24">
        <v>-1</v>
      </c>
    </row>
    <row r="25" spans="1:229" x14ac:dyDescent="0.2">
      <c r="A25" t="s">
        <v>784</v>
      </c>
      <c r="B25" t="s">
        <v>437</v>
      </c>
      <c r="C25" t="s">
        <v>438</v>
      </c>
      <c r="F25" t="s">
        <v>785</v>
      </c>
      <c r="G25">
        <v>0</v>
      </c>
      <c r="H25" s="1">
        <v>42945.522372685184</v>
      </c>
      <c r="I25" s="1">
        <v>42945.545138888891</v>
      </c>
      <c r="J25">
        <v>1</v>
      </c>
      <c r="K25" t="s">
        <v>786</v>
      </c>
      <c r="L25" t="s">
        <v>787</v>
      </c>
      <c r="M25" t="s">
        <v>453</v>
      </c>
      <c r="N25" t="s">
        <v>788</v>
      </c>
      <c r="O25" t="s">
        <v>789</v>
      </c>
      <c r="P25">
        <v>1</v>
      </c>
      <c r="Q25">
        <v>4</v>
      </c>
      <c r="R25" t="s">
        <v>790</v>
      </c>
      <c r="S25">
        <v>1</v>
      </c>
      <c r="T25">
        <v>1</v>
      </c>
      <c r="V25">
        <v>1</v>
      </c>
      <c r="Y25">
        <v>2</v>
      </c>
      <c r="AD25">
        <v>1</v>
      </c>
      <c r="AN25">
        <v>1</v>
      </c>
      <c r="AO25" t="s">
        <v>791</v>
      </c>
      <c r="AP25">
        <v>2</v>
      </c>
      <c r="AS25" t="s">
        <v>792</v>
      </c>
      <c r="AT25" t="s">
        <v>793</v>
      </c>
      <c r="AU25">
        <v>1</v>
      </c>
      <c r="AV25">
        <v>1</v>
      </c>
      <c r="AZ25">
        <v>1</v>
      </c>
      <c r="BA25">
        <v>1</v>
      </c>
      <c r="BB25">
        <v>1</v>
      </c>
      <c r="BC25">
        <v>2</v>
      </c>
      <c r="BD25">
        <v>3</v>
      </c>
      <c r="BE25">
        <v>3</v>
      </c>
      <c r="BF25">
        <v>2015</v>
      </c>
      <c r="BI25" t="s">
        <v>794</v>
      </c>
      <c r="BL25">
        <v>2</v>
      </c>
      <c r="BM25">
        <v>2</v>
      </c>
      <c r="BS25">
        <v>1</v>
      </c>
      <c r="CA25">
        <v>1</v>
      </c>
      <c r="CB25">
        <v>2</v>
      </c>
      <c r="CC25">
        <v>3</v>
      </c>
      <c r="CD25">
        <v>3</v>
      </c>
      <c r="CE25">
        <v>1</v>
      </c>
      <c r="CF25">
        <v>2016</v>
      </c>
      <c r="CG25">
        <v>1</v>
      </c>
      <c r="CN25">
        <v>1</v>
      </c>
      <c r="CO25" t="s">
        <v>795</v>
      </c>
      <c r="CP25">
        <v>1</v>
      </c>
      <c r="CR25">
        <v>2</v>
      </c>
      <c r="CS25" t="s">
        <v>796</v>
      </c>
      <c r="CT25">
        <v>2</v>
      </c>
      <c r="DH25">
        <v>2</v>
      </c>
      <c r="DX25">
        <v>1</v>
      </c>
      <c r="DY25">
        <v>1</v>
      </c>
      <c r="DZ25">
        <v>36</v>
      </c>
      <c r="ED25">
        <v>14</v>
      </c>
      <c r="EF25">
        <v>4</v>
      </c>
      <c r="EJ25">
        <v>65000</v>
      </c>
      <c r="EL25">
        <v>2</v>
      </c>
      <c r="EN25" t="s">
        <v>797</v>
      </c>
      <c r="EO25">
        <v>1986</v>
      </c>
      <c r="EP25">
        <v>2016</v>
      </c>
      <c r="EQ25" t="s">
        <v>798</v>
      </c>
      <c r="ER25" t="s">
        <v>799</v>
      </c>
      <c r="ES25" t="s">
        <v>800</v>
      </c>
      <c r="ET25" t="s">
        <v>801</v>
      </c>
      <c r="EV25" t="s">
        <v>445</v>
      </c>
      <c r="EY25" t="s">
        <v>505</v>
      </c>
      <c r="FE25" t="s">
        <v>464</v>
      </c>
      <c r="FF25">
        <v>2</v>
      </c>
      <c r="FG25">
        <v>2</v>
      </c>
      <c r="FH25">
        <v>5</v>
      </c>
      <c r="FL25">
        <v>100</v>
      </c>
      <c r="FM25" t="s">
        <v>802</v>
      </c>
      <c r="FN25">
        <v>1</v>
      </c>
      <c r="FO25">
        <v>2</v>
      </c>
      <c r="HF25">
        <v>1</v>
      </c>
      <c r="HG25">
        <v>2</v>
      </c>
      <c r="HS25">
        <v>44.952697753906001</v>
      </c>
      <c r="HT25">
        <v>-120.65100097656</v>
      </c>
      <c r="HU25">
        <v>-1</v>
      </c>
    </row>
    <row r="26" spans="1:229" x14ac:dyDescent="0.2">
      <c r="A26" t="s">
        <v>803</v>
      </c>
      <c r="B26" t="s">
        <v>437</v>
      </c>
      <c r="C26" t="s">
        <v>438</v>
      </c>
      <c r="F26" t="s">
        <v>804</v>
      </c>
      <c r="G26">
        <v>0</v>
      </c>
      <c r="H26" s="1">
        <v>42947.357106481482</v>
      </c>
      <c r="I26" s="1">
        <v>42947.397858796299</v>
      </c>
      <c r="J26">
        <v>1</v>
      </c>
      <c r="K26" t="s">
        <v>805</v>
      </c>
      <c r="L26" t="s">
        <v>806</v>
      </c>
      <c r="M26" t="s">
        <v>453</v>
      </c>
      <c r="N26" t="s">
        <v>807</v>
      </c>
      <c r="O26" t="s">
        <v>808</v>
      </c>
      <c r="P26">
        <v>1</v>
      </c>
      <c r="Q26">
        <v>1</v>
      </c>
      <c r="S26">
        <v>1</v>
      </c>
      <c r="T26">
        <v>1</v>
      </c>
      <c r="V26">
        <v>1</v>
      </c>
      <c r="W26">
        <v>1</v>
      </c>
      <c r="Y26">
        <v>2</v>
      </c>
      <c r="Z26">
        <v>1</v>
      </c>
      <c r="AA26">
        <v>1</v>
      </c>
      <c r="AB26">
        <v>1</v>
      </c>
      <c r="AD26">
        <v>1</v>
      </c>
      <c r="AG26" s="7">
        <v>20</v>
      </c>
      <c r="AH26">
        <v>30</v>
      </c>
      <c r="AI26" s="5">
        <v>122</v>
      </c>
      <c r="AJ26">
        <v>2</v>
      </c>
      <c r="AK26">
        <v>28</v>
      </c>
      <c r="AN26">
        <v>2</v>
      </c>
      <c r="AP26">
        <v>3</v>
      </c>
      <c r="AQ26">
        <v>1</v>
      </c>
      <c r="AR26">
        <v>150</v>
      </c>
      <c r="AS26" t="s">
        <v>809</v>
      </c>
      <c r="AU26">
        <v>1</v>
      </c>
      <c r="AV26">
        <v>1</v>
      </c>
      <c r="AW26">
        <v>25</v>
      </c>
      <c r="BA26">
        <v>1</v>
      </c>
      <c r="BB26">
        <v>1</v>
      </c>
      <c r="BC26">
        <v>2</v>
      </c>
      <c r="BD26">
        <v>3</v>
      </c>
      <c r="BE26">
        <v>3</v>
      </c>
      <c r="BF26">
        <v>2015</v>
      </c>
      <c r="BG26" t="s">
        <v>545</v>
      </c>
      <c r="BH26" t="s">
        <v>545</v>
      </c>
      <c r="BI26" t="s">
        <v>810</v>
      </c>
      <c r="BJ26" t="s">
        <v>545</v>
      </c>
      <c r="BK26" t="s">
        <v>545</v>
      </c>
      <c r="BL26">
        <v>2</v>
      </c>
      <c r="BM26">
        <v>3</v>
      </c>
      <c r="BO26">
        <v>1</v>
      </c>
      <c r="BQ26">
        <v>1</v>
      </c>
      <c r="BR26">
        <v>1</v>
      </c>
      <c r="BZ26">
        <v>1</v>
      </c>
      <c r="CB26">
        <v>2</v>
      </c>
      <c r="CC26">
        <v>3</v>
      </c>
      <c r="CD26">
        <v>3</v>
      </c>
      <c r="CE26">
        <v>1</v>
      </c>
      <c r="CF26">
        <v>2015</v>
      </c>
      <c r="CG26">
        <v>1</v>
      </c>
      <c r="CK26">
        <v>1</v>
      </c>
      <c r="CL26">
        <v>1</v>
      </c>
      <c r="CN26">
        <v>1</v>
      </c>
      <c r="CO26" t="s">
        <v>811</v>
      </c>
      <c r="CP26">
        <v>2</v>
      </c>
      <c r="CR26">
        <v>2</v>
      </c>
      <c r="CS26" s="5">
        <v>42.5</v>
      </c>
      <c r="CT26">
        <v>2</v>
      </c>
      <c r="DH26">
        <v>2</v>
      </c>
      <c r="DX26">
        <v>1</v>
      </c>
      <c r="DY26">
        <v>1</v>
      </c>
      <c r="DZ26">
        <v>350</v>
      </c>
      <c r="EA26">
        <v>5</v>
      </c>
      <c r="EB26">
        <v>0</v>
      </c>
      <c r="EC26">
        <v>0</v>
      </c>
      <c r="ED26">
        <v>142</v>
      </c>
      <c r="EE26">
        <v>1</v>
      </c>
      <c r="EF26">
        <v>6</v>
      </c>
      <c r="EG26">
        <v>2</v>
      </c>
      <c r="EH26">
        <v>3</v>
      </c>
      <c r="EI26">
        <v>0</v>
      </c>
      <c r="EJ26">
        <v>14785650</v>
      </c>
      <c r="EK26">
        <v>5</v>
      </c>
      <c r="EL26">
        <v>0</v>
      </c>
      <c r="EM26">
        <v>0</v>
      </c>
      <c r="EN26">
        <v>0</v>
      </c>
      <c r="EO26">
        <v>1954</v>
      </c>
      <c r="EP26">
        <v>2000</v>
      </c>
      <c r="EQ26" t="s">
        <v>812</v>
      </c>
      <c r="ER26">
        <v>0.65</v>
      </c>
      <c r="ES26">
        <v>0.06</v>
      </c>
      <c r="ET26">
        <v>100</v>
      </c>
      <c r="EU26">
        <v>0</v>
      </c>
      <c r="EV26">
        <v>0.25</v>
      </c>
      <c r="EW26">
        <v>0</v>
      </c>
      <c r="EX26">
        <v>0</v>
      </c>
      <c r="EY26">
        <v>0</v>
      </c>
      <c r="EZ26">
        <v>0</v>
      </c>
      <c r="FA26">
        <v>0</v>
      </c>
      <c r="FE26" t="s">
        <v>464</v>
      </c>
      <c r="FF26">
        <v>1</v>
      </c>
      <c r="FG26">
        <v>1</v>
      </c>
      <c r="FH26">
        <v>3</v>
      </c>
      <c r="FL26">
        <v>100</v>
      </c>
      <c r="FN26">
        <v>1</v>
      </c>
      <c r="FO26">
        <v>2</v>
      </c>
      <c r="HF26">
        <v>1</v>
      </c>
      <c r="HG26">
        <v>2</v>
      </c>
      <c r="HS26">
        <v>45.735397338867003</v>
      </c>
      <c r="HT26">
        <v>-118.79769897461</v>
      </c>
      <c r="HU26">
        <v>-1</v>
      </c>
    </row>
    <row r="27" spans="1:229" x14ac:dyDescent="0.2">
      <c r="A27" t="s">
        <v>813</v>
      </c>
      <c r="B27" t="s">
        <v>437</v>
      </c>
      <c r="C27" t="s">
        <v>438</v>
      </c>
      <c r="F27" t="s">
        <v>814</v>
      </c>
      <c r="G27">
        <v>0</v>
      </c>
      <c r="H27" s="1">
        <v>42947.669270833336</v>
      </c>
      <c r="I27" s="1">
        <v>42947.699918981481</v>
      </c>
      <c r="J27">
        <v>1</v>
      </c>
      <c r="K27" t="s">
        <v>815</v>
      </c>
      <c r="L27" t="s">
        <v>816</v>
      </c>
      <c r="M27" t="s">
        <v>442</v>
      </c>
      <c r="N27" t="s">
        <v>817</v>
      </c>
      <c r="O27" t="s">
        <v>818</v>
      </c>
      <c r="P27">
        <v>1</v>
      </c>
      <c r="Q27">
        <v>1</v>
      </c>
      <c r="S27">
        <v>1</v>
      </c>
      <c r="T27">
        <v>1</v>
      </c>
      <c r="U27">
        <v>1</v>
      </c>
      <c r="Y27">
        <v>1</v>
      </c>
      <c r="Z27">
        <v>1</v>
      </c>
      <c r="AB27">
        <v>1</v>
      </c>
      <c r="AC27">
        <v>1</v>
      </c>
      <c r="AG27" s="8">
        <v>1.4999999999999999E-2</v>
      </c>
      <c r="AH27">
        <v>30</v>
      </c>
      <c r="AK27">
        <v>45</v>
      </c>
      <c r="AM27">
        <v>90</v>
      </c>
      <c r="AN27">
        <v>2</v>
      </c>
      <c r="AP27">
        <v>3</v>
      </c>
      <c r="AQ27">
        <v>1</v>
      </c>
      <c r="AR27">
        <v>30</v>
      </c>
      <c r="AT27" t="s">
        <v>819</v>
      </c>
      <c r="AU27">
        <v>1</v>
      </c>
      <c r="AV27">
        <v>1</v>
      </c>
      <c r="BC27">
        <v>2</v>
      </c>
      <c r="BD27">
        <v>2</v>
      </c>
      <c r="BE27">
        <v>2</v>
      </c>
      <c r="BF27">
        <v>2017</v>
      </c>
      <c r="BG27">
        <v>2017</v>
      </c>
      <c r="BH27">
        <v>2017</v>
      </c>
      <c r="BI27">
        <v>2015</v>
      </c>
      <c r="BJ27">
        <v>2015</v>
      </c>
      <c r="BK27">
        <v>2015</v>
      </c>
      <c r="BL27">
        <v>2</v>
      </c>
      <c r="BM27">
        <v>1</v>
      </c>
      <c r="BP27">
        <v>1</v>
      </c>
      <c r="BQ27">
        <v>1</v>
      </c>
      <c r="BV27">
        <v>1</v>
      </c>
      <c r="CA27">
        <v>1</v>
      </c>
      <c r="CB27">
        <v>2</v>
      </c>
      <c r="CC27">
        <v>2</v>
      </c>
      <c r="CD27">
        <v>2</v>
      </c>
      <c r="CE27">
        <v>1</v>
      </c>
      <c r="CF27">
        <v>2017</v>
      </c>
      <c r="CG27">
        <v>1</v>
      </c>
      <c r="CK27">
        <v>1</v>
      </c>
      <c r="CL27">
        <v>1</v>
      </c>
      <c r="CN27">
        <v>1</v>
      </c>
      <c r="CO27" t="s">
        <v>820</v>
      </c>
      <c r="CP27">
        <v>1</v>
      </c>
      <c r="CR27">
        <v>2</v>
      </c>
      <c r="CS27" s="5">
        <v>42.08</v>
      </c>
      <c r="CT27">
        <v>1</v>
      </c>
      <c r="CU27">
        <v>2017</v>
      </c>
      <c r="CV27">
        <v>1</v>
      </c>
      <c r="CY27">
        <v>1</v>
      </c>
      <c r="CZ27">
        <v>1</v>
      </c>
      <c r="DA27">
        <v>1</v>
      </c>
      <c r="DE27">
        <v>1</v>
      </c>
      <c r="DG27" s="5">
        <v>58.88</v>
      </c>
      <c r="DH27">
        <v>1</v>
      </c>
      <c r="DI27">
        <v>2016</v>
      </c>
      <c r="DJ27">
        <v>1</v>
      </c>
      <c r="DL27">
        <v>1</v>
      </c>
      <c r="DM27">
        <v>1</v>
      </c>
      <c r="DN27">
        <v>1</v>
      </c>
      <c r="DO27">
        <v>1</v>
      </c>
      <c r="DS27">
        <v>2</v>
      </c>
      <c r="DU27">
        <v>1</v>
      </c>
      <c r="DV27" t="s">
        <v>821</v>
      </c>
      <c r="DW27" s="7">
        <v>2</v>
      </c>
      <c r="DX27">
        <v>1</v>
      </c>
      <c r="DY27">
        <v>1</v>
      </c>
      <c r="DZ27">
        <v>4665</v>
      </c>
      <c r="EA27">
        <v>0</v>
      </c>
      <c r="EB27">
        <v>4665</v>
      </c>
      <c r="EC27">
        <v>0</v>
      </c>
      <c r="EL27">
        <v>2</v>
      </c>
      <c r="EM27">
        <v>2</v>
      </c>
      <c r="EN27">
        <v>0</v>
      </c>
      <c r="EQ27" t="s">
        <v>822</v>
      </c>
      <c r="ER27" t="s">
        <v>823</v>
      </c>
      <c r="ES27" t="s">
        <v>824</v>
      </c>
      <c r="EU27" t="s">
        <v>825</v>
      </c>
      <c r="FF27">
        <v>1</v>
      </c>
      <c r="FG27">
        <v>1</v>
      </c>
      <c r="FH27">
        <v>2</v>
      </c>
      <c r="FJ27">
        <v>100</v>
      </c>
      <c r="FN27">
        <v>1</v>
      </c>
      <c r="FO27">
        <v>1</v>
      </c>
      <c r="HF27">
        <v>1</v>
      </c>
      <c r="HG27">
        <v>1</v>
      </c>
      <c r="HP27">
        <v>3000</v>
      </c>
      <c r="HS27">
        <v>44.591094970702997</v>
      </c>
      <c r="HT27">
        <v>-123.46409606934</v>
      </c>
      <c r="HU27">
        <v>-1</v>
      </c>
    </row>
    <row r="28" spans="1:229" x14ac:dyDescent="0.2">
      <c r="A28" t="s">
        <v>826</v>
      </c>
      <c r="B28" t="s">
        <v>437</v>
      </c>
      <c r="C28" t="s">
        <v>438</v>
      </c>
      <c r="F28" t="s">
        <v>827</v>
      </c>
      <c r="G28">
        <v>0</v>
      </c>
      <c r="H28" s="1">
        <v>42941.369884259257</v>
      </c>
      <c r="I28" s="1">
        <v>42941.370763888888</v>
      </c>
      <c r="J28">
        <v>0</v>
      </c>
      <c r="P28">
        <v>1</v>
      </c>
      <c r="AU28">
        <v>1</v>
      </c>
      <c r="AV28">
        <v>1</v>
      </c>
      <c r="HU28">
        <v>-1</v>
      </c>
    </row>
    <row r="29" spans="1:229" x14ac:dyDescent="0.2">
      <c r="A29" t="s">
        <v>828</v>
      </c>
      <c r="B29" t="s">
        <v>437</v>
      </c>
      <c r="C29" t="s">
        <v>438</v>
      </c>
      <c r="F29" t="s">
        <v>829</v>
      </c>
      <c r="G29">
        <v>0</v>
      </c>
      <c r="H29" s="1">
        <v>42941.368159722224</v>
      </c>
      <c r="I29" s="1">
        <v>42941.371898148151</v>
      </c>
      <c r="J29">
        <v>0</v>
      </c>
      <c r="K29" t="s">
        <v>830</v>
      </c>
      <c r="L29" t="s">
        <v>831</v>
      </c>
      <c r="M29" t="s">
        <v>538</v>
      </c>
      <c r="N29" t="s">
        <v>832</v>
      </c>
      <c r="O29">
        <v>5413748484</v>
      </c>
      <c r="P29">
        <v>1</v>
      </c>
      <c r="Q29">
        <v>1</v>
      </c>
      <c r="S29">
        <v>1</v>
      </c>
      <c r="T29">
        <v>1</v>
      </c>
      <c r="U29">
        <v>1</v>
      </c>
      <c r="V29">
        <v>1</v>
      </c>
      <c r="X29">
        <v>1</v>
      </c>
      <c r="Y29">
        <v>2</v>
      </c>
      <c r="Z29">
        <v>1</v>
      </c>
      <c r="AB29">
        <v>1</v>
      </c>
      <c r="AC29">
        <v>1</v>
      </c>
      <c r="AD29">
        <v>1</v>
      </c>
      <c r="AG29" s="7">
        <v>30</v>
      </c>
      <c r="AH29">
        <v>45</v>
      </c>
      <c r="AK29">
        <v>45</v>
      </c>
      <c r="AM29">
        <v>180</v>
      </c>
      <c r="AN29">
        <v>1</v>
      </c>
      <c r="AO29" t="s">
        <v>833</v>
      </c>
      <c r="AP29">
        <v>3</v>
      </c>
      <c r="AQ29">
        <v>1</v>
      </c>
      <c r="AR29">
        <v>60</v>
      </c>
      <c r="AT29" t="s">
        <v>834</v>
      </c>
      <c r="AU29">
        <v>1</v>
      </c>
      <c r="HU29">
        <v>-1</v>
      </c>
    </row>
    <row r="30" spans="1:229" x14ac:dyDescent="0.2">
      <c r="A30" t="s">
        <v>835</v>
      </c>
      <c r="B30" t="s">
        <v>437</v>
      </c>
      <c r="C30" t="s">
        <v>438</v>
      </c>
      <c r="F30" t="s">
        <v>836</v>
      </c>
      <c r="G30">
        <v>0</v>
      </c>
      <c r="H30" s="1">
        <v>42941.381631944445</v>
      </c>
      <c r="I30" s="1">
        <v>42941.387662037036</v>
      </c>
      <c r="J30">
        <v>0</v>
      </c>
      <c r="K30" t="s">
        <v>837</v>
      </c>
      <c r="L30" t="s">
        <v>838</v>
      </c>
      <c r="M30" t="s">
        <v>839</v>
      </c>
      <c r="N30" t="s">
        <v>840</v>
      </c>
      <c r="O30" t="s">
        <v>841</v>
      </c>
      <c r="P30">
        <v>1</v>
      </c>
      <c r="Q30">
        <v>1</v>
      </c>
      <c r="S30">
        <v>1</v>
      </c>
      <c r="T30">
        <v>1</v>
      </c>
      <c r="V30">
        <v>1</v>
      </c>
      <c r="X30">
        <v>1</v>
      </c>
      <c r="Y30">
        <v>2</v>
      </c>
      <c r="AB30">
        <v>1</v>
      </c>
      <c r="AN30">
        <v>2</v>
      </c>
      <c r="AP30">
        <v>2</v>
      </c>
      <c r="AU30">
        <v>1</v>
      </c>
      <c r="AV30">
        <v>1</v>
      </c>
      <c r="AZ30">
        <v>1</v>
      </c>
      <c r="BA30">
        <v>1</v>
      </c>
      <c r="BB30">
        <v>1</v>
      </c>
      <c r="BC30">
        <v>2</v>
      </c>
      <c r="BD30">
        <v>3</v>
      </c>
      <c r="BE30">
        <v>3</v>
      </c>
      <c r="BF30" t="s">
        <v>486</v>
      </c>
      <c r="BG30" t="s">
        <v>445</v>
      </c>
      <c r="BH30" t="s">
        <v>445</v>
      </c>
      <c r="BL30">
        <v>2</v>
      </c>
      <c r="BM30">
        <v>4</v>
      </c>
      <c r="BN30" t="s">
        <v>842</v>
      </c>
      <c r="BS30">
        <v>1</v>
      </c>
      <c r="BZ30">
        <v>1</v>
      </c>
      <c r="CB30">
        <v>2</v>
      </c>
      <c r="CC30">
        <v>3</v>
      </c>
      <c r="CD30">
        <v>3</v>
      </c>
      <c r="CE30">
        <v>1</v>
      </c>
      <c r="CR30">
        <v>2</v>
      </c>
      <c r="CS30" t="s">
        <v>843</v>
      </c>
      <c r="CT30">
        <v>2</v>
      </c>
      <c r="DH30">
        <v>2</v>
      </c>
      <c r="DX30">
        <v>1</v>
      </c>
      <c r="DY30">
        <v>1</v>
      </c>
      <c r="HU30">
        <v>-1</v>
      </c>
    </row>
    <row r="31" spans="1:229" x14ac:dyDescent="0.2">
      <c r="A31" t="s">
        <v>844</v>
      </c>
      <c r="B31" t="s">
        <v>437</v>
      </c>
      <c r="C31" t="s">
        <v>438</v>
      </c>
      <c r="F31" t="s">
        <v>845</v>
      </c>
      <c r="G31">
        <v>0</v>
      </c>
      <c r="H31" s="1">
        <v>42941.391238425924</v>
      </c>
      <c r="I31" s="1">
        <v>42941.395486111112</v>
      </c>
      <c r="J31">
        <v>0</v>
      </c>
      <c r="K31" t="s">
        <v>846</v>
      </c>
      <c r="L31" t="s">
        <v>847</v>
      </c>
      <c r="M31" t="s">
        <v>453</v>
      </c>
      <c r="N31" t="s">
        <v>848</v>
      </c>
      <c r="O31">
        <v>5418936141</v>
      </c>
      <c r="P31">
        <v>1</v>
      </c>
      <c r="Q31">
        <v>1</v>
      </c>
      <c r="S31">
        <v>1</v>
      </c>
      <c r="T31">
        <v>1</v>
      </c>
      <c r="V31">
        <v>1</v>
      </c>
      <c r="Y31">
        <v>2</v>
      </c>
      <c r="Z31">
        <v>1</v>
      </c>
      <c r="AB31">
        <v>1</v>
      </c>
      <c r="AD31">
        <v>1</v>
      </c>
      <c r="AG31" t="s">
        <v>849</v>
      </c>
      <c r="AH31">
        <v>60</v>
      </c>
      <c r="AK31">
        <v>90</v>
      </c>
      <c r="AN31">
        <v>2</v>
      </c>
      <c r="AP31">
        <v>3</v>
      </c>
      <c r="AQ31">
        <v>1</v>
      </c>
      <c r="AR31" t="s">
        <v>850</v>
      </c>
      <c r="AS31" t="s">
        <v>851</v>
      </c>
      <c r="AT31" t="s">
        <v>852</v>
      </c>
      <c r="AU31">
        <v>1</v>
      </c>
      <c r="HU31">
        <v>-1</v>
      </c>
    </row>
    <row r="32" spans="1:229" x14ac:dyDescent="0.2">
      <c r="A32" t="s">
        <v>853</v>
      </c>
      <c r="B32" t="s">
        <v>437</v>
      </c>
      <c r="C32" t="s">
        <v>438</v>
      </c>
      <c r="F32" t="s">
        <v>854</v>
      </c>
      <c r="G32">
        <v>0</v>
      </c>
      <c r="H32" s="1">
        <v>42941.394085648149</v>
      </c>
      <c r="I32" s="1">
        <v>42941.40247685185</v>
      </c>
      <c r="J32">
        <v>0</v>
      </c>
      <c r="K32" t="s">
        <v>855</v>
      </c>
      <c r="L32" t="s">
        <v>856</v>
      </c>
      <c r="M32" t="s">
        <v>442</v>
      </c>
      <c r="N32" t="s">
        <v>857</v>
      </c>
      <c r="O32" t="s">
        <v>858</v>
      </c>
      <c r="P32">
        <v>1</v>
      </c>
      <c r="Q32">
        <v>4</v>
      </c>
      <c r="R32" t="s">
        <v>859</v>
      </c>
      <c r="AT32" t="s">
        <v>860</v>
      </c>
      <c r="AU32">
        <v>1</v>
      </c>
      <c r="AV32">
        <v>1</v>
      </c>
      <c r="AX32">
        <v>0</v>
      </c>
      <c r="AY32">
        <v>0</v>
      </c>
      <c r="AZ32">
        <v>1</v>
      </c>
      <c r="BC32">
        <v>3</v>
      </c>
      <c r="BD32">
        <v>1</v>
      </c>
      <c r="BE32">
        <v>1</v>
      </c>
      <c r="BG32" t="s">
        <v>861</v>
      </c>
      <c r="BH32" t="s">
        <v>861</v>
      </c>
      <c r="BJ32">
        <v>2010</v>
      </c>
      <c r="BK32">
        <v>2010</v>
      </c>
      <c r="BL32">
        <v>1</v>
      </c>
      <c r="BM32">
        <v>4</v>
      </c>
      <c r="BN32" t="s">
        <v>862</v>
      </c>
      <c r="BT32">
        <v>1</v>
      </c>
      <c r="BU32" t="s">
        <v>863</v>
      </c>
      <c r="BW32">
        <v>1</v>
      </c>
      <c r="CA32">
        <v>1</v>
      </c>
      <c r="CB32">
        <v>3</v>
      </c>
      <c r="CC32">
        <v>1</v>
      </c>
      <c r="CD32">
        <v>2</v>
      </c>
      <c r="CE32">
        <v>2</v>
      </c>
      <c r="CT32">
        <v>1</v>
      </c>
      <c r="CU32">
        <v>2017</v>
      </c>
      <c r="CV32">
        <v>1</v>
      </c>
      <c r="CX32">
        <v>1</v>
      </c>
      <c r="DE32">
        <v>1</v>
      </c>
      <c r="DG32" s="5">
        <v>38</v>
      </c>
      <c r="DH32">
        <v>1</v>
      </c>
      <c r="DI32">
        <v>2017</v>
      </c>
      <c r="DJ32">
        <v>1</v>
      </c>
      <c r="DO32">
        <v>1</v>
      </c>
      <c r="DS32">
        <v>2</v>
      </c>
      <c r="DU32">
        <v>2</v>
      </c>
      <c r="DW32">
        <v>13</v>
      </c>
      <c r="DX32">
        <v>1</v>
      </c>
      <c r="DY32">
        <v>2</v>
      </c>
      <c r="FN32">
        <v>1</v>
      </c>
      <c r="FO32">
        <v>1</v>
      </c>
      <c r="HU32">
        <v>-1</v>
      </c>
    </row>
    <row r="33" spans="1:229" x14ac:dyDescent="0.2">
      <c r="A33" t="s">
        <v>864</v>
      </c>
      <c r="B33" t="s">
        <v>437</v>
      </c>
      <c r="C33" t="s">
        <v>438</v>
      </c>
      <c r="F33" t="s">
        <v>865</v>
      </c>
      <c r="G33">
        <v>0</v>
      </c>
      <c r="H33" s="1">
        <v>42941.397291666668</v>
      </c>
      <c r="I33" s="1">
        <v>42941.410046296296</v>
      </c>
      <c r="J33">
        <v>0</v>
      </c>
      <c r="K33" t="s">
        <v>866</v>
      </c>
      <c r="L33" t="s">
        <v>867</v>
      </c>
      <c r="M33" t="s">
        <v>453</v>
      </c>
      <c r="N33" t="s">
        <v>868</v>
      </c>
      <c r="O33" t="s">
        <v>868</v>
      </c>
      <c r="P33">
        <v>1</v>
      </c>
      <c r="Q33">
        <v>1</v>
      </c>
      <c r="S33">
        <v>1</v>
      </c>
      <c r="T33">
        <v>1</v>
      </c>
      <c r="V33">
        <v>1</v>
      </c>
      <c r="X33">
        <v>1</v>
      </c>
      <c r="Y33">
        <v>2</v>
      </c>
      <c r="AB33">
        <v>1</v>
      </c>
      <c r="AC33">
        <v>1</v>
      </c>
      <c r="AD33">
        <v>1</v>
      </c>
      <c r="AK33">
        <v>60</v>
      </c>
      <c r="AM33">
        <v>60</v>
      </c>
      <c r="AN33">
        <v>2</v>
      </c>
      <c r="AP33">
        <v>3</v>
      </c>
      <c r="AQ33">
        <v>2</v>
      </c>
      <c r="AR33">
        <v>30</v>
      </c>
      <c r="AT33" t="s">
        <v>869</v>
      </c>
      <c r="AU33">
        <v>1</v>
      </c>
      <c r="AV33">
        <v>1</v>
      </c>
      <c r="AW33">
        <v>3</v>
      </c>
      <c r="AX33">
        <v>2</v>
      </c>
      <c r="BB33">
        <v>1</v>
      </c>
      <c r="BC33">
        <v>3</v>
      </c>
      <c r="BD33">
        <v>3</v>
      </c>
      <c r="BE33">
        <v>3</v>
      </c>
      <c r="BF33">
        <v>2016</v>
      </c>
      <c r="BG33">
        <v>2016</v>
      </c>
      <c r="BI33" t="s">
        <v>445</v>
      </c>
      <c r="BJ33" t="s">
        <v>445</v>
      </c>
      <c r="BK33" t="s">
        <v>445</v>
      </c>
      <c r="BL33">
        <v>1</v>
      </c>
      <c r="BM33">
        <v>4</v>
      </c>
      <c r="BN33" t="s">
        <v>870</v>
      </c>
      <c r="BT33">
        <v>1</v>
      </c>
      <c r="BU33" t="s">
        <v>871</v>
      </c>
      <c r="BV33">
        <v>1</v>
      </c>
      <c r="CB33">
        <v>3</v>
      </c>
      <c r="CC33">
        <v>3</v>
      </c>
      <c r="CD33">
        <v>3</v>
      </c>
      <c r="CE33">
        <v>1</v>
      </c>
      <c r="CF33" s="6">
        <v>42917</v>
      </c>
      <c r="CG33">
        <v>1</v>
      </c>
      <c r="CI33">
        <v>1</v>
      </c>
      <c r="CP33">
        <v>1</v>
      </c>
      <c r="CR33">
        <v>2</v>
      </c>
      <c r="CS33">
        <v>52.5</v>
      </c>
      <c r="CT33">
        <v>1</v>
      </c>
      <c r="CU33" s="6">
        <v>42917</v>
      </c>
      <c r="CV33">
        <v>1</v>
      </c>
      <c r="CX33">
        <v>1</v>
      </c>
      <c r="DE33">
        <v>1</v>
      </c>
      <c r="DG33">
        <v>61.5</v>
      </c>
      <c r="DH33">
        <v>2</v>
      </c>
      <c r="DX33">
        <v>1</v>
      </c>
      <c r="DY33">
        <v>1</v>
      </c>
      <c r="HU33">
        <v>-1</v>
      </c>
    </row>
    <row r="34" spans="1:229" x14ac:dyDescent="0.2">
      <c r="A34" t="s">
        <v>872</v>
      </c>
      <c r="B34" t="s">
        <v>437</v>
      </c>
      <c r="C34" t="s">
        <v>438</v>
      </c>
      <c r="F34" t="s">
        <v>873</v>
      </c>
      <c r="G34">
        <v>0</v>
      </c>
      <c r="H34" s="1">
        <v>42941.414502314816</v>
      </c>
      <c r="I34" s="1">
        <v>42941.415555555555</v>
      </c>
      <c r="J34">
        <v>0</v>
      </c>
      <c r="P34">
        <v>1</v>
      </c>
      <c r="AU34">
        <v>1</v>
      </c>
      <c r="AV34">
        <v>1</v>
      </c>
      <c r="CE34">
        <v>1</v>
      </c>
      <c r="HU34">
        <v>-1</v>
      </c>
    </row>
    <row r="35" spans="1:229" x14ac:dyDescent="0.2">
      <c r="A35" t="s">
        <v>874</v>
      </c>
      <c r="B35" t="s">
        <v>437</v>
      </c>
      <c r="C35" t="s">
        <v>438</v>
      </c>
      <c r="F35" t="s">
        <v>875</v>
      </c>
      <c r="G35">
        <v>0</v>
      </c>
      <c r="H35" s="1">
        <v>42948.404039351852</v>
      </c>
      <c r="I35" s="1">
        <v>42948.416481481479</v>
      </c>
      <c r="J35">
        <v>1</v>
      </c>
      <c r="K35" t="s">
        <v>876</v>
      </c>
      <c r="L35" t="s">
        <v>877</v>
      </c>
      <c r="M35" t="s">
        <v>878</v>
      </c>
      <c r="N35" t="s">
        <v>879</v>
      </c>
      <c r="O35" t="s">
        <v>880</v>
      </c>
      <c r="P35">
        <v>1</v>
      </c>
      <c r="Q35">
        <v>1</v>
      </c>
      <c r="S35">
        <v>1</v>
      </c>
      <c r="T35">
        <v>1</v>
      </c>
      <c r="U35">
        <v>1</v>
      </c>
      <c r="V35">
        <v>1</v>
      </c>
      <c r="W35">
        <v>1</v>
      </c>
      <c r="X35">
        <v>1</v>
      </c>
      <c r="Y35">
        <v>1</v>
      </c>
      <c r="AB35">
        <v>1</v>
      </c>
      <c r="AC35">
        <v>1</v>
      </c>
      <c r="AN35">
        <v>1</v>
      </c>
      <c r="AP35">
        <v>3</v>
      </c>
      <c r="AQ35">
        <v>2</v>
      </c>
      <c r="AU35">
        <v>1</v>
      </c>
      <c r="AV35">
        <v>1</v>
      </c>
      <c r="CE35">
        <v>1</v>
      </c>
      <c r="CF35">
        <v>2017</v>
      </c>
      <c r="CG35">
        <v>1</v>
      </c>
      <c r="CI35">
        <v>1</v>
      </c>
      <c r="CP35">
        <v>1</v>
      </c>
      <c r="CR35">
        <v>2</v>
      </c>
      <c r="CS35" s="5">
        <v>26.13</v>
      </c>
      <c r="CT35">
        <v>1</v>
      </c>
      <c r="CU35">
        <v>2017</v>
      </c>
      <c r="CV35">
        <v>1</v>
      </c>
      <c r="CX35">
        <v>1</v>
      </c>
      <c r="DE35">
        <v>1</v>
      </c>
      <c r="DG35">
        <v>37.19</v>
      </c>
      <c r="DH35">
        <v>1</v>
      </c>
      <c r="DI35">
        <v>2017</v>
      </c>
      <c r="DJ35">
        <v>1</v>
      </c>
      <c r="DL35">
        <v>1</v>
      </c>
      <c r="DS35">
        <v>2</v>
      </c>
      <c r="DU35">
        <v>1</v>
      </c>
      <c r="DW35">
        <v>10.44</v>
      </c>
      <c r="DX35">
        <v>1</v>
      </c>
      <c r="DY35">
        <v>1</v>
      </c>
      <c r="FF35">
        <v>1</v>
      </c>
      <c r="FN35">
        <v>1</v>
      </c>
      <c r="FO35">
        <v>1</v>
      </c>
      <c r="HF35">
        <v>1</v>
      </c>
      <c r="HG35">
        <v>1</v>
      </c>
      <c r="HS35">
        <v>44.901596069336001</v>
      </c>
      <c r="HT35">
        <v>-122.92230224609</v>
      </c>
      <c r="HU35">
        <v>-1</v>
      </c>
    </row>
    <row r="36" spans="1:229" x14ac:dyDescent="0.2">
      <c r="A36" t="s">
        <v>881</v>
      </c>
      <c r="B36" t="s">
        <v>437</v>
      </c>
      <c r="C36" t="s">
        <v>438</v>
      </c>
      <c r="F36" t="s">
        <v>882</v>
      </c>
      <c r="G36">
        <v>0</v>
      </c>
      <c r="H36" s="1">
        <v>42941.422789351855</v>
      </c>
      <c r="I36" s="1">
        <v>42941.425532407404</v>
      </c>
      <c r="J36">
        <v>0</v>
      </c>
      <c r="K36" t="s">
        <v>883</v>
      </c>
      <c r="L36" t="s">
        <v>884</v>
      </c>
      <c r="M36" t="s">
        <v>453</v>
      </c>
      <c r="N36" t="s">
        <v>885</v>
      </c>
      <c r="O36" t="s">
        <v>886</v>
      </c>
      <c r="P36">
        <v>1</v>
      </c>
      <c r="Q36">
        <v>2</v>
      </c>
      <c r="S36">
        <v>1</v>
      </c>
      <c r="T36">
        <v>1</v>
      </c>
      <c r="V36">
        <v>1</v>
      </c>
      <c r="W36">
        <v>1</v>
      </c>
      <c r="Y36">
        <v>2</v>
      </c>
      <c r="Z36">
        <v>1</v>
      </c>
      <c r="AA36">
        <v>1</v>
      </c>
      <c r="AB36">
        <v>1</v>
      </c>
      <c r="AC36">
        <v>1</v>
      </c>
      <c r="AD36">
        <v>1</v>
      </c>
      <c r="AJ36" s="8">
        <v>1.4999999999999999E-2</v>
      </c>
      <c r="HU36">
        <v>-1</v>
      </c>
    </row>
    <row r="37" spans="1:229" x14ac:dyDescent="0.2">
      <c r="A37" t="s">
        <v>887</v>
      </c>
      <c r="B37" t="s">
        <v>437</v>
      </c>
      <c r="C37" t="s">
        <v>438</v>
      </c>
      <c r="F37" t="s">
        <v>888</v>
      </c>
      <c r="G37">
        <v>0</v>
      </c>
      <c r="H37" s="1">
        <v>42941.428217592591</v>
      </c>
      <c r="I37" s="1">
        <v>42941.428437499999</v>
      </c>
      <c r="J37">
        <v>0</v>
      </c>
      <c r="P37">
        <v>1</v>
      </c>
      <c r="HU37">
        <v>-1</v>
      </c>
    </row>
    <row r="38" spans="1:229" x14ac:dyDescent="0.2">
      <c r="A38" t="s">
        <v>889</v>
      </c>
      <c r="B38" t="s">
        <v>437</v>
      </c>
      <c r="C38" t="s">
        <v>438</v>
      </c>
      <c r="F38" t="s">
        <v>890</v>
      </c>
      <c r="G38">
        <v>0</v>
      </c>
      <c r="H38" s="1">
        <v>42941.410370370373</v>
      </c>
      <c r="I38" s="1">
        <v>42941.441192129627</v>
      </c>
      <c r="J38">
        <v>0</v>
      </c>
      <c r="K38" t="s">
        <v>891</v>
      </c>
      <c r="L38" t="s">
        <v>892</v>
      </c>
      <c r="M38" t="s">
        <v>453</v>
      </c>
      <c r="N38" t="s">
        <v>893</v>
      </c>
      <c r="O38" t="s">
        <v>894</v>
      </c>
      <c r="P38">
        <v>1</v>
      </c>
      <c r="Q38">
        <v>1</v>
      </c>
      <c r="S38">
        <v>1</v>
      </c>
      <c r="T38">
        <v>1</v>
      </c>
      <c r="V38">
        <v>1</v>
      </c>
      <c r="Y38">
        <v>2</v>
      </c>
      <c r="Z38">
        <v>1</v>
      </c>
      <c r="AB38">
        <v>1</v>
      </c>
      <c r="AG38" t="s">
        <v>895</v>
      </c>
      <c r="AH38">
        <v>10</v>
      </c>
      <c r="AK38">
        <v>30</v>
      </c>
      <c r="AN38">
        <v>2</v>
      </c>
      <c r="AP38">
        <v>2</v>
      </c>
      <c r="AR38">
        <v>30</v>
      </c>
      <c r="AS38" t="s">
        <v>896</v>
      </c>
      <c r="AU38">
        <v>1</v>
      </c>
      <c r="AV38">
        <v>1</v>
      </c>
      <c r="AX38" s="2">
        <v>0.64</v>
      </c>
      <c r="BB38">
        <v>1</v>
      </c>
      <c r="BC38">
        <v>1</v>
      </c>
      <c r="BD38">
        <v>1</v>
      </c>
      <c r="BE38">
        <v>3</v>
      </c>
      <c r="BF38">
        <v>2014</v>
      </c>
      <c r="BL38">
        <v>2</v>
      </c>
      <c r="BM38">
        <v>1</v>
      </c>
      <c r="BP38">
        <v>1</v>
      </c>
      <c r="CB38">
        <v>2</v>
      </c>
      <c r="CC38">
        <v>2</v>
      </c>
      <c r="CD38">
        <v>3</v>
      </c>
      <c r="CE38">
        <v>1</v>
      </c>
      <c r="CF38">
        <v>2015</v>
      </c>
      <c r="CG38">
        <v>1</v>
      </c>
      <c r="CH38">
        <v>1</v>
      </c>
      <c r="CL38">
        <v>1</v>
      </c>
      <c r="CP38">
        <v>4</v>
      </c>
      <c r="CQ38" t="s">
        <v>897</v>
      </c>
      <c r="CR38">
        <v>2</v>
      </c>
      <c r="CS38" t="s">
        <v>898</v>
      </c>
      <c r="CT38">
        <v>1</v>
      </c>
      <c r="CU38">
        <v>2009</v>
      </c>
      <c r="CV38">
        <v>1</v>
      </c>
      <c r="CY38">
        <v>1</v>
      </c>
      <c r="CZ38">
        <v>1</v>
      </c>
      <c r="DE38">
        <v>1</v>
      </c>
      <c r="DG38" t="s">
        <v>899</v>
      </c>
      <c r="DH38">
        <v>2</v>
      </c>
      <c r="DX38">
        <v>1</v>
      </c>
      <c r="DY38">
        <v>1</v>
      </c>
      <c r="HU38">
        <v>-1</v>
      </c>
    </row>
    <row r="39" spans="1:229" x14ac:dyDescent="0.2">
      <c r="A39" t="s">
        <v>900</v>
      </c>
      <c r="B39" t="s">
        <v>437</v>
      </c>
      <c r="C39" t="s">
        <v>438</v>
      </c>
      <c r="F39" t="s">
        <v>901</v>
      </c>
      <c r="G39">
        <v>0</v>
      </c>
      <c r="H39" s="1">
        <v>42941.447025462963</v>
      </c>
      <c r="I39" s="1">
        <v>42941.450185185182</v>
      </c>
      <c r="J39">
        <v>0</v>
      </c>
      <c r="K39" t="s">
        <v>902</v>
      </c>
      <c r="L39" t="s">
        <v>903</v>
      </c>
      <c r="M39" t="s">
        <v>442</v>
      </c>
      <c r="N39" t="s">
        <v>904</v>
      </c>
      <c r="O39" t="s">
        <v>905</v>
      </c>
      <c r="P39">
        <v>1</v>
      </c>
      <c r="Q39">
        <v>1</v>
      </c>
      <c r="S39">
        <v>1</v>
      </c>
      <c r="T39">
        <v>1</v>
      </c>
      <c r="U39">
        <v>1</v>
      </c>
      <c r="V39">
        <v>1</v>
      </c>
      <c r="W39">
        <v>1</v>
      </c>
      <c r="Y39">
        <v>2</v>
      </c>
      <c r="Z39">
        <v>1</v>
      </c>
      <c r="AA39">
        <v>1</v>
      </c>
      <c r="AB39">
        <v>1</v>
      </c>
      <c r="AC39">
        <v>1</v>
      </c>
      <c r="AD39">
        <v>1</v>
      </c>
      <c r="HU39">
        <v>-1</v>
      </c>
    </row>
    <row r="40" spans="1:229" x14ac:dyDescent="0.2">
      <c r="A40" t="s">
        <v>906</v>
      </c>
      <c r="B40" t="s">
        <v>437</v>
      </c>
      <c r="C40" t="s">
        <v>438</v>
      </c>
      <c r="F40" t="s">
        <v>907</v>
      </c>
      <c r="G40">
        <v>0</v>
      </c>
      <c r="H40" s="1">
        <v>42941.461944444447</v>
      </c>
      <c r="I40" s="1">
        <v>42941.462488425925</v>
      </c>
      <c r="J40">
        <v>0</v>
      </c>
      <c r="P40">
        <v>1</v>
      </c>
      <c r="AU40">
        <v>1</v>
      </c>
      <c r="HU40">
        <v>-1</v>
      </c>
    </row>
    <row r="41" spans="1:229" x14ac:dyDescent="0.2">
      <c r="A41" t="s">
        <v>908</v>
      </c>
      <c r="B41" t="s">
        <v>437</v>
      </c>
      <c r="C41" t="s">
        <v>438</v>
      </c>
      <c r="F41" t="s">
        <v>909</v>
      </c>
      <c r="G41">
        <v>0</v>
      </c>
      <c r="H41" s="1">
        <v>42941.495879629627</v>
      </c>
      <c r="I41" s="1">
        <v>42941.504548611112</v>
      </c>
      <c r="J41">
        <v>0</v>
      </c>
      <c r="K41" t="s">
        <v>910</v>
      </c>
      <c r="L41" t="s">
        <v>911</v>
      </c>
      <c r="M41" t="s">
        <v>442</v>
      </c>
      <c r="N41" t="s">
        <v>912</v>
      </c>
      <c r="O41" t="s">
        <v>913</v>
      </c>
      <c r="P41">
        <v>1</v>
      </c>
      <c r="Q41">
        <v>1</v>
      </c>
      <c r="S41">
        <v>1</v>
      </c>
      <c r="T41">
        <v>1</v>
      </c>
      <c r="V41">
        <v>1</v>
      </c>
      <c r="Y41">
        <v>2</v>
      </c>
      <c r="Z41">
        <v>1</v>
      </c>
      <c r="AB41">
        <v>1</v>
      </c>
      <c r="AG41" t="s">
        <v>914</v>
      </c>
      <c r="AH41" t="s">
        <v>915</v>
      </c>
      <c r="AK41" t="s">
        <v>916</v>
      </c>
      <c r="AN41">
        <v>2</v>
      </c>
      <c r="AP41">
        <v>1</v>
      </c>
      <c r="AQ41">
        <v>1</v>
      </c>
      <c r="AR41">
        <v>30</v>
      </c>
      <c r="AS41" t="s">
        <v>917</v>
      </c>
      <c r="AT41" t="s">
        <v>918</v>
      </c>
      <c r="AU41">
        <v>1</v>
      </c>
      <c r="AV41">
        <v>1</v>
      </c>
      <c r="AZ41">
        <v>1</v>
      </c>
      <c r="BA41">
        <v>1</v>
      </c>
      <c r="BB41">
        <v>1</v>
      </c>
      <c r="BC41">
        <v>1</v>
      </c>
      <c r="BD41">
        <v>3</v>
      </c>
      <c r="BE41">
        <v>3</v>
      </c>
      <c r="BF41">
        <v>2010</v>
      </c>
      <c r="BG41" t="s">
        <v>545</v>
      </c>
      <c r="BH41" t="s">
        <v>545</v>
      </c>
      <c r="BI41">
        <v>2010</v>
      </c>
      <c r="BJ41" t="s">
        <v>545</v>
      </c>
      <c r="BK41" t="s">
        <v>545</v>
      </c>
      <c r="BL41">
        <v>1</v>
      </c>
      <c r="BM41">
        <v>4</v>
      </c>
      <c r="BN41" t="s">
        <v>919</v>
      </c>
      <c r="BS41">
        <v>1</v>
      </c>
      <c r="BZ41">
        <v>1</v>
      </c>
      <c r="CB41">
        <v>2</v>
      </c>
      <c r="CC41">
        <v>3</v>
      </c>
      <c r="CD41">
        <v>3</v>
      </c>
      <c r="CE41">
        <v>1</v>
      </c>
      <c r="CF41">
        <v>2010</v>
      </c>
      <c r="CG41">
        <v>1</v>
      </c>
      <c r="CL41">
        <v>1</v>
      </c>
      <c r="CP41">
        <v>4</v>
      </c>
      <c r="CQ41" t="s">
        <v>920</v>
      </c>
      <c r="CR41">
        <v>2</v>
      </c>
      <c r="CS41" s="5">
        <v>40.799999999999997</v>
      </c>
      <c r="CT41">
        <v>2</v>
      </c>
      <c r="DH41">
        <v>2</v>
      </c>
      <c r="DX41">
        <v>1</v>
      </c>
      <c r="DY41">
        <v>1</v>
      </c>
      <c r="HU41">
        <v>-1</v>
      </c>
    </row>
    <row r="42" spans="1:229" x14ac:dyDescent="0.2">
      <c r="A42" t="s">
        <v>921</v>
      </c>
      <c r="B42" t="s">
        <v>437</v>
      </c>
      <c r="C42" t="s">
        <v>438</v>
      </c>
      <c r="F42" t="s">
        <v>829</v>
      </c>
      <c r="G42">
        <v>0</v>
      </c>
      <c r="H42" s="1">
        <v>42948.474710648145</v>
      </c>
      <c r="I42" s="1">
        <v>42948.50509259259</v>
      </c>
      <c r="J42">
        <v>1</v>
      </c>
      <c r="K42" t="s">
        <v>922</v>
      </c>
      <c r="L42" t="s">
        <v>923</v>
      </c>
      <c r="M42" t="s">
        <v>924</v>
      </c>
      <c r="N42" t="s">
        <v>925</v>
      </c>
      <c r="O42" t="s">
        <v>926</v>
      </c>
      <c r="P42">
        <v>1</v>
      </c>
      <c r="Q42">
        <v>1</v>
      </c>
      <c r="S42">
        <v>1</v>
      </c>
      <c r="T42">
        <v>1</v>
      </c>
      <c r="U42">
        <v>1</v>
      </c>
      <c r="V42">
        <v>1</v>
      </c>
      <c r="X42">
        <v>1</v>
      </c>
      <c r="Y42">
        <v>2</v>
      </c>
      <c r="Z42">
        <v>1</v>
      </c>
      <c r="AC42">
        <v>1</v>
      </c>
      <c r="AE42">
        <v>1</v>
      </c>
      <c r="AF42" t="s">
        <v>927</v>
      </c>
      <c r="AG42" s="5">
        <v>3</v>
      </c>
      <c r="AH42" t="s">
        <v>928</v>
      </c>
      <c r="AM42">
        <v>60</v>
      </c>
      <c r="AN42">
        <v>1</v>
      </c>
      <c r="AO42" t="s">
        <v>929</v>
      </c>
      <c r="AP42">
        <v>3</v>
      </c>
      <c r="AQ42">
        <v>2</v>
      </c>
      <c r="AS42" t="s">
        <v>930</v>
      </c>
      <c r="AT42" t="s">
        <v>931</v>
      </c>
      <c r="AU42">
        <v>1</v>
      </c>
      <c r="AV42">
        <v>1</v>
      </c>
      <c r="AW42">
        <v>0</v>
      </c>
      <c r="AX42">
        <v>15</v>
      </c>
      <c r="AY42">
        <v>0</v>
      </c>
      <c r="BC42">
        <v>1</v>
      </c>
      <c r="BD42">
        <v>1</v>
      </c>
      <c r="BE42">
        <v>2</v>
      </c>
      <c r="BF42" t="s">
        <v>932</v>
      </c>
      <c r="BG42" t="s">
        <v>932</v>
      </c>
      <c r="BH42" t="s">
        <v>932</v>
      </c>
      <c r="BI42" t="s">
        <v>932</v>
      </c>
      <c r="BJ42" t="s">
        <v>932</v>
      </c>
      <c r="BK42" t="s">
        <v>932</v>
      </c>
      <c r="BL42">
        <v>1</v>
      </c>
      <c r="BM42">
        <v>1</v>
      </c>
      <c r="BT42">
        <v>1</v>
      </c>
      <c r="BU42" t="s">
        <v>933</v>
      </c>
      <c r="BV42">
        <v>1</v>
      </c>
      <c r="CA42">
        <v>1</v>
      </c>
      <c r="CB42">
        <v>2</v>
      </c>
      <c r="CC42">
        <v>2</v>
      </c>
      <c r="CD42">
        <v>3</v>
      </c>
      <c r="CE42">
        <v>1</v>
      </c>
      <c r="CF42">
        <v>2014</v>
      </c>
      <c r="CG42">
        <v>1</v>
      </c>
      <c r="CK42">
        <v>1</v>
      </c>
      <c r="CL42">
        <v>1</v>
      </c>
      <c r="CP42">
        <v>4</v>
      </c>
      <c r="CQ42" t="s">
        <v>934</v>
      </c>
      <c r="CR42">
        <v>2</v>
      </c>
      <c r="CS42" s="5">
        <v>28.72</v>
      </c>
      <c r="CT42">
        <v>1</v>
      </c>
      <c r="CU42">
        <v>2005</v>
      </c>
      <c r="CV42">
        <v>1</v>
      </c>
      <c r="CY42">
        <v>1</v>
      </c>
      <c r="CZ42">
        <v>1</v>
      </c>
      <c r="DA42">
        <v>1</v>
      </c>
      <c r="DE42">
        <v>1</v>
      </c>
      <c r="DG42" s="5">
        <v>45.4</v>
      </c>
      <c r="DH42">
        <v>2</v>
      </c>
      <c r="DX42">
        <v>1</v>
      </c>
      <c r="DY42">
        <v>1</v>
      </c>
      <c r="DZ42">
        <v>1250</v>
      </c>
      <c r="EA42">
        <v>0</v>
      </c>
      <c r="EB42">
        <v>1250</v>
      </c>
      <c r="EC42">
        <v>0</v>
      </c>
      <c r="ED42">
        <v>463</v>
      </c>
      <c r="EE42">
        <v>0</v>
      </c>
      <c r="EF42">
        <v>62</v>
      </c>
      <c r="EG42">
        <v>0</v>
      </c>
      <c r="EH42">
        <v>35</v>
      </c>
      <c r="EI42">
        <v>0</v>
      </c>
      <c r="EJ42" t="s">
        <v>935</v>
      </c>
      <c r="EK42" t="s">
        <v>936</v>
      </c>
      <c r="EL42" t="s">
        <v>937</v>
      </c>
      <c r="EM42">
        <v>1</v>
      </c>
      <c r="EN42">
        <v>0</v>
      </c>
      <c r="EO42">
        <v>1890</v>
      </c>
      <c r="EP42" t="s">
        <v>938</v>
      </c>
      <c r="EQ42" t="s">
        <v>939</v>
      </c>
      <c r="ER42" t="s">
        <v>940</v>
      </c>
      <c r="ES42" s="4">
        <v>250000</v>
      </c>
      <c r="ET42" s="2">
        <v>0.5</v>
      </c>
      <c r="EU42" t="s">
        <v>941</v>
      </c>
      <c r="EV42">
        <v>0</v>
      </c>
      <c r="EW42" s="4">
        <v>500000</v>
      </c>
      <c r="EX42">
        <v>0</v>
      </c>
      <c r="EY42">
        <v>0</v>
      </c>
      <c r="EZ42">
        <v>0</v>
      </c>
      <c r="FA42">
        <v>0</v>
      </c>
      <c r="FB42">
        <v>0</v>
      </c>
      <c r="FC42">
        <v>0</v>
      </c>
      <c r="FD42" t="s">
        <v>942</v>
      </c>
      <c r="FE42" t="s">
        <v>810</v>
      </c>
      <c r="FF42">
        <v>1</v>
      </c>
      <c r="FG42">
        <v>1</v>
      </c>
      <c r="FH42">
        <v>1</v>
      </c>
      <c r="FJ42">
        <v>30</v>
      </c>
      <c r="FK42">
        <v>67</v>
      </c>
      <c r="FL42">
        <v>3</v>
      </c>
      <c r="FM42" t="s">
        <v>943</v>
      </c>
      <c r="FN42">
        <v>1</v>
      </c>
      <c r="FO42">
        <v>1</v>
      </c>
      <c r="FP42">
        <v>1250</v>
      </c>
      <c r="FQ42">
        <v>10</v>
      </c>
      <c r="FR42">
        <v>0</v>
      </c>
      <c r="FS42">
        <v>0</v>
      </c>
      <c r="FT42">
        <v>419</v>
      </c>
      <c r="FU42">
        <v>0</v>
      </c>
      <c r="FV42">
        <v>41</v>
      </c>
      <c r="FW42">
        <v>0</v>
      </c>
      <c r="FX42">
        <v>16</v>
      </c>
      <c r="FY42">
        <v>0</v>
      </c>
      <c r="FZ42" t="s">
        <v>944</v>
      </c>
      <c r="GA42">
        <v>10</v>
      </c>
      <c r="GB42" t="s">
        <v>945</v>
      </c>
      <c r="GC42">
        <v>1</v>
      </c>
      <c r="GD42">
        <v>0</v>
      </c>
      <c r="GE42">
        <v>1</v>
      </c>
      <c r="GF42">
        <v>1</v>
      </c>
      <c r="GL42">
        <v>2</v>
      </c>
      <c r="GN42">
        <v>1968</v>
      </c>
      <c r="GO42">
        <v>1998</v>
      </c>
      <c r="GP42" s="4">
        <v>493000</v>
      </c>
      <c r="GQ42" s="4">
        <v>493000</v>
      </c>
      <c r="GR42" t="s">
        <v>946</v>
      </c>
      <c r="GS42" t="s">
        <v>947</v>
      </c>
      <c r="GT42" t="s">
        <v>948</v>
      </c>
      <c r="GU42" s="2">
        <v>0.28999999999999998</v>
      </c>
      <c r="GV42" t="s">
        <v>932</v>
      </c>
      <c r="GW42" t="s">
        <v>932</v>
      </c>
      <c r="GX42">
        <v>2</v>
      </c>
      <c r="GY42">
        <v>2</v>
      </c>
      <c r="GZ42">
        <v>0</v>
      </c>
      <c r="HB42">
        <v>2</v>
      </c>
      <c r="HF42">
        <v>1</v>
      </c>
      <c r="HG42">
        <v>1</v>
      </c>
      <c r="HH42">
        <v>1250</v>
      </c>
      <c r="HI42">
        <v>0</v>
      </c>
      <c r="HJ42">
        <v>0</v>
      </c>
      <c r="HK42">
        <v>0</v>
      </c>
      <c r="HL42">
        <v>0</v>
      </c>
      <c r="HM42">
        <v>0</v>
      </c>
      <c r="HN42">
        <v>1</v>
      </c>
      <c r="HO42">
        <v>1</v>
      </c>
      <c r="HP42" s="4">
        <v>1000</v>
      </c>
      <c r="HS42">
        <v>45.611892700195</v>
      </c>
      <c r="HT42">
        <v>-121.58660125732</v>
      </c>
      <c r="HU42">
        <v>-1</v>
      </c>
    </row>
    <row r="43" spans="1:229" x14ac:dyDescent="0.2">
      <c r="A43" t="s">
        <v>949</v>
      </c>
      <c r="B43" t="s">
        <v>437</v>
      </c>
      <c r="C43" t="s">
        <v>438</v>
      </c>
      <c r="F43" t="s">
        <v>888</v>
      </c>
      <c r="G43">
        <v>0</v>
      </c>
      <c r="H43" s="1">
        <v>42941.489363425928</v>
      </c>
      <c r="I43" s="1">
        <v>42941.516261574077</v>
      </c>
      <c r="J43">
        <v>0</v>
      </c>
      <c r="K43" t="s">
        <v>950</v>
      </c>
      <c r="L43" t="s">
        <v>951</v>
      </c>
      <c r="M43" t="s">
        <v>952</v>
      </c>
      <c r="N43" t="s">
        <v>953</v>
      </c>
      <c r="O43" t="s">
        <v>954</v>
      </c>
      <c r="P43">
        <v>1</v>
      </c>
      <c r="Q43">
        <v>1</v>
      </c>
      <c r="S43">
        <v>1</v>
      </c>
      <c r="T43">
        <v>1</v>
      </c>
      <c r="U43">
        <v>1</v>
      </c>
      <c r="V43">
        <v>1</v>
      </c>
      <c r="W43">
        <v>1</v>
      </c>
      <c r="X43">
        <v>1</v>
      </c>
      <c r="Y43">
        <v>1</v>
      </c>
      <c r="AB43">
        <v>1</v>
      </c>
      <c r="AC43">
        <v>1</v>
      </c>
      <c r="AE43">
        <v>1</v>
      </c>
      <c r="AF43" t="s">
        <v>955</v>
      </c>
      <c r="AK43" t="s">
        <v>956</v>
      </c>
      <c r="AM43">
        <v>90</v>
      </c>
      <c r="AN43">
        <v>1</v>
      </c>
      <c r="AO43" t="s">
        <v>957</v>
      </c>
      <c r="AP43">
        <v>1</v>
      </c>
      <c r="AQ43">
        <v>1</v>
      </c>
      <c r="AR43">
        <v>30</v>
      </c>
      <c r="AS43" t="s">
        <v>958</v>
      </c>
      <c r="AT43" t="s">
        <v>959</v>
      </c>
      <c r="AU43">
        <v>1</v>
      </c>
      <c r="AV43">
        <v>1</v>
      </c>
      <c r="AW43">
        <v>31</v>
      </c>
      <c r="AX43">
        <v>25</v>
      </c>
      <c r="AY43">
        <v>8</v>
      </c>
      <c r="BC43">
        <v>1</v>
      </c>
      <c r="BD43">
        <v>1</v>
      </c>
      <c r="BE43">
        <v>1</v>
      </c>
      <c r="BF43">
        <v>2015</v>
      </c>
      <c r="BG43">
        <v>2015</v>
      </c>
      <c r="BH43">
        <v>2015</v>
      </c>
      <c r="BI43">
        <v>2015</v>
      </c>
      <c r="BJ43">
        <v>2015</v>
      </c>
      <c r="BK43">
        <v>2015</v>
      </c>
      <c r="BL43">
        <v>2</v>
      </c>
      <c r="BM43">
        <v>4</v>
      </c>
      <c r="BN43" t="s">
        <v>960</v>
      </c>
      <c r="BP43">
        <v>1</v>
      </c>
      <c r="BQ43">
        <v>1</v>
      </c>
      <c r="BR43">
        <v>1</v>
      </c>
      <c r="BT43">
        <v>1</v>
      </c>
      <c r="BU43" t="s">
        <v>961</v>
      </c>
      <c r="BZ43">
        <v>1</v>
      </c>
      <c r="CB43">
        <v>2</v>
      </c>
      <c r="CC43">
        <v>2</v>
      </c>
      <c r="CD43">
        <v>2</v>
      </c>
      <c r="CE43">
        <v>1</v>
      </c>
      <c r="CF43">
        <v>2017</v>
      </c>
      <c r="CG43">
        <v>1</v>
      </c>
      <c r="CN43">
        <v>1</v>
      </c>
      <c r="CO43" t="s">
        <v>962</v>
      </c>
      <c r="CP43">
        <v>4</v>
      </c>
      <c r="CQ43" t="s">
        <v>963</v>
      </c>
      <c r="CR43">
        <v>2</v>
      </c>
      <c r="CS43" s="5">
        <v>110.31</v>
      </c>
      <c r="CT43">
        <v>1</v>
      </c>
      <c r="CU43">
        <v>2017</v>
      </c>
      <c r="CV43">
        <v>1</v>
      </c>
      <c r="DC43">
        <v>1</v>
      </c>
      <c r="DH43">
        <v>1</v>
      </c>
      <c r="HU43">
        <v>-1</v>
      </c>
    </row>
    <row r="44" spans="1:229" x14ac:dyDescent="0.2">
      <c r="A44" t="s">
        <v>964</v>
      </c>
      <c r="B44" t="s">
        <v>437</v>
      </c>
      <c r="C44" t="s">
        <v>438</v>
      </c>
      <c r="F44" t="s">
        <v>965</v>
      </c>
      <c r="G44">
        <v>0</v>
      </c>
      <c r="H44" s="1">
        <v>42941.538634259261</v>
      </c>
      <c r="I44" s="1">
        <v>42941.542210648149</v>
      </c>
      <c r="J44">
        <v>0</v>
      </c>
      <c r="P44">
        <v>1</v>
      </c>
      <c r="AU44">
        <v>1</v>
      </c>
      <c r="AV44">
        <v>1</v>
      </c>
      <c r="HU44">
        <v>-1</v>
      </c>
    </row>
    <row r="45" spans="1:229" x14ac:dyDescent="0.2">
      <c r="A45" t="s">
        <v>966</v>
      </c>
      <c r="B45" t="s">
        <v>437</v>
      </c>
      <c r="C45" t="s">
        <v>438</v>
      </c>
      <c r="F45" t="s">
        <v>967</v>
      </c>
      <c r="G45">
        <v>0</v>
      </c>
      <c r="H45" s="1">
        <v>42941.571458333332</v>
      </c>
      <c r="I45" s="1">
        <v>42941.571631944447</v>
      </c>
      <c r="J45">
        <v>0</v>
      </c>
      <c r="HU45">
        <v>-1</v>
      </c>
    </row>
    <row r="46" spans="1:229" x14ac:dyDescent="0.2">
      <c r="A46" t="s">
        <v>968</v>
      </c>
      <c r="B46" t="s">
        <v>437</v>
      </c>
      <c r="C46" t="s">
        <v>438</v>
      </c>
      <c r="F46" t="s">
        <v>969</v>
      </c>
      <c r="G46">
        <v>0</v>
      </c>
      <c r="H46" s="1">
        <v>42941.63013888889</v>
      </c>
      <c r="I46" s="1">
        <v>42941.633310185185</v>
      </c>
      <c r="J46">
        <v>0</v>
      </c>
      <c r="K46" t="s">
        <v>970</v>
      </c>
      <c r="L46" t="s">
        <v>971</v>
      </c>
      <c r="M46" t="s">
        <v>972</v>
      </c>
      <c r="N46" t="s">
        <v>973</v>
      </c>
      <c r="O46">
        <v>5037182609</v>
      </c>
      <c r="P46">
        <v>1</v>
      </c>
      <c r="Q46">
        <v>1</v>
      </c>
      <c r="S46">
        <v>1</v>
      </c>
      <c r="T46">
        <v>1</v>
      </c>
      <c r="U46">
        <v>1</v>
      </c>
      <c r="W46">
        <v>1</v>
      </c>
      <c r="Y46">
        <v>1</v>
      </c>
      <c r="Z46">
        <v>1</v>
      </c>
      <c r="AB46">
        <v>1</v>
      </c>
      <c r="AC46">
        <v>1</v>
      </c>
      <c r="AG46" s="7">
        <v>50</v>
      </c>
      <c r="AH46">
        <v>58</v>
      </c>
      <c r="AK46">
        <v>58</v>
      </c>
      <c r="AP46">
        <v>3</v>
      </c>
      <c r="AQ46">
        <v>1</v>
      </c>
      <c r="AU46">
        <v>1</v>
      </c>
      <c r="HU46">
        <v>-1</v>
      </c>
    </row>
    <row r="47" spans="1:229" x14ac:dyDescent="0.2">
      <c r="A47" t="s">
        <v>974</v>
      </c>
      <c r="B47" t="s">
        <v>437</v>
      </c>
      <c r="C47" t="s">
        <v>438</v>
      </c>
      <c r="F47" t="s">
        <v>975</v>
      </c>
      <c r="G47">
        <v>0</v>
      </c>
      <c r="H47" s="1">
        <v>42941.644687499997</v>
      </c>
      <c r="I47" s="1">
        <v>42941.656770833331</v>
      </c>
      <c r="J47">
        <v>0</v>
      </c>
      <c r="K47" t="s">
        <v>976</v>
      </c>
      <c r="L47" t="s">
        <v>977</v>
      </c>
      <c r="M47" t="s">
        <v>453</v>
      </c>
      <c r="N47" t="s">
        <v>978</v>
      </c>
      <c r="O47" t="s">
        <v>979</v>
      </c>
      <c r="P47">
        <v>1</v>
      </c>
      <c r="Q47">
        <v>1</v>
      </c>
      <c r="S47">
        <v>1</v>
      </c>
      <c r="T47">
        <v>1</v>
      </c>
      <c r="U47">
        <v>1</v>
      </c>
      <c r="V47">
        <v>1</v>
      </c>
      <c r="Y47">
        <v>2</v>
      </c>
      <c r="Z47">
        <v>1</v>
      </c>
      <c r="AB47">
        <v>1</v>
      </c>
      <c r="AD47">
        <v>1</v>
      </c>
      <c r="AG47" t="s">
        <v>980</v>
      </c>
      <c r="AH47">
        <v>30</v>
      </c>
      <c r="AK47">
        <v>60</v>
      </c>
      <c r="AN47">
        <v>2</v>
      </c>
      <c r="AP47">
        <v>2</v>
      </c>
      <c r="AR47">
        <v>0</v>
      </c>
      <c r="AS47" t="s">
        <v>981</v>
      </c>
      <c r="AU47">
        <v>1</v>
      </c>
      <c r="AV47">
        <v>1</v>
      </c>
      <c r="AW47" t="s">
        <v>982</v>
      </c>
      <c r="AX47" t="s">
        <v>983</v>
      </c>
      <c r="BB47">
        <v>1</v>
      </c>
      <c r="BC47">
        <v>2</v>
      </c>
      <c r="BD47">
        <v>2</v>
      </c>
      <c r="BE47">
        <v>3</v>
      </c>
      <c r="BF47" t="s">
        <v>464</v>
      </c>
      <c r="BG47" t="s">
        <v>464</v>
      </c>
      <c r="BH47" t="s">
        <v>545</v>
      </c>
      <c r="BI47" t="s">
        <v>464</v>
      </c>
      <c r="BJ47" t="s">
        <v>464</v>
      </c>
      <c r="BK47" t="s">
        <v>545</v>
      </c>
      <c r="BL47">
        <v>1</v>
      </c>
      <c r="BM47">
        <v>2</v>
      </c>
      <c r="BN47" t="s">
        <v>984</v>
      </c>
      <c r="BP47">
        <v>1</v>
      </c>
      <c r="BQ47">
        <v>1</v>
      </c>
      <c r="BT47">
        <v>1</v>
      </c>
      <c r="BU47" t="s">
        <v>985</v>
      </c>
      <c r="CB47">
        <v>2</v>
      </c>
      <c r="CC47">
        <v>2</v>
      </c>
      <c r="CD47">
        <v>3</v>
      </c>
      <c r="CE47">
        <v>1</v>
      </c>
      <c r="CF47">
        <v>2017</v>
      </c>
      <c r="CG47">
        <v>1</v>
      </c>
      <c r="CN47">
        <v>1</v>
      </c>
      <c r="CO47" t="s">
        <v>986</v>
      </c>
      <c r="CP47">
        <v>4</v>
      </c>
      <c r="CQ47" t="s">
        <v>987</v>
      </c>
      <c r="CR47">
        <v>2</v>
      </c>
      <c r="CS47" s="5">
        <v>72</v>
      </c>
      <c r="CT47">
        <v>1</v>
      </c>
      <c r="CU47">
        <v>2016</v>
      </c>
      <c r="CV47">
        <v>1</v>
      </c>
      <c r="DC47">
        <v>1</v>
      </c>
      <c r="DD47" t="s">
        <v>988</v>
      </c>
      <c r="DE47">
        <v>4</v>
      </c>
      <c r="DF47" t="s">
        <v>989</v>
      </c>
      <c r="DG47" s="5">
        <v>41</v>
      </c>
      <c r="DH47">
        <v>2</v>
      </c>
      <c r="DX47">
        <v>1</v>
      </c>
      <c r="DY47">
        <v>1</v>
      </c>
      <c r="HU47">
        <v>-1</v>
      </c>
    </row>
    <row r="48" spans="1:229" x14ac:dyDescent="0.2">
      <c r="A48" t="s">
        <v>990</v>
      </c>
      <c r="B48" t="s">
        <v>437</v>
      </c>
      <c r="C48" t="s">
        <v>438</v>
      </c>
      <c r="F48" t="s">
        <v>991</v>
      </c>
      <c r="G48">
        <v>0</v>
      </c>
      <c r="H48" s="1">
        <v>42941.657685185186</v>
      </c>
      <c r="I48" s="1">
        <v>42941.661782407406</v>
      </c>
      <c r="J48">
        <v>0</v>
      </c>
      <c r="K48" t="s">
        <v>992</v>
      </c>
      <c r="L48" t="s">
        <v>993</v>
      </c>
      <c r="M48" t="s">
        <v>453</v>
      </c>
      <c r="N48" t="s">
        <v>994</v>
      </c>
      <c r="O48" t="s">
        <v>995</v>
      </c>
      <c r="P48">
        <v>1</v>
      </c>
      <c r="Q48">
        <v>1</v>
      </c>
      <c r="S48">
        <v>1</v>
      </c>
      <c r="T48">
        <v>1</v>
      </c>
      <c r="Y48">
        <v>2</v>
      </c>
      <c r="AB48">
        <v>1</v>
      </c>
      <c r="AC48">
        <v>1</v>
      </c>
      <c r="AK48" t="s">
        <v>996</v>
      </c>
      <c r="AM48">
        <v>60</v>
      </c>
      <c r="AN48">
        <v>2</v>
      </c>
      <c r="AP48">
        <v>3</v>
      </c>
      <c r="AQ48">
        <v>1</v>
      </c>
      <c r="AR48">
        <v>30</v>
      </c>
      <c r="AT48" t="s">
        <v>997</v>
      </c>
      <c r="AU48">
        <v>1</v>
      </c>
      <c r="HU48">
        <v>-1</v>
      </c>
    </row>
    <row r="49" spans="1:229" x14ac:dyDescent="0.2">
      <c r="A49" t="s">
        <v>998</v>
      </c>
      <c r="B49" t="s">
        <v>437</v>
      </c>
      <c r="C49" t="s">
        <v>438</v>
      </c>
      <c r="F49" t="s">
        <v>999</v>
      </c>
      <c r="G49">
        <v>0</v>
      </c>
      <c r="H49" s="1">
        <v>42948.658784722225</v>
      </c>
      <c r="I49" s="1">
        <v>42948.698969907404</v>
      </c>
      <c r="J49">
        <v>1</v>
      </c>
      <c r="K49" t="s">
        <v>1000</v>
      </c>
      <c r="L49" t="s">
        <v>1001</v>
      </c>
      <c r="M49" t="s">
        <v>442</v>
      </c>
      <c r="N49" t="s">
        <v>1002</v>
      </c>
      <c r="O49" t="s">
        <v>1003</v>
      </c>
      <c r="P49">
        <v>1</v>
      </c>
      <c r="Q49">
        <v>1</v>
      </c>
      <c r="S49">
        <v>1</v>
      </c>
      <c r="T49">
        <v>1</v>
      </c>
      <c r="U49">
        <v>1</v>
      </c>
      <c r="V49">
        <v>1</v>
      </c>
      <c r="W49">
        <v>1</v>
      </c>
      <c r="Y49">
        <v>1</v>
      </c>
      <c r="Z49">
        <v>1</v>
      </c>
      <c r="AB49">
        <v>1</v>
      </c>
      <c r="AC49">
        <v>1</v>
      </c>
      <c r="AD49">
        <v>1</v>
      </c>
      <c r="AG49" t="s">
        <v>1004</v>
      </c>
      <c r="AH49" t="s">
        <v>1005</v>
      </c>
      <c r="AK49" t="s">
        <v>1006</v>
      </c>
      <c r="AL49" t="s">
        <v>1007</v>
      </c>
      <c r="AM49">
        <v>120</v>
      </c>
      <c r="AN49">
        <v>1</v>
      </c>
      <c r="AO49" t="s">
        <v>1008</v>
      </c>
      <c r="AP49">
        <v>3</v>
      </c>
      <c r="AQ49">
        <v>2</v>
      </c>
      <c r="AR49">
        <v>120</v>
      </c>
      <c r="AS49" t="s">
        <v>1009</v>
      </c>
      <c r="AT49" t="s">
        <v>1010</v>
      </c>
      <c r="AU49">
        <v>1</v>
      </c>
      <c r="AV49">
        <v>1</v>
      </c>
      <c r="AW49">
        <v>0</v>
      </c>
      <c r="AX49">
        <v>0</v>
      </c>
      <c r="AY49">
        <v>0</v>
      </c>
      <c r="BC49">
        <v>1</v>
      </c>
      <c r="BD49">
        <v>1</v>
      </c>
      <c r="BE49">
        <v>1</v>
      </c>
      <c r="BF49">
        <v>2009</v>
      </c>
      <c r="BG49">
        <v>2009</v>
      </c>
      <c r="BH49" t="s">
        <v>1011</v>
      </c>
      <c r="BI49">
        <v>2009</v>
      </c>
      <c r="BJ49">
        <v>2009</v>
      </c>
      <c r="BK49" t="s">
        <v>680</v>
      </c>
      <c r="BL49">
        <v>2</v>
      </c>
      <c r="BM49">
        <v>1</v>
      </c>
      <c r="BQ49">
        <v>1</v>
      </c>
      <c r="BR49">
        <v>1</v>
      </c>
      <c r="BT49">
        <v>1</v>
      </c>
      <c r="BU49" t="s">
        <v>1012</v>
      </c>
      <c r="BZ49">
        <v>1</v>
      </c>
      <c r="CB49">
        <v>1</v>
      </c>
      <c r="CC49">
        <v>1</v>
      </c>
      <c r="CD49">
        <v>1</v>
      </c>
      <c r="CE49">
        <v>1</v>
      </c>
      <c r="CF49">
        <v>2017</v>
      </c>
      <c r="CG49">
        <v>1</v>
      </c>
      <c r="CI49">
        <v>1</v>
      </c>
      <c r="CP49">
        <v>4</v>
      </c>
      <c r="CQ49" t="s">
        <v>1013</v>
      </c>
      <c r="CR49">
        <v>2</v>
      </c>
      <c r="CS49">
        <v>30.29</v>
      </c>
      <c r="CT49">
        <v>1</v>
      </c>
      <c r="CU49">
        <v>2017</v>
      </c>
      <c r="CV49">
        <v>1</v>
      </c>
      <c r="CX49">
        <v>1</v>
      </c>
      <c r="DE49">
        <v>4</v>
      </c>
      <c r="DF49" t="s">
        <v>1014</v>
      </c>
      <c r="DG49">
        <v>51.81</v>
      </c>
      <c r="DH49">
        <v>2</v>
      </c>
      <c r="DX49">
        <v>1</v>
      </c>
      <c r="DY49">
        <v>1</v>
      </c>
      <c r="DZ49">
        <v>3910</v>
      </c>
      <c r="EB49">
        <v>3910</v>
      </c>
      <c r="ED49">
        <v>481</v>
      </c>
      <c r="EF49">
        <v>55</v>
      </c>
      <c r="EH49">
        <v>106</v>
      </c>
      <c r="EJ49" t="s">
        <v>1015</v>
      </c>
      <c r="EK49">
        <v>12</v>
      </c>
      <c r="EL49">
        <v>6</v>
      </c>
      <c r="EM49">
        <v>2</v>
      </c>
      <c r="EN49">
        <v>0</v>
      </c>
      <c r="EO49">
        <v>1953</v>
      </c>
      <c r="EP49">
        <v>2016</v>
      </c>
      <c r="EQ49" t="s">
        <v>1016</v>
      </c>
      <c r="ER49" t="s">
        <v>1017</v>
      </c>
      <c r="ES49">
        <v>1.6</v>
      </c>
      <c r="ET49" s="2">
        <v>0.92</v>
      </c>
      <c r="EU49" t="s">
        <v>1018</v>
      </c>
      <c r="EW49">
        <v>1.6</v>
      </c>
      <c r="FE49">
        <v>2041</v>
      </c>
      <c r="FF49">
        <v>1</v>
      </c>
      <c r="FG49">
        <v>1</v>
      </c>
      <c r="FH49">
        <v>3</v>
      </c>
      <c r="FK49">
        <v>100</v>
      </c>
      <c r="FN49">
        <v>1</v>
      </c>
      <c r="FO49">
        <v>1</v>
      </c>
      <c r="FP49">
        <v>3910</v>
      </c>
      <c r="FR49">
        <v>3910</v>
      </c>
      <c r="FT49">
        <v>481</v>
      </c>
      <c r="FV49">
        <v>55</v>
      </c>
      <c r="FX49">
        <v>106</v>
      </c>
      <c r="FZ49" t="s">
        <v>1019</v>
      </c>
      <c r="GA49">
        <v>13.1</v>
      </c>
      <c r="GB49">
        <v>2</v>
      </c>
      <c r="GC49">
        <v>0</v>
      </c>
      <c r="GD49">
        <v>0</v>
      </c>
      <c r="GG49">
        <v>1</v>
      </c>
      <c r="GH49">
        <v>1</v>
      </c>
      <c r="GL49">
        <v>1</v>
      </c>
      <c r="GM49" t="s">
        <v>1020</v>
      </c>
      <c r="GN49" t="s">
        <v>1021</v>
      </c>
      <c r="GO49" t="s">
        <v>680</v>
      </c>
      <c r="GP49" t="s">
        <v>680</v>
      </c>
      <c r="GQ49" t="s">
        <v>680</v>
      </c>
      <c r="GR49" t="s">
        <v>680</v>
      </c>
      <c r="GS49" t="s">
        <v>680</v>
      </c>
      <c r="GT49" t="s">
        <v>680</v>
      </c>
      <c r="GU49" t="s">
        <v>1022</v>
      </c>
      <c r="GV49" t="s">
        <v>932</v>
      </c>
      <c r="GW49" t="s">
        <v>1023</v>
      </c>
      <c r="GX49">
        <v>1</v>
      </c>
      <c r="GY49">
        <v>2</v>
      </c>
      <c r="GZ49" t="s">
        <v>680</v>
      </c>
      <c r="HA49" t="s">
        <v>680</v>
      </c>
      <c r="HB49">
        <v>1</v>
      </c>
      <c r="HC49" t="s">
        <v>1024</v>
      </c>
      <c r="HD49" t="s">
        <v>1025</v>
      </c>
      <c r="HE49" t="s">
        <v>943</v>
      </c>
      <c r="HF49">
        <v>1</v>
      </c>
      <c r="HG49">
        <v>2</v>
      </c>
      <c r="HR49" t="s">
        <v>1026</v>
      </c>
      <c r="HS49">
        <v>45.523406982422003</v>
      </c>
      <c r="HT49">
        <v>-122.6762008667</v>
      </c>
      <c r="HU49">
        <v>-1</v>
      </c>
    </row>
    <row r="50" spans="1:229" x14ac:dyDescent="0.2">
      <c r="A50" t="s">
        <v>1027</v>
      </c>
      <c r="B50" t="s">
        <v>437</v>
      </c>
      <c r="C50" t="s">
        <v>438</v>
      </c>
      <c r="F50" t="s">
        <v>1028</v>
      </c>
      <c r="G50">
        <v>0</v>
      </c>
      <c r="H50" s="1">
        <v>42941.703935185185</v>
      </c>
      <c r="I50" s="1">
        <v>42941.708344907405</v>
      </c>
      <c r="J50">
        <v>0</v>
      </c>
      <c r="K50" t="s">
        <v>1029</v>
      </c>
      <c r="L50" t="s">
        <v>1030</v>
      </c>
      <c r="M50" t="s">
        <v>453</v>
      </c>
      <c r="N50" t="s">
        <v>1031</v>
      </c>
      <c r="O50" t="s">
        <v>1031</v>
      </c>
      <c r="P50">
        <v>1</v>
      </c>
      <c r="Q50">
        <v>1</v>
      </c>
      <c r="S50">
        <v>1</v>
      </c>
      <c r="T50">
        <v>1</v>
      </c>
      <c r="V50">
        <v>1</v>
      </c>
      <c r="Y50">
        <v>2</v>
      </c>
      <c r="AB50">
        <v>1</v>
      </c>
      <c r="AE50">
        <v>1</v>
      </c>
      <c r="AF50" t="s">
        <v>1032</v>
      </c>
      <c r="AK50" t="s">
        <v>1033</v>
      </c>
      <c r="AN50">
        <v>2</v>
      </c>
      <c r="AP50">
        <v>2</v>
      </c>
      <c r="AR50" t="s">
        <v>529</v>
      </c>
      <c r="AT50" t="s">
        <v>1034</v>
      </c>
      <c r="AU50">
        <v>1</v>
      </c>
      <c r="HU50">
        <v>-1</v>
      </c>
    </row>
    <row r="51" spans="1:229" x14ac:dyDescent="0.2">
      <c r="A51" t="s">
        <v>1035</v>
      </c>
      <c r="B51" t="s">
        <v>437</v>
      </c>
      <c r="C51" t="s">
        <v>438</v>
      </c>
      <c r="F51" t="s">
        <v>1036</v>
      </c>
      <c r="G51">
        <v>0</v>
      </c>
      <c r="H51" s="1">
        <v>42948.702361111114</v>
      </c>
      <c r="I51" s="1">
        <v>42948.781608796293</v>
      </c>
      <c r="J51">
        <v>1</v>
      </c>
      <c r="K51" t="s">
        <v>1037</v>
      </c>
      <c r="L51" t="s">
        <v>1038</v>
      </c>
      <c r="M51" t="s">
        <v>1039</v>
      </c>
      <c r="N51" t="s">
        <v>1040</v>
      </c>
      <c r="O51" t="s">
        <v>1041</v>
      </c>
      <c r="P51">
        <v>1</v>
      </c>
      <c r="Q51">
        <v>1</v>
      </c>
      <c r="S51">
        <v>1</v>
      </c>
      <c r="T51">
        <v>1</v>
      </c>
      <c r="U51">
        <v>1</v>
      </c>
      <c r="V51">
        <v>1</v>
      </c>
      <c r="W51">
        <v>1</v>
      </c>
      <c r="Y51">
        <v>1</v>
      </c>
      <c r="AB51">
        <v>1</v>
      </c>
      <c r="AC51">
        <v>1</v>
      </c>
      <c r="AE51">
        <v>1</v>
      </c>
      <c r="AF51" t="s">
        <v>1042</v>
      </c>
      <c r="AK51" t="s">
        <v>1043</v>
      </c>
      <c r="AL51" t="s">
        <v>1044</v>
      </c>
      <c r="AM51" t="s">
        <v>1045</v>
      </c>
      <c r="AN51">
        <v>2</v>
      </c>
      <c r="AP51">
        <v>3</v>
      </c>
      <c r="AQ51">
        <v>2</v>
      </c>
      <c r="AR51" t="s">
        <v>1046</v>
      </c>
      <c r="AS51" t="s">
        <v>1047</v>
      </c>
      <c r="AT51" t="s">
        <v>1048</v>
      </c>
      <c r="AU51">
        <v>1</v>
      </c>
      <c r="AV51">
        <v>1</v>
      </c>
      <c r="AW51" s="8">
        <v>0.15890000000000001</v>
      </c>
      <c r="BA51">
        <v>1</v>
      </c>
      <c r="BB51">
        <v>1</v>
      </c>
      <c r="BC51">
        <v>1</v>
      </c>
      <c r="BD51">
        <v>1</v>
      </c>
      <c r="BE51">
        <v>1</v>
      </c>
      <c r="BF51" t="s">
        <v>464</v>
      </c>
      <c r="BG51" t="s">
        <v>464</v>
      </c>
      <c r="BH51" t="s">
        <v>464</v>
      </c>
      <c r="BI51" t="s">
        <v>464</v>
      </c>
      <c r="BJ51" t="s">
        <v>464</v>
      </c>
      <c r="BK51" t="s">
        <v>464</v>
      </c>
      <c r="BL51">
        <v>2</v>
      </c>
      <c r="BM51">
        <v>4</v>
      </c>
      <c r="BN51" t="s">
        <v>1049</v>
      </c>
      <c r="BQ51">
        <v>1</v>
      </c>
      <c r="BR51">
        <v>1</v>
      </c>
      <c r="BT51">
        <v>1</v>
      </c>
      <c r="BU51" t="s">
        <v>1050</v>
      </c>
      <c r="CA51">
        <v>1</v>
      </c>
      <c r="CB51">
        <v>2</v>
      </c>
      <c r="CC51">
        <v>2</v>
      </c>
      <c r="CD51">
        <v>2</v>
      </c>
      <c r="CE51">
        <v>1</v>
      </c>
      <c r="CF51">
        <v>2017</v>
      </c>
      <c r="CG51">
        <v>1</v>
      </c>
      <c r="CJ51">
        <v>1</v>
      </c>
      <c r="CK51">
        <v>1</v>
      </c>
      <c r="CL51">
        <v>1</v>
      </c>
      <c r="CN51">
        <v>1</v>
      </c>
      <c r="CO51" t="s">
        <v>1051</v>
      </c>
      <c r="CP51">
        <v>1</v>
      </c>
      <c r="CR51">
        <v>2</v>
      </c>
      <c r="CS51" t="s">
        <v>1052</v>
      </c>
      <c r="CT51">
        <v>1</v>
      </c>
      <c r="CU51">
        <v>2017</v>
      </c>
      <c r="CV51">
        <v>1</v>
      </c>
      <c r="CY51">
        <v>1</v>
      </c>
      <c r="CZ51">
        <v>1</v>
      </c>
      <c r="DA51">
        <v>1</v>
      </c>
      <c r="DC51">
        <v>1</v>
      </c>
      <c r="DD51" t="s">
        <v>1051</v>
      </c>
      <c r="DE51">
        <v>3</v>
      </c>
      <c r="DG51" t="s">
        <v>1053</v>
      </c>
      <c r="DH51">
        <v>1</v>
      </c>
      <c r="DI51">
        <v>2017</v>
      </c>
      <c r="DJ51">
        <v>1</v>
      </c>
      <c r="DM51">
        <v>1</v>
      </c>
      <c r="DN51">
        <v>1</v>
      </c>
      <c r="DO51">
        <v>1</v>
      </c>
      <c r="DQ51">
        <v>1</v>
      </c>
      <c r="DR51" t="s">
        <v>1054</v>
      </c>
      <c r="DS51">
        <v>5</v>
      </c>
      <c r="DT51" t="s">
        <v>1055</v>
      </c>
      <c r="DU51">
        <v>2</v>
      </c>
      <c r="DW51" s="5">
        <v>10.25</v>
      </c>
      <c r="DX51">
        <v>1</v>
      </c>
      <c r="DY51">
        <v>1</v>
      </c>
      <c r="DZ51" s="2">
        <v>0.74</v>
      </c>
      <c r="ED51" t="s">
        <v>1056</v>
      </c>
      <c r="EF51" t="s">
        <v>1057</v>
      </c>
      <c r="EH51" t="s">
        <v>1058</v>
      </c>
      <c r="EJ51" t="s">
        <v>1059</v>
      </c>
      <c r="EK51">
        <v>276</v>
      </c>
      <c r="EL51">
        <v>4</v>
      </c>
      <c r="EM51">
        <v>12</v>
      </c>
      <c r="EN51">
        <v>20</v>
      </c>
      <c r="EO51" t="s">
        <v>1060</v>
      </c>
      <c r="EP51">
        <v>2006</v>
      </c>
      <c r="EQ51" t="s">
        <v>1061</v>
      </c>
      <c r="ER51" t="s">
        <v>1061</v>
      </c>
      <c r="ES51">
        <v>7</v>
      </c>
      <c r="ET51" s="2">
        <v>0.93</v>
      </c>
      <c r="EU51" t="s">
        <v>1062</v>
      </c>
      <c r="EY51">
        <v>28</v>
      </c>
      <c r="EZ51">
        <v>800</v>
      </c>
      <c r="FA51">
        <v>800</v>
      </c>
      <c r="FE51">
        <v>2030</v>
      </c>
      <c r="FF51">
        <v>1</v>
      </c>
      <c r="FG51">
        <v>1</v>
      </c>
      <c r="FH51">
        <v>2</v>
      </c>
      <c r="FJ51" s="2">
        <v>0</v>
      </c>
      <c r="FK51" s="2">
        <v>0.05</v>
      </c>
      <c r="FL51" s="2">
        <v>0.95</v>
      </c>
      <c r="FN51">
        <v>1</v>
      </c>
      <c r="FO51">
        <v>1</v>
      </c>
      <c r="FP51" t="s">
        <v>1063</v>
      </c>
      <c r="FX51" t="s">
        <v>1064</v>
      </c>
      <c r="FZ51" t="s">
        <v>1065</v>
      </c>
      <c r="GA51">
        <v>288</v>
      </c>
      <c r="GB51">
        <v>0</v>
      </c>
      <c r="GC51">
        <v>0</v>
      </c>
      <c r="GD51">
        <v>0</v>
      </c>
      <c r="GE51">
        <v>1</v>
      </c>
      <c r="GF51">
        <v>1</v>
      </c>
      <c r="GG51">
        <v>1</v>
      </c>
      <c r="GH51">
        <v>1</v>
      </c>
      <c r="GI51">
        <v>1</v>
      </c>
      <c r="GL51">
        <v>1</v>
      </c>
      <c r="GN51" t="s">
        <v>1066</v>
      </c>
      <c r="GO51" t="s">
        <v>1067</v>
      </c>
      <c r="GP51" t="s">
        <v>1067</v>
      </c>
      <c r="GQ51" t="s">
        <v>1067</v>
      </c>
      <c r="GR51">
        <v>1295</v>
      </c>
      <c r="GS51">
        <v>7</v>
      </c>
      <c r="GT51">
        <v>3.5</v>
      </c>
      <c r="GU51" s="2">
        <v>0.8</v>
      </c>
      <c r="GV51">
        <v>2040</v>
      </c>
      <c r="GW51">
        <v>2040</v>
      </c>
      <c r="GX51">
        <v>2</v>
      </c>
      <c r="GY51">
        <v>2</v>
      </c>
      <c r="HB51">
        <v>2</v>
      </c>
      <c r="HF51">
        <v>1</v>
      </c>
      <c r="HG51">
        <v>1</v>
      </c>
      <c r="HL51" t="s">
        <v>1068</v>
      </c>
      <c r="HN51">
        <v>252</v>
      </c>
      <c r="HO51" t="s">
        <v>1069</v>
      </c>
      <c r="HP51" s="4">
        <v>2640</v>
      </c>
      <c r="HR51" t="s">
        <v>1070</v>
      </c>
      <c r="HS51">
        <v>45.487106323242003</v>
      </c>
      <c r="HT51">
        <v>-122.80369567871</v>
      </c>
      <c r="HU51">
        <v>-1</v>
      </c>
    </row>
    <row r="52" spans="1:229" x14ac:dyDescent="0.2">
      <c r="A52" t="s">
        <v>1071</v>
      </c>
      <c r="B52" t="s">
        <v>437</v>
      </c>
      <c r="C52" t="s">
        <v>438</v>
      </c>
      <c r="F52" t="s">
        <v>1072</v>
      </c>
      <c r="G52">
        <v>0</v>
      </c>
      <c r="H52" s="1">
        <v>42942.361956018518</v>
      </c>
      <c r="I52" s="1">
        <v>42942.363738425927</v>
      </c>
      <c r="J52">
        <v>0</v>
      </c>
      <c r="P52">
        <v>1</v>
      </c>
      <c r="Q52">
        <v>1</v>
      </c>
      <c r="S52">
        <v>1</v>
      </c>
      <c r="T52">
        <v>1</v>
      </c>
      <c r="U52">
        <v>1</v>
      </c>
      <c r="V52">
        <v>1</v>
      </c>
      <c r="X52">
        <v>1</v>
      </c>
      <c r="Y52">
        <v>1</v>
      </c>
      <c r="Z52">
        <v>1</v>
      </c>
      <c r="AB52">
        <v>1</v>
      </c>
      <c r="AD52">
        <v>1</v>
      </c>
      <c r="HU52">
        <v>-1</v>
      </c>
    </row>
    <row r="53" spans="1:229" x14ac:dyDescent="0.2">
      <c r="A53" t="s">
        <v>1073</v>
      </c>
      <c r="B53" t="s">
        <v>437</v>
      </c>
      <c r="C53" t="s">
        <v>438</v>
      </c>
      <c r="F53" t="s">
        <v>1074</v>
      </c>
      <c r="G53">
        <v>0</v>
      </c>
      <c r="H53" s="1">
        <v>42942.393333333333</v>
      </c>
      <c r="I53" s="1">
        <v>42942.397719907407</v>
      </c>
      <c r="J53">
        <v>0</v>
      </c>
      <c r="K53" t="s">
        <v>1075</v>
      </c>
      <c r="L53" t="s">
        <v>1076</v>
      </c>
      <c r="M53" t="s">
        <v>762</v>
      </c>
      <c r="N53" t="s">
        <v>1077</v>
      </c>
      <c r="O53">
        <v>5414783505</v>
      </c>
      <c r="P53">
        <v>1</v>
      </c>
      <c r="Q53">
        <v>1</v>
      </c>
      <c r="S53">
        <v>1</v>
      </c>
      <c r="T53">
        <v>1</v>
      </c>
      <c r="U53">
        <v>1</v>
      </c>
      <c r="Y53">
        <v>2</v>
      </c>
      <c r="Z53">
        <v>1</v>
      </c>
      <c r="AB53">
        <v>1</v>
      </c>
      <c r="AG53">
        <v>2.5</v>
      </c>
      <c r="AH53">
        <v>1</v>
      </c>
      <c r="AK53">
        <v>60</v>
      </c>
      <c r="AN53">
        <v>2</v>
      </c>
      <c r="AP53">
        <v>3</v>
      </c>
      <c r="AQ53">
        <v>1</v>
      </c>
      <c r="AS53" t="s">
        <v>1078</v>
      </c>
      <c r="AU53">
        <v>1</v>
      </c>
      <c r="HU53">
        <v>-1</v>
      </c>
    </row>
    <row r="54" spans="1:229" x14ac:dyDescent="0.2">
      <c r="A54" t="s">
        <v>1079</v>
      </c>
      <c r="B54" t="s">
        <v>437</v>
      </c>
      <c r="C54" t="s">
        <v>438</v>
      </c>
      <c r="F54" t="s">
        <v>1080</v>
      </c>
      <c r="G54">
        <v>0</v>
      </c>
      <c r="H54" s="1">
        <v>42949.460034722222</v>
      </c>
      <c r="I54" s="1">
        <v>42949.47619212963</v>
      </c>
      <c r="J54">
        <v>1</v>
      </c>
      <c r="K54" t="s">
        <v>1081</v>
      </c>
      <c r="L54" t="s">
        <v>1082</v>
      </c>
      <c r="M54" t="s">
        <v>1083</v>
      </c>
      <c r="N54" t="s">
        <v>1084</v>
      </c>
      <c r="O54" t="s">
        <v>1085</v>
      </c>
      <c r="P54">
        <v>1</v>
      </c>
      <c r="Q54">
        <v>4</v>
      </c>
      <c r="R54" t="s">
        <v>1086</v>
      </c>
      <c r="AN54">
        <v>2</v>
      </c>
      <c r="AP54">
        <v>1</v>
      </c>
      <c r="AQ54">
        <v>2</v>
      </c>
      <c r="AR54" t="s">
        <v>1087</v>
      </c>
      <c r="AT54" t="s">
        <v>1088</v>
      </c>
      <c r="AU54">
        <v>1</v>
      </c>
      <c r="AV54">
        <v>1</v>
      </c>
      <c r="AX54">
        <v>0</v>
      </c>
      <c r="AZ54">
        <v>1</v>
      </c>
      <c r="BB54">
        <v>1</v>
      </c>
      <c r="BC54">
        <v>3</v>
      </c>
      <c r="BD54">
        <v>1</v>
      </c>
      <c r="BE54">
        <v>3</v>
      </c>
      <c r="BF54" t="s">
        <v>545</v>
      </c>
      <c r="BG54">
        <v>2015</v>
      </c>
      <c r="BH54" t="s">
        <v>545</v>
      </c>
      <c r="BI54" t="s">
        <v>545</v>
      </c>
      <c r="BJ54">
        <v>2015</v>
      </c>
      <c r="BK54" t="s">
        <v>545</v>
      </c>
      <c r="BZ54">
        <v>1</v>
      </c>
      <c r="CB54">
        <v>3</v>
      </c>
      <c r="CC54">
        <v>2</v>
      </c>
      <c r="CD54">
        <v>3</v>
      </c>
      <c r="CE54">
        <v>2</v>
      </c>
      <c r="CT54">
        <v>1</v>
      </c>
      <c r="CU54">
        <v>2017</v>
      </c>
      <c r="CV54">
        <v>1</v>
      </c>
      <c r="DC54">
        <v>1</v>
      </c>
      <c r="DD54" t="s">
        <v>1089</v>
      </c>
      <c r="DE54">
        <v>2</v>
      </c>
      <c r="DG54" s="5">
        <v>56.7</v>
      </c>
      <c r="DH54">
        <v>2</v>
      </c>
      <c r="DX54">
        <v>1</v>
      </c>
      <c r="DY54">
        <v>2</v>
      </c>
      <c r="FN54">
        <v>1</v>
      </c>
      <c r="FO54">
        <v>1</v>
      </c>
      <c r="FP54" s="4">
        <v>33405</v>
      </c>
      <c r="FQ54" t="s">
        <v>545</v>
      </c>
      <c r="FR54" t="s">
        <v>545</v>
      </c>
      <c r="FS54" t="s">
        <v>545</v>
      </c>
      <c r="FT54">
        <v>9913</v>
      </c>
      <c r="FU54" t="s">
        <v>545</v>
      </c>
      <c r="FV54">
        <v>801</v>
      </c>
      <c r="FW54" t="s">
        <v>545</v>
      </c>
      <c r="GA54">
        <v>155</v>
      </c>
      <c r="GB54">
        <v>13</v>
      </c>
      <c r="GC54">
        <v>1</v>
      </c>
      <c r="GD54" t="s">
        <v>1090</v>
      </c>
      <c r="GE54">
        <v>1</v>
      </c>
      <c r="GF54">
        <v>1</v>
      </c>
      <c r="GG54">
        <v>1</v>
      </c>
      <c r="GH54">
        <v>1</v>
      </c>
      <c r="GI54">
        <v>1</v>
      </c>
      <c r="GL54">
        <v>1</v>
      </c>
      <c r="GN54">
        <v>1996</v>
      </c>
      <c r="GO54">
        <v>2016</v>
      </c>
      <c r="GP54">
        <v>6.1</v>
      </c>
      <c r="GQ54">
        <v>32</v>
      </c>
      <c r="GX54">
        <v>1</v>
      </c>
      <c r="GY54">
        <v>2</v>
      </c>
      <c r="HB54">
        <v>1</v>
      </c>
      <c r="HC54">
        <v>100</v>
      </c>
      <c r="HD54" t="s">
        <v>1091</v>
      </c>
      <c r="HF54">
        <v>1</v>
      </c>
      <c r="HG54">
        <v>1</v>
      </c>
      <c r="HQ54" t="s">
        <v>1092</v>
      </c>
      <c r="HS54">
        <v>45.194900512695</v>
      </c>
      <c r="HT54">
        <v>-123.24659729004</v>
      </c>
      <c r="HU54">
        <v>-1</v>
      </c>
    </row>
    <row r="55" spans="1:229" x14ac:dyDescent="0.2">
      <c r="A55" t="s">
        <v>1093</v>
      </c>
      <c r="B55" t="s">
        <v>437</v>
      </c>
      <c r="C55" t="s">
        <v>438</v>
      </c>
      <c r="F55" t="s">
        <v>1094</v>
      </c>
      <c r="G55">
        <v>0</v>
      </c>
      <c r="H55" s="1">
        <v>42942.49423611111</v>
      </c>
      <c r="I55" s="1">
        <v>42942.50409722222</v>
      </c>
      <c r="J55">
        <v>0</v>
      </c>
      <c r="K55" t="s">
        <v>1095</v>
      </c>
      <c r="L55" t="s">
        <v>1096</v>
      </c>
      <c r="M55" t="s">
        <v>453</v>
      </c>
      <c r="N55" t="s">
        <v>1097</v>
      </c>
      <c r="O55" t="s">
        <v>1098</v>
      </c>
      <c r="P55">
        <v>1</v>
      </c>
      <c r="Q55">
        <v>1</v>
      </c>
      <c r="S55">
        <v>1</v>
      </c>
      <c r="T55">
        <v>1</v>
      </c>
      <c r="V55">
        <v>1</v>
      </c>
      <c r="W55">
        <v>1</v>
      </c>
      <c r="Y55">
        <v>2</v>
      </c>
      <c r="Z55">
        <v>1</v>
      </c>
      <c r="AA55">
        <v>1</v>
      </c>
      <c r="AC55">
        <v>1</v>
      </c>
      <c r="AD55">
        <v>1</v>
      </c>
      <c r="AG55" t="s">
        <v>1099</v>
      </c>
      <c r="AH55" t="s">
        <v>529</v>
      </c>
      <c r="AJ55" s="8">
        <v>5.0000000000000001E-4</v>
      </c>
      <c r="AM55">
        <v>90</v>
      </c>
      <c r="AN55">
        <v>2</v>
      </c>
      <c r="AP55">
        <v>4</v>
      </c>
      <c r="AU55">
        <v>1</v>
      </c>
      <c r="AV55">
        <v>1</v>
      </c>
      <c r="AW55">
        <v>0.6</v>
      </c>
      <c r="AX55">
        <v>0.39</v>
      </c>
      <c r="BB55">
        <v>1</v>
      </c>
      <c r="BC55">
        <v>2</v>
      </c>
      <c r="BD55">
        <v>2</v>
      </c>
      <c r="BE55">
        <v>3</v>
      </c>
      <c r="BF55">
        <v>2005</v>
      </c>
      <c r="BG55">
        <v>2012</v>
      </c>
      <c r="BH55" t="s">
        <v>445</v>
      </c>
      <c r="BL55">
        <v>2</v>
      </c>
      <c r="BM55">
        <v>4</v>
      </c>
      <c r="BN55" t="s">
        <v>1100</v>
      </c>
      <c r="BT55">
        <v>1</v>
      </c>
      <c r="BU55" t="s">
        <v>1101</v>
      </c>
      <c r="BZ55">
        <v>1</v>
      </c>
      <c r="CB55">
        <v>2</v>
      </c>
      <c r="CC55">
        <v>2</v>
      </c>
      <c r="CD55">
        <v>3</v>
      </c>
      <c r="CE55">
        <v>1</v>
      </c>
      <c r="CF55">
        <v>2005</v>
      </c>
      <c r="CG55">
        <v>1</v>
      </c>
      <c r="CL55">
        <v>1</v>
      </c>
      <c r="CP55">
        <v>1</v>
      </c>
      <c r="CR55">
        <v>2</v>
      </c>
      <c r="CS55" s="5">
        <v>41.25</v>
      </c>
      <c r="CT55">
        <v>1</v>
      </c>
      <c r="CU55">
        <v>2012</v>
      </c>
      <c r="CV55">
        <v>1</v>
      </c>
      <c r="CX55">
        <v>1</v>
      </c>
      <c r="CY55">
        <v>1</v>
      </c>
      <c r="DA55">
        <v>1</v>
      </c>
      <c r="DE55">
        <v>1</v>
      </c>
      <c r="DG55" s="5">
        <v>27</v>
      </c>
      <c r="DH55">
        <v>2</v>
      </c>
      <c r="DX55">
        <v>1</v>
      </c>
      <c r="DY55">
        <v>1</v>
      </c>
      <c r="HU55">
        <v>-1</v>
      </c>
    </row>
    <row r="56" spans="1:229" x14ac:dyDescent="0.2">
      <c r="A56" t="s">
        <v>1102</v>
      </c>
      <c r="B56" t="s">
        <v>437</v>
      </c>
      <c r="C56" t="s">
        <v>438</v>
      </c>
      <c r="F56" t="s">
        <v>1103</v>
      </c>
      <c r="G56">
        <v>0</v>
      </c>
      <c r="H56" s="1">
        <v>42943.411249999997</v>
      </c>
      <c r="I56" s="1">
        <v>42943.435937499999</v>
      </c>
      <c r="J56">
        <v>0</v>
      </c>
      <c r="P56">
        <v>1</v>
      </c>
      <c r="AU56">
        <v>1</v>
      </c>
      <c r="HU56">
        <v>-1</v>
      </c>
    </row>
    <row r="57" spans="1:229" x14ac:dyDescent="0.2">
      <c r="A57" t="s">
        <v>1104</v>
      </c>
      <c r="B57" t="s">
        <v>437</v>
      </c>
      <c r="C57" t="s">
        <v>438</v>
      </c>
      <c r="F57" t="s">
        <v>1105</v>
      </c>
      <c r="G57">
        <v>0</v>
      </c>
      <c r="H57" s="1">
        <v>42943.525578703702</v>
      </c>
      <c r="I57" s="1">
        <v>42943.638819444444</v>
      </c>
      <c r="J57">
        <v>0</v>
      </c>
      <c r="K57" t="s">
        <v>1106</v>
      </c>
      <c r="L57" t="s">
        <v>1107</v>
      </c>
      <c r="M57" t="s">
        <v>565</v>
      </c>
      <c r="N57" t="s">
        <v>1108</v>
      </c>
      <c r="O57" t="s">
        <v>1109</v>
      </c>
      <c r="P57">
        <v>1</v>
      </c>
      <c r="Q57">
        <v>1</v>
      </c>
      <c r="S57">
        <v>1</v>
      </c>
      <c r="T57">
        <v>1</v>
      </c>
      <c r="V57">
        <v>1</v>
      </c>
      <c r="Y57">
        <v>2</v>
      </c>
      <c r="Z57">
        <v>1</v>
      </c>
      <c r="AA57">
        <v>1</v>
      </c>
      <c r="AB57">
        <v>1</v>
      </c>
      <c r="AD57">
        <v>1</v>
      </c>
      <c r="AG57" s="7">
        <v>10</v>
      </c>
      <c r="AH57">
        <v>30</v>
      </c>
      <c r="AI57" s="7">
        <v>10</v>
      </c>
      <c r="AJ57">
        <v>0</v>
      </c>
      <c r="AK57" t="s">
        <v>1110</v>
      </c>
      <c r="AN57">
        <v>1</v>
      </c>
      <c r="AO57" t="s">
        <v>1111</v>
      </c>
      <c r="AP57">
        <v>3</v>
      </c>
      <c r="AQ57">
        <v>1</v>
      </c>
      <c r="AS57" t="s">
        <v>1112</v>
      </c>
      <c r="AT57" t="s">
        <v>680</v>
      </c>
      <c r="AU57">
        <v>1</v>
      </c>
      <c r="AV57">
        <v>1</v>
      </c>
      <c r="BL57">
        <v>1</v>
      </c>
      <c r="BM57">
        <v>4</v>
      </c>
      <c r="BN57" t="s">
        <v>1113</v>
      </c>
      <c r="BO57">
        <v>1</v>
      </c>
      <c r="BQ57">
        <v>1</v>
      </c>
      <c r="BT57">
        <v>1</v>
      </c>
      <c r="BU57" t="s">
        <v>1114</v>
      </c>
      <c r="BZ57">
        <v>1</v>
      </c>
      <c r="CB57">
        <v>2</v>
      </c>
      <c r="CC57">
        <v>2</v>
      </c>
      <c r="CD57">
        <v>3</v>
      </c>
      <c r="CE57">
        <v>1</v>
      </c>
      <c r="CF57">
        <v>2015</v>
      </c>
      <c r="CG57">
        <v>1</v>
      </c>
      <c r="CM57">
        <v>1</v>
      </c>
      <c r="CP57">
        <v>4</v>
      </c>
      <c r="CQ57" t="s">
        <v>1115</v>
      </c>
      <c r="CR57">
        <v>2</v>
      </c>
      <c r="CS57" t="s">
        <v>1116</v>
      </c>
      <c r="CT57">
        <v>1</v>
      </c>
      <c r="CU57">
        <v>2015</v>
      </c>
      <c r="CV57">
        <v>1</v>
      </c>
      <c r="DB57">
        <v>1</v>
      </c>
      <c r="DE57">
        <v>1</v>
      </c>
      <c r="DG57" t="s">
        <v>1117</v>
      </c>
      <c r="DH57">
        <v>2</v>
      </c>
      <c r="DX57">
        <v>1</v>
      </c>
      <c r="DY57">
        <v>1</v>
      </c>
      <c r="HU57">
        <v>-1</v>
      </c>
    </row>
    <row r="58" spans="1:229" x14ac:dyDescent="0.2">
      <c r="A58" t="s">
        <v>1118</v>
      </c>
      <c r="B58" t="s">
        <v>437</v>
      </c>
      <c r="C58" t="s">
        <v>438</v>
      </c>
      <c r="F58" t="s">
        <v>1119</v>
      </c>
      <c r="G58">
        <v>0</v>
      </c>
      <c r="H58" s="1">
        <v>42950.666504629633</v>
      </c>
      <c r="I58" s="1">
        <v>42950.698206018518</v>
      </c>
      <c r="J58">
        <v>1</v>
      </c>
      <c r="K58" t="s">
        <v>1120</v>
      </c>
      <c r="L58" t="s">
        <v>1121</v>
      </c>
      <c r="M58" t="s">
        <v>442</v>
      </c>
      <c r="N58" t="s">
        <v>1122</v>
      </c>
      <c r="O58" t="s">
        <v>1123</v>
      </c>
      <c r="P58">
        <v>1</v>
      </c>
      <c r="Q58">
        <v>1</v>
      </c>
      <c r="S58">
        <v>1</v>
      </c>
      <c r="T58">
        <v>1</v>
      </c>
      <c r="U58">
        <v>1</v>
      </c>
      <c r="V58">
        <v>1</v>
      </c>
      <c r="X58">
        <v>1</v>
      </c>
      <c r="Y58">
        <v>2</v>
      </c>
      <c r="Z58">
        <v>1</v>
      </c>
      <c r="AB58">
        <v>1</v>
      </c>
      <c r="AD58">
        <v>1</v>
      </c>
      <c r="AG58" s="7">
        <v>15</v>
      </c>
      <c r="AH58">
        <v>0</v>
      </c>
      <c r="AK58">
        <v>21</v>
      </c>
      <c r="AN58">
        <v>1</v>
      </c>
      <c r="AO58" t="s">
        <v>1124</v>
      </c>
      <c r="AP58">
        <v>3</v>
      </c>
      <c r="AQ58">
        <v>2</v>
      </c>
      <c r="AR58" t="s">
        <v>1125</v>
      </c>
      <c r="AS58" t="s">
        <v>1126</v>
      </c>
      <c r="AT58" t="s">
        <v>1127</v>
      </c>
      <c r="AU58">
        <v>1</v>
      </c>
      <c r="AV58">
        <v>1</v>
      </c>
      <c r="AW58">
        <v>14.6</v>
      </c>
      <c r="AX58">
        <v>49.5</v>
      </c>
      <c r="BB58">
        <v>1</v>
      </c>
      <c r="BC58">
        <v>2</v>
      </c>
      <c r="BD58">
        <v>2</v>
      </c>
      <c r="BE58">
        <v>2</v>
      </c>
      <c r="BF58">
        <v>2010</v>
      </c>
      <c r="BG58">
        <v>2006</v>
      </c>
      <c r="BL58">
        <v>2</v>
      </c>
      <c r="BM58">
        <v>1</v>
      </c>
      <c r="BP58">
        <v>1</v>
      </c>
      <c r="BQ58">
        <v>1</v>
      </c>
      <c r="BX58">
        <v>1</v>
      </c>
      <c r="CB58">
        <v>2</v>
      </c>
      <c r="CC58">
        <v>2</v>
      </c>
      <c r="CD58">
        <v>3</v>
      </c>
      <c r="CE58">
        <v>1</v>
      </c>
      <c r="CF58">
        <v>2013</v>
      </c>
      <c r="CG58">
        <v>1</v>
      </c>
      <c r="CH58">
        <v>1</v>
      </c>
      <c r="CK58">
        <v>1</v>
      </c>
      <c r="CL58">
        <v>1</v>
      </c>
      <c r="CP58">
        <v>4</v>
      </c>
      <c r="CQ58" t="s">
        <v>1128</v>
      </c>
      <c r="CR58">
        <v>2</v>
      </c>
      <c r="CS58">
        <v>33.5</v>
      </c>
      <c r="CT58">
        <v>1</v>
      </c>
      <c r="CU58">
        <v>2011</v>
      </c>
      <c r="CV58">
        <v>1</v>
      </c>
      <c r="CW58">
        <v>1</v>
      </c>
      <c r="CY58">
        <v>1</v>
      </c>
      <c r="CZ58">
        <v>1</v>
      </c>
      <c r="DA58">
        <v>1</v>
      </c>
      <c r="DE58">
        <v>4</v>
      </c>
      <c r="DF58" t="s">
        <v>1129</v>
      </c>
      <c r="DG58">
        <v>43.75</v>
      </c>
      <c r="DH58">
        <v>2</v>
      </c>
      <c r="DX58">
        <v>1</v>
      </c>
      <c r="DY58">
        <v>1</v>
      </c>
      <c r="DZ58">
        <v>2130</v>
      </c>
      <c r="EA58">
        <v>0</v>
      </c>
      <c r="EB58">
        <v>2130</v>
      </c>
      <c r="EC58">
        <v>0</v>
      </c>
      <c r="ED58">
        <v>755</v>
      </c>
      <c r="EE58">
        <v>0</v>
      </c>
      <c r="EF58">
        <v>29</v>
      </c>
      <c r="EG58">
        <v>0</v>
      </c>
      <c r="EH58">
        <v>3</v>
      </c>
      <c r="EI58">
        <v>0</v>
      </c>
      <c r="EJ58">
        <v>96000</v>
      </c>
      <c r="EL58">
        <v>7</v>
      </c>
      <c r="EM58">
        <v>3</v>
      </c>
      <c r="EN58">
        <v>0</v>
      </c>
      <c r="EO58">
        <v>1920</v>
      </c>
      <c r="EP58">
        <v>2014</v>
      </c>
      <c r="EQ58">
        <v>1750000</v>
      </c>
      <c r="ER58">
        <v>0</v>
      </c>
      <c r="ES58">
        <v>0.58579999999999999</v>
      </c>
      <c r="ET58" s="8">
        <v>0.97599999999999998</v>
      </c>
      <c r="EV58">
        <v>1.75</v>
      </c>
      <c r="EW58">
        <v>0</v>
      </c>
      <c r="EX58">
        <v>0</v>
      </c>
      <c r="EY58">
        <v>0</v>
      </c>
      <c r="EZ58">
        <v>0</v>
      </c>
      <c r="FA58">
        <v>0</v>
      </c>
      <c r="FF58">
        <v>1</v>
      </c>
      <c r="FG58">
        <v>1</v>
      </c>
      <c r="FH58">
        <v>5</v>
      </c>
      <c r="FM58" t="s">
        <v>1130</v>
      </c>
      <c r="FN58">
        <v>1</v>
      </c>
      <c r="FO58">
        <v>1</v>
      </c>
      <c r="FP58">
        <v>2130</v>
      </c>
      <c r="FQ58">
        <v>0</v>
      </c>
      <c r="FR58">
        <v>2130</v>
      </c>
      <c r="FS58">
        <v>0</v>
      </c>
      <c r="FT58">
        <v>755</v>
      </c>
      <c r="FU58">
        <v>0</v>
      </c>
      <c r="FV58">
        <v>29</v>
      </c>
      <c r="FW58">
        <v>0</v>
      </c>
      <c r="FX58">
        <v>3</v>
      </c>
      <c r="FY58">
        <v>0</v>
      </c>
      <c r="GB58">
        <v>2</v>
      </c>
      <c r="GC58">
        <v>1</v>
      </c>
      <c r="GD58">
        <v>0</v>
      </c>
      <c r="GX58">
        <v>2</v>
      </c>
      <c r="GY58">
        <v>1</v>
      </c>
      <c r="HA58" t="s">
        <v>1131</v>
      </c>
      <c r="HB58">
        <v>2</v>
      </c>
      <c r="HF58">
        <v>1</v>
      </c>
      <c r="HG58">
        <v>2</v>
      </c>
      <c r="HR58" t="s">
        <v>1132</v>
      </c>
      <c r="HS58">
        <v>46.598205566406001</v>
      </c>
      <c r="HT58">
        <v>-120.53079986572</v>
      </c>
      <c r="HU58">
        <v>-1</v>
      </c>
    </row>
    <row r="59" spans="1:229" x14ac:dyDescent="0.2">
      <c r="A59" t="s">
        <v>1133</v>
      </c>
      <c r="B59" t="s">
        <v>437</v>
      </c>
      <c r="C59" t="s">
        <v>438</v>
      </c>
      <c r="F59" t="s">
        <v>1134</v>
      </c>
      <c r="G59">
        <v>0</v>
      </c>
      <c r="H59" s="1">
        <v>42951.560659722221</v>
      </c>
      <c r="I59" s="1">
        <v>42951.639016203706</v>
      </c>
      <c r="J59">
        <v>1</v>
      </c>
      <c r="K59" t="s">
        <v>1135</v>
      </c>
      <c r="P59">
        <v>1</v>
      </c>
      <c r="Q59">
        <v>1</v>
      </c>
      <c r="AB59">
        <v>1</v>
      </c>
      <c r="AD59">
        <v>1</v>
      </c>
      <c r="AK59">
        <v>15</v>
      </c>
      <c r="AN59">
        <v>2</v>
      </c>
      <c r="AP59">
        <v>3</v>
      </c>
      <c r="AQ59">
        <v>2</v>
      </c>
      <c r="AS59" t="s">
        <v>1136</v>
      </c>
      <c r="AT59" t="s">
        <v>1137</v>
      </c>
      <c r="AU59">
        <v>1</v>
      </c>
      <c r="AV59">
        <v>1</v>
      </c>
      <c r="BC59">
        <v>2</v>
      </c>
      <c r="BD59">
        <v>2</v>
      </c>
      <c r="BE59">
        <v>2</v>
      </c>
      <c r="BF59">
        <v>2016</v>
      </c>
      <c r="BG59">
        <v>2016</v>
      </c>
      <c r="BH59">
        <v>2005</v>
      </c>
      <c r="BI59">
        <v>2017</v>
      </c>
      <c r="BJ59">
        <v>2005</v>
      </c>
      <c r="BK59">
        <v>2005</v>
      </c>
      <c r="BL59">
        <v>2</v>
      </c>
      <c r="CB59">
        <v>2</v>
      </c>
      <c r="CC59">
        <v>2</v>
      </c>
      <c r="CD59">
        <v>2</v>
      </c>
      <c r="CE59">
        <v>1</v>
      </c>
      <c r="CF59">
        <v>2016</v>
      </c>
      <c r="CG59">
        <v>1</v>
      </c>
      <c r="CI59">
        <v>1</v>
      </c>
      <c r="CJ59">
        <v>1</v>
      </c>
      <c r="CN59">
        <v>1</v>
      </c>
      <c r="CO59" t="s">
        <v>1138</v>
      </c>
      <c r="CP59">
        <v>1</v>
      </c>
      <c r="CR59">
        <v>2</v>
      </c>
      <c r="CS59" s="5">
        <v>23.91</v>
      </c>
      <c r="CT59">
        <v>1</v>
      </c>
      <c r="CU59">
        <v>2016</v>
      </c>
      <c r="CV59">
        <v>1</v>
      </c>
      <c r="CX59">
        <v>1</v>
      </c>
      <c r="CY59">
        <v>1</v>
      </c>
      <c r="DE59">
        <v>2</v>
      </c>
      <c r="DG59" s="5">
        <v>25.16</v>
      </c>
      <c r="DH59">
        <v>1</v>
      </c>
      <c r="DI59">
        <v>2010</v>
      </c>
      <c r="DJ59">
        <v>1</v>
      </c>
      <c r="DL59">
        <v>1</v>
      </c>
      <c r="DN59">
        <v>1</v>
      </c>
      <c r="DO59">
        <v>1</v>
      </c>
      <c r="DS59">
        <v>2</v>
      </c>
      <c r="DU59">
        <v>1</v>
      </c>
      <c r="DV59" t="s">
        <v>1139</v>
      </c>
      <c r="DW59" s="5">
        <v>3.25</v>
      </c>
      <c r="DX59">
        <v>1</v>
      </c>
      <c r="DY59">
        <v>1</v>
      </c>
      <c r="DZ59">
        <v>3805</v>
      </c>
      <c r="EA59">
        <v>106</v>
      </c>
      <c r="ED59">
        <v>3349</v>
      </c>
      <c r="EE59">
        <v>85</v>
      </c>
      <c r="EF59">
        <v>258</v>
      </c>
      <c r="EG59">
        <v>19</v>
      </c>
      <c r="EH59">
        <v>89</v>
      </c>
      <c r="EJ59">
        <v>700</v>
      </c>
      <c r="EL59">
        <v>2</v>
      </c>
      <c r="EN59" t="s">
        <v>1140</v>
      </c>
      <c r="EO59" t="s">
        <v>1141</v>
      </c>
      <c r="EP59" t="s">
        <v>1142</v>
      </c>
      <c r="EQ59" t="s">
        <v>1143</v>
      </c>
      <c r="ER59" t="s">
        <v>1143</v>
      </c>
      <c r="ES59" t="s">
        <v>1144</v>
      </c>
      <c r="ET59" s="2">
        <v>0.89</v>
      </c>
      <c r="EU59" t="s">
        <v>1145</v>
      </c>
      <c r="EW59" t="s">
        <v>1146</v>
      </c>
      <c r="FE59" t="s">
        <v>1147</v>
      </c>
      <c r="FF59">
        <v>1</v>
      </c>
      <c r="FG59">
        <v>1</v>
      </c>
      <c r="FH59">
        <v>3</v>
      </c>
      <c r="FJ59">
        <v>12</v>
      </c>
      <c r="FL59">
        <v>88</v>
      </c>
      <c r="FM59" t="s">
        <v>943</v>
      </c>
      <c r="FN59">
        <v>1</v>
      </c>
      <c r="FO59">
        <v>1</v>
      </c>
      <c r="FP59" s="4">
        <v>10655</v>
      </c>
      <c r="FT59">
        <v>3200</v>
      </c>
      <c r="FU59">
        <v>6</v>
      </c>
      <c r="FV59">
        <v>209</v>
      </c>
      <c r="FX59">
        <v>89</v>
      </c>
      <c r="FZ59" s="5">
        <v>12.07</v>
      </c>
      <c r="GB59">
        <v>6</v>
      </c>
      <c r="GC59">
        <v>1</v>
      </c>
      <c r="GD59">
        <v>0</v>
      </c>
      <c r="GG59">
        <v>1</v>
      </c>
      <c r="GH59">
        <v>1</v>
      </c>
      <c r="GI59">
        <v>1</v>
      </c>
      <c r="GL59">
        <v>1</v>
      </c>
      <c r="GM59" t="s">
        <v>1148</v>
      </c>
      <c r="GN59">
        <v>1998</v>
      </c>
      <c r="GO59">
        <v>2003</v>
      </c>
      <c r="GP59" t="s">
        <v>1149</v>
      </c>
      <c r="GQ59" t="s">
        <v>1150</v>
      </c>
      <c r="GR59" t="s">
        <v>1151</v>
      </c>
      <c r="GS59" t="s">
        <v>1152</v>
      </c>
      <c r="GT59" t="s">
        <v>1153</v>
      </c>
      <c r="GU59" s="2">
        <v>0.9</v>
      </c>
      <c r="GV59">
        <v>2020</v>
      </c>
      <c r="GW59">
        <v>2020</v>
      </c>
      <c r="GX59">
        <v>2</v>
      </c>
      <c r="GY59">
        <v>1</v>
      </c>
      <c r="GZ59" t="s">
        <v>1154</v>
      </c>
      <c r="HA59" t="s">
        <v>1155</v>
      </c>
      <c r="HC59" t="s">
        <v>1156</v>
      </c>
      <c r="HD59" t="s">
        <v>1157</v>
      </c>
      <c r="HE59" t="s">
        <v>943</v>
      </c>
      <c r="HF59">
        <v>1</v>
      </c>
      <c r="HG59">
        <v>1</v>
      </c>
      <c r="HH59">
        <v>3316</v>
      </c>
      <c r="HJ59">
        <v>275</v>
      </c>
      <c r="HL59">
        <v>65</v>
      </c>
      <c r="HP59">
        <v>2750</v>
      </c>
      <c r="HQ59" t="s">
        <v>943</v>
      </c>
      <c r="HR59" t="s">
        <v>943</v>
      </c>
      <c r="HS59">
        <v>45.384292602538999</v>
      </c>
      <c r="HT59">
        <v>-122.17500305176</v>
      </c>
      <c r="HU59">
        <v>-1</v>
      </c>
    </row>
    <row r="60" spans="1:229" x14ac:dyDescent="0.2">
      <c r="A60" t="s">
        <v>1158</v>
      </c>
      <c r="B60" t="s">
        <v>437</v>
      </c>
      <c r="C60" t="s">
        <v>438</v>
      </c>
      <c r="F60" t="s">
        <v>1159</v>
      </c>
      <c r="G60">
        <v>0</v>
      </c>
      <c r="H60" s="1">
        <v>42951.585115740738</v>
      </c>
      <c r="I60" s="1">
        <v>42951.643634259257</v>
      </c>
      <c r="J60">
        <v>1</v>
      </c>
      <c r="K60" t="s">
        <v>1160</v>
      </c>
      <c r="L60" t="s">
        <v>1161</v>
      </c>
      <c r="M60" t="s">
        <v>762</v>
      </c>
      <c r="N60" t="s">
        <v>1162</v>
      </c>
      <c r="O60" t="s">
        <v>1163</v>
      </c>
      <c r="P60">
        <v>1</v>
      </c>
      <c r="Q60">
        <v>1</v>
      </c>
      <c r="S60">
        <v>1</v>
      </c>
      <c r="T60">
        <v>1</v>
      </c>
      <c r="U60">
        <v>1</v>
      </c>
      <c r="V60">
        <v>1</v>
      </c>
      <c r="W60">
        <v>1</v>
      </c>
      <c r="Y60">
        <v>1</v>
      </c>
      <c r="Z60">
        <v>1</v>
      </c>
      <c r="AA60">
        <v>1</v>
      </c>
      <c r="AB60">
        <v>1</v>
      </c>
      <c r="AC60">
        <v>1</v>
      </c>
      <c r="AD60">
        <v>1</v>
      </c>
      <c r="AG60" s="7">
        <v>10</v>
      </c>
      <c r="AH60" t="s">
        <v>1164</v>
      </c>
      <c r="AI60" s="7">
        <v>10</v>
      </c>
      <c r="AJ60">
        <v>0</v>
      </c>
      <c r="AK60" t="s">
        <v>1165</v>
      </c>
      <c r="AL60" t="s">
        <v>1166</v>
      </c>
      <c r="AM60" t="s">
        <v>746</v>
      </c>
      <c r="AN60">
        <v>2</v>
      </c>
      <c r="AP60">
        <v>3</v>
      </c>
      <c r="AQ60">
        <v>1</v>
      </c>
      <c r="AR60">
        <v>30</v>
      </c>
      <c r="AS60" t="s">
        <v>1167</v>
      </c>
      <c r="AT60" t="s">
        <v>1168</v>
      </c>
      <c r="AU60">
        <v>1</v>
      </c>
      <c r="AV60">
        <v>1</v>
      </c>
      <c r="AW60" s="2">
        <v>0.3</v>
      </c>
      <c r="AX60" s="2">
        <v>0.3</v>
      </c>
      <c r="BB60">
        <v>1</v>
      </c>
      <c r="BC60">
        <v>1</v>
      </c>
      <c r="BD60">
        <v>1</v>
      </c>
      <c r="BE60">
        <v>3</v>
      </c>
      <c r="BF60">
        <v>2017</v>
      </c>
      <c r="BG60">
        <v>2017</v>
      </c>
      <c r="BL60">
        <v>1</v>
      </c>
      <c r="BM60">
        <v>1</v>
      </c>
      <c r="BX60">
        <v>1</v>
      </c>
      <c r="CB60">
        <v>2</v>
      </c>
      <c r="CC60">
        <v>2</v>
      </c>
      <c r="CD60">
        <v>3</v>
      </c>
      <c r="CE60">
        <v>1</v>
      </c>
      <c r="CF60">
        <v>2017</v>
      </c>
      <c r="CG60">
        <v>1</v>
      </c>
      <c r="CI60">
        <v>1</v>
      </c>
      <c r="CL60">
        <v>1</v>
      </c>
      <c r="CP60">
        <v>4</v>
      </c>
      <c r="CQ60" t="s">
        <v>1169</v>
      </c>
      <c r="CR60">
        <v>2</v>
      </c>
      <c r="CS60" s="5">
        <v>52.4</v>
      </c>
      <c r="CT60">
        <v>1</v>
      </c>
      <c r="CU60">
        <v>2017</v>
      </c>
      <c r="CV60">
        <v>1</v>
      </c>
      <c r="CX60">
        <v>1</v>
      </c>
      <c r="DA60">
        <v>1</v>
      </c>
      <c r="DE60">
        <v>2</v>
      </c>
      <c r="DG60" s="5">
        <v>51.29</v>
      </c>
      <c r="DH60">
        <v>2</v>
      </c>
      <c r="DX60">
        <v>1</v>
      </c>
      <c r="DY60">
        <v>1</v>
      </c>
      <c r="DZ60" s="4">
        <v>5360</v>
      </c>
      <c r="ED60" s="4">
        <v>1699</v>
      </c>
      <c r="EE60">
        <v>151</v>
      </c>
      <c r="EF60">
        <v>161</v>
      </c>
      <c r="EG60">
        <v>10</v>
      </c>
      <c r="EH60">
        <v>55</v>
      </c>
      <c r="EI60">
        <v>1</v>
      </c>
      <c r="EJ60" s="4">
        <v>174862576</v>
      </c>
      <c r="FG60">
        <v>1</v>
      </c>
      <c r="FN60">
        <v>1</v>
      </c>
      <c r="FO60">
        <v>1</v>
      </c>
      <c r="FP60" s="4">
        <v>5360</v>
      </c>
      <c r="FT60">
        <v>1401</v>
      </c>
      <c r="FU60">
        <v>0</v>
      </c>
      <c r="FV60">
        <v>65</v>
      </c>
      <c r="FW60">
        <v>0</v>
      </c>
      <c r="FX60">
        <v>68</v>
      </c>
      <c r="FY60">
        <v>0</v>
      </c>
      <c r="HF60">
        <v>1</v>
      </c>
      <c r="HG60">
        <v>2</v>
      </c>
      <c r="HS60">
        <v>42.28759765625</v>
      </c>
      <c r="HT60">
        <v>-122.90010070801</v>
      </c>
      <c r="HU60">
        <v>-1</v>
      </c>
    </row>
    <row r="61" spans="1:229" x14ac:dyDescent="0.2">
      <c r="A61" t="s">
        <v>1170</v>
      </c>
      <c r="B61" t="s">
        <v>437</v>
      </c>
      <c r="C61" t="s">
        <v>438</v>
      </c>
      <c r="F61" t="s">
        <v>1171</v>
      </c>
      <c r="G61">
        <v>0</v>
      </c>
      <c r="H61" s="1">
        <v>42954.407905092594</v>
      </c>
      <c r="I61" s="1">
        <v>42954.410462962966</v>
      </c>
      <c r="J61">
        <v>1</v>
      </c>
      <c r="K61" t="s">
        <v>1172</v>
      </c>
      <c r="L61" t="s">
        <v>1173</v>
      </c>
      <c r="M61" t="s">
        <v>762</v>
      </c>
      <c r="N61" t="s">
        <v>1174</v>
      </c>
      <c r="O61" t="s">
        <v>1175</v>
      </c>
      <c r="P61">
        <v>1</v>
      </c>
      <c r="Q61">
        <v>1</v>
      </c>
      <c r="S61">
        <v>1</v>
      </c>
      <c r="T61">
        <v>1</v>
      </c>
      <c r="U61">
        <v>1</v>
      </c>
      <c r="V61">
        <v>1</v>
      </c>
      <c r="W61">
        <v>1</v>
      </c>
      <c r="X61">
        <v>1</v>
      </c>
      <c r="Y61">
        <v>1</v>
      </c>
      <c r="Z61">
        <v>1</v>
      </c>
      <c r="AA61">
        <v>1</v>
      </c>
      <c r="AB61">
        <v>1</v>
      </c>
      <c r="AC61">
        <v>1</v>
      </c>
      <c r="AD61">
        <v>1</v>
      </c>
      <c r="AG61" s="8">
        <v>0.01</v>
      </c>
      <c r="AP61">
        <v>3</v>
      </c>
      <c r="AQ61">
        <v>1</v>
      </c>
      <c r="AU61">
        <v>1</v>
      </c>
      <c r="AV61">
        <v>1</v>
      </c>
      <c r="CE61">
        <v>1</v>
      </c>
      <c r="CT61">
        <v>1</v>
      </c>
      <c r="DH61">
        <v>1</v>
      </c>
      <c r="DX61">
        <v>1</v>
      </c>
      <c r="DY61">
        <v>1</v>
      </c>
      <c r="FN61">
        <v>1</v>
      </c>
      <c r="FO61">
        <v>1</v>
      </c>
      <c r="HF61">
        <v>1</v>
      </c>
      <c r="HG61">
        <v>1</v>
      </c>
      <c r="HS61">
        <v>45.357299804687997</v>
      </c>
      <c r="HT61">
        <v>-122.60679626465</v>
      </c>
      <c r="HU61">
        <v>-1</v>
      </c>
    </row>
    <row r="62" spans="1:229" x14ac:dyDescent="0.2">
      <c r="A62" t="s">
        <v>1176</v>
      </c>
      <c r="B62" t="s">
        <v>437</v>
      </c>
      <c r="C62" t="s">
        <v>438</v>
      </c>
      <c r="F62" t="s">
        <v>1159</v>
      </c>
      <c r="G62">
        <v>0</v>
      </c>
      <c r="H62" s="1">
        <v>42954.410740740743</v>
      </c>
      <c r="I62" s="1">
        <v>42954.448437500003</v>
      </c>
      <c r="J62">
        <v>1</v>
      </c>
      <c r="K62" t="s">
        <v>1160</v>
      </c>
      <c r="L62" t="s">
        <v>1161</v>
      </c>
      <c r="M62" t="s">
        <v>762</v>
      </c>
      <c r="N62" t="s">
        <v>1162</v>
      </c>
      <c r="O62" t="s">
        <v>1162</v>
      </c>
      <c r="P62">
        <v>1</v>
      </c>
      <c r="Q62">
        <v>1</v>
      </c>
      <c r="S62">
        <v>1</v>
      </c>
      <c r="T62">
        <v>1</v>
      </c>
      <c r="U62">
        <v>1</v>
      </c>
      <c r="V62">
        <v>1</v>
      </c>
      <c r="W62">
        <v>1</v>
      </c>
      <c r="Y62">
        <v>1</v>
      </c>
      <c r="Z62">
        <v>1</v>
      </c>
      <c r="AB62">
        <v>1</v>
      </c>
      <c r="AC62">
        <v>1</v>
      </c>
      <c r="AD62">
        <v>1</v>
      </c>
      <c r="AG62" s="7">
        <v>10</v>
      </c>
      <c r="AH62" t="s">
        <v>1177</v>
      </c>
      <c r="AK62" t="s">
        <v>529</v>
      </c>
      <c r="AL62" t="s">
        <v>1166</v>
      </c>
      <c r="AM62">
        <v>60</v>
      </c>
      <c r="AN62">
        <v>2</v>
      </c>
      <c r="AP62">
        <v>3</v>
      </c>
      <c r="AQ62">
        <v>1</v>
      </c>
      <c r="AR62">
        <v>30</v>
      </c>
      <c r="AT62" t="s">
        <v>1178</v>
      </c>
      <c r="AU62">
        <v>1</v>
      </c>
      <c r="AV62">
        <v>1</v>
      </c>
      <c r="AW62">
        <v>30</v>
      </c>
      <c r="AX62">
        <v>30</v>
      </c>
      <c r="BB62">
        <v>1</v>
      </c>
      <c r="BC62">
        <v>1</v>
      </c>
      <c r="BD62">
        <v>1</v>
      </c>
      <c r="BE62">
        <v>3</v>
      </c>
      <c r="BF62">
        <v>2017</v>
      </c>
      <c r="BG62">
        <v>2017</v>
      </c>
      <c r="BH62" t="s">
        <v>545</v>
      </c>
      <c r="BI62">
        <v>2017</v>
      </c>
      <c r="BJ62">
        <v>2017</v>
      </c>
      <c r="BK62" t="s">
        <v>545</v>
      </c>
      <c r="BL62">
        <v>1</v>
      </c>
      <c r="BM62">
        <v>1</v>
      </c>
      <c r="BX62">
        <v>1</v>
      </c>
      <c r="CB62">
        <v>2</v>
      </c>
      <c r="CC62">
        <v>2</v>
      </c>
      <c r="CD62">
        <v>3</v>
      </c>
      <c r="CE62">
        <v>1</v>
      </c>
      <c r="CF62">
        <v>2017</v>
      </c>
      <c r="CG62">
        <v>1</v>
      </c>
      <c r="CI62">
        <v>1</v>
      </c>
      <c r="CL62">
        <v>1</v>
      </c>
      <c r="CP62">
        <v>4</v>
      </c>
      <c r="CQ62" t="s">
        <v>1169</v>
      </c>
      <c r="CR62">
        <v>2</v>
      </c>
      <c r="CS62" s="5">
        <v>52.4</v>
      </c>
      <c r="CT62">
        <v>1</v>
      </c>
      <c r="CU62">
        <v>2017</v>
      </c>
      <c r="CV62">
        <v>1</v>
      </c>
      <c r="CX62">
        <v>1</v>
      </c>
      <c r="DA62">
        <v>1</v>
      </c>
      <c r="DE62">
        <v>2</v>
      </c>
      <c r="DG62" s="5">
        <v>51.29</v>
      </c>
      <c r="DH62">
        <v>2</v>
      </c>
      <c r="DX62">
        <v>1</v>
      </c>
      <c r="DY62">
        <v>1</v>
      </c>
      <c r="DZ62" s="4">
        <v>5360</v>
      </c>
      <c r="ED62" s="4">
        <v>1699</v>
      </c>
      <c r="EE62">
        <v>151</v>
      </c>
      <c r="EF62">
        <v>161</v>
      </c>
      <c r="EG62">
        <v>10</v>
      </c>
      <c r="EH62">
        <v>55</v>
      </c>
      <c r="EI62">
        <v>1</v>
      </c>
      <c r="EJ62" s="4">
        <v>66000</v>
      </c>
      <c r="EK62">
        <v>30</v>
      </c>
      <c r="EL62">
        <v>1</v>
      </c>
      <c r="EM62">
        <v>1</v>
      </c>
      <c r="EO62">
        <v>1990</v>
      </c>
      <c r="EP62">
        <v>2009</v>
      </c>
      <c r="EQ62">
        <v>3.8</v>
      </c>
      <c r="ER62">
        <v>3.8</v>
      </c>
      <c r="EU62" t="s">
        <v>1179</v>
      </c>
      <c r="EV62">
        <v>4.2</v>
      </c>
      <c r="FE62">
        <v>2030</v>
      </c>
      <c r="FF62">
        <v>1</v>
      </c>
      <c r="FG62">
        <v>1</v>
      </c>
      <c r="FH62">
        <v>3</v>
      </c>
      <c r="FJ62">
        <v>60</v>
      </c>
      <c r="FL62">
        <v>40</v>
      </c>
      <c r="FN62">
        <v>1</v>
      </c>
      <c r="FO62">
        <v>1</v>
      </c>
      <c r="FP62" s="4">
        <v>5360</v>
      </c>
      <c r="FT62" s="4">
        <v>1401</v>
      </c>
      <c r="FU62">
        <v>0</v>
      </c>
      <c r="FV62">
        <v>65</v>
      </c>
      <c r="FW62">
        <v>0</v>
      </c>
      <c r="FX62">
        <v>68</v>
      </c>
      <c r="FY62">
        <v>0</v>
      </c>
      <c r="FZ62" t="s">
        <v>1180</v>
      </c>
      <c r="GA62">
        <v>22</v>
      </c>
      <c r="GB62">
        <v>2</v>
      </c>
      <c r="GC62">
        <v>1</v>
      </c>
      <c r="GD62">
        <v>0</v>
      </c>
      <c r="GE62">
        <v>1</v>
      </c>
      <c r="GL62">
        <v>2</v>
      </c>
      <c r="GO62">
        <v>2007</v>
      </c>
      <c r="GU62">
        <v>100</v>
      </c>
      <c r="GX62">
        <v>2</v>
      </c>
      <c r="GY62">
        <v>1</v>
      </c>
      <c r="GZ62">
        <v>40</v>
      </c>
      <c r="HA62" t="s">
        <v>1181</v>
      </c>
      <c r="HB62">
        <v>2</v>
      </c>
      <c r="HF62">
        <v>1</v>
      </c>
      <c r="HG62">
        <v>2</v>
      </c>
      <c r="HS62">
        <v>42.28759765625</v>
      </c>
      <c r="HT62">
        <v>-122.90010070801</v>
      </c>
      <c r="HU62">
        <v>-1</v>
      </c>
    </row>
    <row r="63" spans="1:229" x14ac:dyDescent="0.2">
      <c r="A63" t="s">
        <v>1182</v>
      </c>
      <c r="B63" t="s">
        <v>437</v>
      </c>
      <c r="C63" t="s">
        <v>438</v>
      </c>
      <c r="F63" t="s">
        <v>1183</v>
      </c>
      <c r="G63">
        <v>0</v>
      </c>
      <c r="H63" s="1">
        <v>42951.664456018516</v>
      </c>
      <c r="I63" s="1">
        <v>42954.592916666668</v>
      </c>
      <c r="J63">
        <v>1</v>
      </c>
      <c r="K63" t="s">
        <v>1184</v>
      </c>
      <c r="L63" t="s">
        <v>1185</v>
      </c>
      <c r="M63" t="s">
        <v>442</v>
      </c>
      <c r="N63" t="s">
        <v>1186</v>
      </c>
      <c r="O63" t="s">
        <v>1187</v>
      </c>
      <c r="P63">
        <v>1</v>
      </c>
      <c r="Q63">
        <v>1</v>
      </c>
      <c r="S63">
        <v>1</v>
      </c>
      <c r="T63">
        <v>1</v>
      </c>
      <c r="V63">
        <v>1</v>
      </c>
      <c r="X63">
        <v>1</v>
      </c>
      <c r="Y63">
        <v>2</v>
      </c>
      <c r="Z63">
        <v>1</v>
      </c>
      <c r="AA63">
        <v>1</v>
      </c>
      <c r="AB63">
        <v>1</v>
      </c>
      <c r="AC63">
        <v>1</v>
      </c>
      <c r="AD63">
        <v>1</v>
      </c>
      <c r="AG63" t="s">
        <v>1188</v>
      </c>
      <c r="AH63">
        <v>1</v>
      </c>
      <c r="AK63">
        <v>45</v>
      </c>
      <c r="AM63">
        <v>40</v>
      </c>
      <c r="AN63">
        <v>1</v>
      </c>
      <c r="AO63" t="s">
        <v>1189</v>
      </c>
      <c r="AP63">
        <v>3</v>
      </c>
      <c r="AQ63">
        <v>1</v>
      </c>
      <c r="AR63">
        <v>60</v>
      </c>
      <c r="AT63" t="s">
        <v>1190</v>
      </c>
      <c r="AU63">
        <v>1</v>
      </c>
      <c r="AV63">
        <v>1</v>
      </c>
      <c r="AW63">
        <v>22</v>
      </c>
      <c r="AX63">
        <v>56</v>
      </c>
      <c r="BB63">
        <v>1</v>
      </c>
      <c r="BC63">
        <v>1</v>
      </c>
      <c r="BD63">
        <v>1</v>
      </c>
      <c r="BE63">
        <v>2</v>
      </c>
      <c r="BF63" t="s">
        <v>1191</v>
      </c>
      <c r="BG63" t="s">
        <v>1191</v>
      </c>
      <c r="BH63" t="s">
        <v>445</v>
      </c>
      <c r="BI63">
        <v>2017</v>
      </c>
      <c r="BJ63">
        <v>2017</v>
      </c>
      <c r="BK63" t="s">
        <v>445</v>
      </c>
      <c r="BL63">
        <v>2</v>
      </c>
      <c r="BM63">
        <v>4</v>
      </c>
      <c r="BN63" t="s">
        <v>1192</v>
      </c>
      <c r="BQ63">
        <v>1</v>
      </c>
      <c r="BR63">
        <v>1</v>
      </c>
      <c r="BT63">
        <v>1</v>
      </c>
      <c r="BU63" t="s">
        <v>1193</v>
      </c>
      <c r="BV63">
        <v>1</v>
      </c>
      <c r="CB63">
        <v>2</v>
      </c>
      <c r="CC63">
        <v>2</v>
      </c>
      <c r="CD63">
        <v>3</v>
      </c>
      <c r="CE63">
        <v>1</v>
      </c>
      <c r="CF63">
        <v>2017</v>
      </c>
      <c r="CG63">
        <v>1</v>
      </c>
      <c r="CJ63">
        <v>1</v>
      </c>
      <c r="CK63">
        <v>1</v>
      </c>
      <c r="CP63">
        <v>2</v>
      </c>
      <c r="CR63">
        <v>2</v>
      </c>
      <c r="CS63">
        <v>39.770000000000003</v>
      </c>
      <c r="CT63">
        <v>1</v>
      </c>
      <c r="CU63">
        <v>2017</v>
      </c>
      <c r="CV63">
        <v>1</v>
      </c>
      <c r="CY63">
        <v>1</v>
      </c>
      <c r="DA63">
        <v>1</v>
      </c>
      <c r="DE63">
        <v>2</v>
      </c>
      <c r="DG63">
        <v>66.7</v>
      </c>
      <c r="DH63">
        <v>2</v>
      </c>
      <c r="DX63">
        <v>1</v>
      </c>
      <c r="DY63">
        <v>1</v>
      </c>
      <c r="DZ63">
        <v>2525</v>
      </c>
      <c r="EA63">
        <v>200</v>
      </c>
      <c r="ED63">
        <v>970</v>
      </c>
      <c r="EE63">
        <v>35</v>
      </c>
      <c r="EF63">
        <v>9</v>
      </c>
      <c r="EH63">
        <v>23</v>
      </c>
      <c r="EJ63" s="4">
        <v>4800000</v>
      </c>
      <c r="EK63">
        <v>16</v>
      </c>
      <c r="EL63">
        <v>1</v>
      </c>
      <c r="EM63">
        <v>2</v>
      </c>
      <c r="EN63">
        <v>0.7</v>
      </c>
      <c r="EO63">
        <v>1933</v>
      </c>
      <c r="EP63">
        <v>2001</v>
      </c>
      <c r="EQ63" t="s">
        <v>1194</v>
      </c>
      <c r="ER63">
        <v>1.25</v>
      </c>
      <c r="ES63">
        <v>0.15</v>
      </c>
      <c r="ET63" t="s">
        <v>1195</v>
      </c>
      <c r="EU63" t="s">
        <v>1196</v>
      </c>
      <c r="EW63">
        <v>3</v>
      </c>
      <c r="FE63">
        <v>2037</v>
      </c>
      <c r="FF63">
        <v>1</v>
      </c>
      <c r="FG63">
        <v>2</v>
      </c>
      <c r="FH63">
        <v>1</v>
      </c>
      <c r="FL63">
        <v>100</v>
      </c>
      <c r="FN63">
        <v>1</v>
      </c>
      <c r="FO63">
        <v>1</v>
      </c>
      <c r="FP63">
        <v>2500</v>
      </c>
      <c r="FT63">
        <v>878</v>
      </c>
      <c r="FV63">
        <v>67</v>
      </c>
      <c r="FX63">
        <v>24</v>
      </c>
      <c r="FZ63" t="s">
        <v>1197</v>
      </c>
      <c r="GA63">
        <v>13</v>
      </c>
      <c r="GB63">
        <v>3</v>
      </c>
      <c r="GC63">
        <v>1</v>
      </c>
      <c r="GD63">
        <v>0</v>
      </c>
      <c r="GE63">
        <v>1</v>
      </c>
      <c r="GF63">
        <v>1</v>
      </c>
      <c r="GH63">
        <v>1</v>
      </c>
      <c r="GI63">
        <v>1</v>
      </c>
      <c r="GL63">
        <v>1</v>
      </c>
      <c r="GN63">
        <v>2016</v>
      </c>
      <c r="GO63">
        <v>2016</v>
      </c>
      <c r="GP63">
        <v>0.18</v>
      </c>
      <c r="GQ63">
        <v>4.4000000000000004</v>
      </c>
      <c r="GS63">
        <v>4.4000000000000004</v>
      </c>
      <c r="GV63">
        <v>2035</v>
      </c>
      <c r="GX63">
        <v>1</v>
      </c>
      <c r="GY63">
        <v>2</v>
      </c>
      <c r="HB63">
        <v>2</v>
      </c>
      <c r="HF63">
        <v>1</v>
      </c>
      <c r="HG63">
        <v>1</v>
      </c>
      <c r="HS63">
        <v>43.059600830077997</v>
      </c>
      <c r="HT63">
        <v>-124.36799621582</v>
      </c>
      <c r="HU63">
        <v>-1</v>
      </c>
    </row>
    <row r="64" spans="1:229" x14ac:dyDescent="0.2">
      <c r="A64" t="s">
        <v>1198</v>
      </c>
      <c r="B64" t="s">
        <v>437</v>
      </c>
      <c r="C64" t="s">
        <v>438</v>
      </c>
      <c r="F64" t="s">
        <v>1036</v>
      </c>
      <c r="G64">
        <v>0</v>
      </c>
      <c r="H64" s="1">
        <v>42948.695844907408</v>
      </c>
      <c r="I64" s="1">
        <v>42948.697013888886</v>
      </c>
      <c r="J64">
        <v>0</v>
      </c>
      <c r="K64" t="s">
        <v>1037</v>
      </c>
      <c r="L64" t="s">
        <v>1199</v>
      </c>
      <c r="M64" t="s">
        <v>1200</v>
      </c>
      <c r="N64" t="s">
        <v>1201</v>
      </c>
      <c r="O64" t="s">
        <v>1202</v>
      </c>
      <c r="P64">
        <v>1</v>
      </c>
      <c r="Q64">
        <v>1</v>
      </c>
      <c r="S64">
        <v>1</v>
      </c>
      <c r="T64">
        <v>1</v>
      </c>
      <c r="U64">
        <v>1</v>
      </c>
      <c r="V64">
        <v>1</v>
      </c>
      <c r="Y64">
        <v>1</v>
      </c>
      <c r="Z64">
        <v>1</v>
      </c>
      <c r="AA64">
        <v>1</v>
      </c>
      <c r="AB64">
        <v>1</v>
      </c>
      <c r="AC64">
        <v>1</v>
      </c>
      <c r="HU64">
        <v>-1</v>
      </c>
    </row>
    <row r="65" spans="1:229" x14ac:dyDescent="0.2">
      <c r="A65" t="s">
        <v>1203</v>
      </c>
      <c r="B65" t="s">
        <v>437</v>
      </c>
      <c r="C65" t="s">
        <v>438</v>
      </c>
      <c r="F65" t="s">
        <v>1204</v>
      </c>
      <c r="G65">
        <v>0</v>
      </c>
      <c r="H65" s="1">
        <v>42949.388761574075</v>
      </c>
      <c r="I65" s="1">
        <v>42949.396643518521</v>
      </c>
      <c r="J65">
        <v>0</v>
      </c>
      <c r="K65" t="s">
        <v>1205</v>
      </c>
      <c r="L65" t="s">
        <v>1206</v>
      </c>
      <c r="M65" t="s">
        <v>1207</v>
      </c>
      <c r="N65" t="s">
        <v>1208</v>
      </c>
      <c r="O65" t="s">
        <v>1209</v>
      </c>
      <c r="P65">
        <v>1</v>
      </c>
      <c r="Q65">
        <v>1</v>
      </c>
      <c r="S65">
        <v>1</v>
      </c>
      <c r="T65">
        <v>1</v>
      </c>
      <c r="V65">
        <v>1</v>
      </c>
      <c r="Y65">
        <v>2</v>
      </c>
      <c r="Z65">
        <v>1</v>
      </c>
      <c r="AB65">
        <v>1</v>
      </c>
      <c r="AG65" s="7">
        <v>10</v>
      </c>
      <c r="AH65">
        <v>30</v>
      </c>
      <c r="AK65">
        <v>90</v>
      </c>
      <c r="AN65">
        <v>2</v>
      </c>
      <c r="AP65">
        <v>3</v>
      </c>
      <c r="AQ65">
        <v>1</v>
      </c>
      <c r="AS65" t="s">
        <v>1210</v>
      </c>
      <c r="AT65" t="s">
        <v>1211</v>
      </c>
      <c r="AU65">
        <v>1</v>
      </c>
      <c r="AV65">
        <v>1</v>
      </c>
      <c r="AX65">
        <v>36</v>
      </c>
      <c r="AZ65">
        <v>1</v>
      </c>
      <c r="BB65">
        <v>1</v>
      </c>
      <c r="BC65">
        <v>2</v>
      </c>
      <c r="BD65">
        <v>2</v>
      </c>
      <c r="BE65">
        <v>2</v>
      </c>
      <c r="BF65">
        <v>2011</v>
      </c>
      <c r="BG65">
        <v>2011</v>
      </c>
      <c r="BI65">
        <v>2014</v>
      </c>
      <c r="BJ65">
        <v>2014</v>
      </c>
      <c r="BL65">
        <v>2</v>
      </c>
      <c r="BM65">
        <v>1</v>
      </c>
      <c r="BS65">
        <v>1</v>
      </c>
      <c r="BZ65">
        <v>1</v>
      </c>
      <c r="CB65">
        <v>2</v>
      </c>
      <c r="CC65">
        <v>2</v>
      </c>
      <c r="CD65">
        <v>2</v>
      </c>
      <c r="CE65">
        <v>1</v>
      </c>
      <c r="CF65">
        <v>2014</v>
      </c>
      <c r="CG65">
        <v>1</v>
      </c>
      <c r="CL65">
        <v>1</v>
      </c>
      <c r="CP65">
        <v>1</v>
      </c>
      <c r="CR65">
        <v>2</v>
      </c>
      <c r="CS65" s="5">
        <v>61.4</v>
      </c>
      <c r="CT65">
        <v>1</v>
      </c>
      <c r="CU65">
        <v>2014</v>
      </c>
      <c r="CV65">
        <v>1</v>
      </c>
      <c r="DA65">
        <v>1</v>
      </c>
      <c r="DE65">
        <v>1</v>
      </c>
      <c r="DG65" s="7">
        <v>71</v>
      </c>
      <c r="DH65">
        <v>2</v>
      </c>
      <c r="DX65">
        <v>1</v>
      </c>
      <c r="DY65">
        <v>1</v>
      </c>
      <c r="DZ65">
        <v>422</v>
      </c>
      <c r="EB65">
        <v>422</v>
      </c>
      <c r="ED65">
        <v>150</v>
      </c>
      <c r="EF65">
        <v>15</v>
      </c>
      <c r="EL65">
        <v>2</v>
      </c>
      <c r="EN65">
        <v>0</v>
      </c>
      <c r="EP65">
        <v>2014</v>
      </c>
      <c r="FE65">
        <v>2015</v>
      </c>
      <c r="FF65">
        <v>2</v>
      </c>
      <c r="FG65">
        <v>1</v>
      </c>
      <c r="FH65">
        <v>3</v>
      </c>
      <c r="FL65">
        <v>100</v>
      </c>
      <c r="FN65">
        <v>1</v>
      </c>
      <c r="FO65">
        <v>1</v>
      </c>
      <c r="HU65">
        <v>-1</v>
      </c>
    </row>
    <row r="66" spans="1:229" x14ac:dyDescent="0.2">
      <c r="A66" t="s">
        <v>1212</v>
      </c>
      <c r="B66" t="s">
        <v>437</v>
      </c>
      <c r="C66" t="s">
        <v>438</v>
      </c>
      <c r="F66" t="s">
        <v>1213</v>
      </c>
      <c r="G66">
        <v>0</v>
      </c>
      <c r="H66" s="1">
        <v>42949.410011574073</v>
      </c>
      <c r="I66" s="1">
        <v>42949.410462962966</v>
      </c>
      <c r="J66">
        <v>0</v>
      </c>
      <c r="P66">
        <v>1</v>
      </c>
      <c r="AU66">
        <v>1</v>
      </c>
      <c r="AV66">
        <v>1</v>
      </c>
      <c r="HU66">
        <v>-1</v>
      </c>
    </row>
    <row r="67" spans="1:229" x14ac:dyDescent="0.2">
      <c r="A67" t="s">
        <v>1214</v>
      </c>
      <c r="B67" t="s">
        <v>437</v>
      </c>
      <c r="C67" t="s">
        <v>438</v>
      </c>
      <c r="F67" t="s">
        <v>1215</v>
      </c>
      <c r="G67">
        <v>0</v>
      </c>
      <c r="H67" s="1">
        <v>42948.560277777775</v>
      </c>
      <c r="I67" s="1">
        <v>42956.430648148147</v>
      </c>
      <c r="J67">
        <v>1</v>
      </c>
      <c r="K67" t="s">
        <v>1216</v>
      </c>
      <c r="L67" t="s">
        <v>1217</v>
      </c>
      <c r="M67" t="s">
        <v>1218</v>
      </c>
      <c r="N67" t="s">
        <v>1219</v>
      </c>
      <c r="O67" t="s">
        <v>1220</v>
      </c>
      <c r="P67">
        <v>1</v>
      </c>
      <c r="Q67">
        <v>1</v>
      </c>
      <c r="S67">
        <v>1</v>
      </c>
      <c r="T67">
        <v>1</v>
      </c>
      <c r="U67">
        <v>1</v>
      </c>
      <c r="V67">
        <v>1</v>
      </c>
      <c r="Y67">
        <v>1</v>
      </c>
      <c r="Z67">
        <v>1</v>
      </c>
      <c r="AA67">
        <v>1</v>
      </c>
      <c r="AB67">
        <v>1</v>
      </c>
      <c r="AD67">
        <v>1</v>
      </c>
      <c r="AG67" t="s">
        <v>1221</v>
      </c>
      <c r="AH67" t="s">
        <v>1222</v>
      </c>
      <c r="AI67" s="7">
        <v>5</v>
      </c>
      <c r="AJ67" t="s">
        <v>1223</v>
      </c>
      <c r="AK67" t="s">
        <v>1224</v>
      </c>
      <c r="AN67">
        <v>1</v>
      </c>
      <c r="AO67" t="s">
        <v>1225</v>
      </c>
      <c r="AP67">
        <v>3</v>
      </c>
      <c r="AQ67">
        <v>1</v>
      </c>
      <c r="AR67">
        <v>60</v>
      </c>
      <c r="AT67" t="s">
        <v>1226</v>
      </c>
      <c r="AU67">
        <v>1</v>
      </c>
      <c r="AV67">
        <v>1</v>
      </c>
      <c r="AW67" s="2">
        <v>0.05</v>
      </c>
      <c r="AX67" s="8">
        <v>0.26500000000000001</v>
      </c>
      <c r="AY67" s="2">
        <v>0</v>
      </c>
      <c r="BC67">
        <v>2</v>
      </c>
      <c r="BD67">
        <v>2</v>
      </c>
      <c r="BE67">
        <v>2</v>
      </c>
      <c r="BF67">
        <v>2015</v>
      </c>
      <c r="BG67">
        <v>2012</v>
      </c>
      <c r="BH67">
        <v>2008</v>
      </c>
      <c r="BI67">
        <v>2007</v>
      </c>
      <c r="BJ67">
        <v>2004</v>
      </c>
      <c r="BK67">
        <v>2008</v>
      </c>
      <c r="BL67">
        <v>1</v>
      </c>
      <c r="BM67">
        <v>2</v>
      </c>
      <c r="BN67" t="s">
        <v>1227</v>
      </c>
      <c r="BO67">
        <v>1</v>
      </c>
      <c r="BQ67">
        <v>1</v>
      </c>
      <c r="BR67">
        <v>1</v>
      </c>
      <c r="BZ67">
        <v>1</v>
      </c>
      <c r="CB67">
        <v>1</v>
      </c>
      <c r="CC67">
        <v>1</v>
      </c>
      <c r="CD67">
        <v>1</v>
      </c>
      <c r="CE67">
        <v>1</v>
      </c>
      <c r="CF67" s="6">
        <v>42917</v>
      </c>
      <c r="CG67">
        <v>1</v>
      </c>
      <c r="CI67">
        <v>1</v>
      </c>
      <c r="CP67">
        <v>1</v>
      </c>
      <c r="CR67">
        <v>1</v>
      </c>
      <c r="CS67" s="5">
        <v>55.75</v>
      </c>
      <c r="CT67">
        <v>1</v>
      </c>
      <c r="CU67" s="6">
        <v>42917</v>
      </c>
      <c r="CV67">
        <v>1</v>
      </c>
      <c r="CX67">
        <v>1</v>
      </c>
      <c r="DE67">
        <v>3</v>
      </c>
      <c r="DG67" s="5">
        <v>73.19</v>
      </c>
      <c r="DH67">
        <v>1</v>
      </c>
      <c r="DI67" s="6">
        <v>42917</v>
      </c>
      <c r="DJ67">
        <v>1</v>
      </c>
      <c r="DL67">
        <v>1</v>
      </c>
      <c r="DS67">
        <v>2</v>
      </c>
      <c r="DU67">
        <v>2</v>
      </c>
      <c r="DW67" s="5">
        <v>3.38</v>
      </c>
      <c r="DX67">
        <v>1</v>
      </c>
      <c r="DY67">
        <v>1</v>
      </c>
      <c r="DZ67">
        <v>16500</v>
      </c>
      <c r="EA67" t="s">
        <v>1228</v>
      </c>
      <c r="EB67">
        <v>16500</v>
      </c>
      <c r="EC67" t="s">
        <v>1228</v>
      </c>
      <c r="ED67">
        <v>4828</v>
      </c>
      <c r="EE67">
        <v>49</v>
      </c>
      <c r="EF67">
        <v>765</v>
      </c>
      <c r="EG67">
        <v>0</v>
      </c>
      <c r="EH67">
        <v>47</v>
      </c>
      <c r="EI67">
        <v>0</v>
      </c>
      <c r="EJ67">
        <v>5240</v>
      </c>
      <c r="EK67">
        <v>77</v>
      </c>
      <c r="EL67">
        <v>1</v>
      </c>
      <c r="EM67">
        <v>1</v>
      </c>
      <c r="EN67">
        <v>0</v>
      </c>
      <c r="EO67">
        <v>1946</v>
      </c>
      <c r="EP67">
        <v>1995</v>
      </c>
      <c r="EQ67" t="s">
        <v>1229</v>
      </c>
      <c r="ER67">
        <v>3.8</v>
      </c>
      <c r="ES67">
        <v>2.2999999999999998</v>
      </c>
      <c r="ET67" s="2">
        <v>0.67</v>
      </c>
      <c r="EU67">
        <v>3.4</v>
      </c>
      <c r="EV67" t="s">
        <v>1230</v>
      </c>
      <c r="EW67">
        <v>6</v>
      </c>
      <c r="EX67" t="s">
        <v>1230</v>
      </c>
      <c r="EY67" t="s">
        <v>1230</v>
      </c>
      <c r="EZ67" t="s">
        <v>1230</v>
      </c>
      <c r="FA67" t="s">
        <v>1230</v>
      </c>
      <c r="FB67" t="s">
        <v>1230</v>
      </c>
      <c r="FC67" t="s">
        <v>1230</v>
      </c>
      <c r="FE67">
        <v>2020</v>
      </c>
      <c r="FF67">
        <v>1</v>
      </c>
      <c r="FG67">
        <v>1</v>
      </c>
      <c r="FH67">
        <v>3</v>
      </c>
      <c r="FJ67">
        <v>0</v>
      </c>
      <c r="FK67">
        <v>50</v>
      </c>
      <c r="FL67">
        <v>50</v>
      </c>
      <c r="FM67" t="s">
        <v>1231</v>
      </c>
      <c r="FN67">
        <v>1</v>
      </c>
      <c r="FO67">
        <v>1</v>
      </c>
      <c r="FP67">
        <v>16500</v>
      </c>
      <c r="FQ67">
        <v>0</v>
      </c>
      <c r="FR67">
        <v>16500</v>
      </c>
      <c r="FS67">
        <v>0</v>
      </c>
      <c r="FT67">
        <v>4783</v>
      </c>
      <c r="FU67">
        <v>0</v>
      </c>
      <c r="FV67">
        <v>611</v>
      </c>
      <c r="FW67">
        <v>0</v>
      </c>
      <c r="FX67">
        <v>21</v>
      </c>
      <c r="FY67">
        <v>0</v>
      </c>
      <c r="FZ67" t="s">
        <v>1232</v>
      </c>
      <c r="GA67">
        <v>61</v>
      </c>
      <c r="GB67">
        <v>3</v>
      </c>
      <c r="GC67">
        <v>1</v>
      </c>
      <c r="GD67" t="s">
        <v>1233</v>
      </c>
      <c r="GF67">
        <v>1</v>
      </c>
      <c r="GL67">
        <v>1</v>
      </c>
      <c r="GM67" t="s">
        <v>1234</v>
      </c>
      <c r="GN67">
        <v>1977</v>
      </c>
      <c r="GO67">
        <v>2015</v>
      </c>
      <c r="GP67">
        <v>3</v>
      </c>
      <c r="GQ67">
        <v>14.5</v>
      </c>
      <c r="GR67">
        <v>1703</v>
      </c>
      <c r="GS67">
        <v>13.2</v>
      </c>
      <c r="GT67">
        <v>9.6999999999999993</v>
      </c>
      <c r="GU67" t="s">
        <v>1235</v>
      </c>
      <c r="GV67" t="s">
        <v>1236</v>
      </c>
      <c r="GW67" t="s">
        <v>1237</v>
      </c>
      <c r="GX67">
        <v>1</v>
      </c>
      <c r="GY67">
        <v>2</v>
      </c>
      <c r="GZ67" t="s">
        <v>545</v>
      </c>
      <c r="HA67" t="s">
        <v>545</v>
      </c>
      <c r="HB67">
        <v>1</v>
      </c>
      <c r="HC67">
        <v>100</v>
      </c>
      <c r="HD67" t="s">
        <v>1238</v>
      </c>
      <c r="HE67" t="s">
        <v>1239</v>
      </c>
      <c r="HF67">
        <v>1</v>
      </c>
      <c r="HG67">
        <v>1</v>
      </c>
      <c r="HN67">
        <v>50</v>
      </c>
      <c r="HO67" t="s">
        <v>1240</v>
      </c>
      <c r="HP67" t="s">
        <v>1241</v>
      </c>
      <c r="HQ67" t="s">
        <v>1242</v>
      </c>
      <c r="HS67">
        <v>44.525299072266002</v>
      </c>
      <c r="HT67">
        <v>-122.8177947998</v>
      </c>
      <c r="HU67">
        <v>-1</v>
      </c>
    </row>
    <row r="68" spans="1:229" x14ac:dyDescent="0.2">
      <c r="A68" t="s">
        <v>1243</v>
      </c>
      <c r="B68" t="s">
        <v>437</v>
      </c>
      <c r="C68" t="s">
        <v>438</v>
      </c>
      <c r="F68" t="s">
        <v>1244</v>
      </c>
      <c r="G68">
        <v>0</v>
      </c>
      <c r="H68" s="1">
        <v>42956.589953703704</v>
      </c>
      <c r="I68" s="1">
        <v>42956.607395833336</v>
      </c>
      <c r="J68">
        <v>1</v>
      </c>
      <c r="K68" t="s">
        <v>1245</v>
      </c>
      <c r="L68" t="s">
        <v>1246</v>
      </c>
      <c r="M68" t="s">
        <v>1247</v>
      </c>
      <c r="N68" t="s">
        <v>1248</v>
      </c>
      <c r="O68" t="s">
        <v>1249</v>
      </c>
      <c r="P68">
        <v>1</v>
      </c>
      <c r="Q68">
        <v>1</v>
      </c>
      <c r="S68">
        <v>1</v>
      </c>
      <c r="T68">
        <v>1</v>
      </c>
      <c r="U68">
        <v>1</v>
      </c>
      <c r="V68">
        <v>1</v>
      </c>
      <c r="W68">
        <v>1</v>
      </c>
      <c r="Y68">
        <v>1</v>
      </c>
      <c r="Z68">
        <v>1</v>
      </c>
      <c r="AA68">
        <v>1</v>
      </c>
      <c r="AB68">
        <v>1</v>
      </c>
      <c r="AC68">
        <v>1</v>
      </c>
      <c r="AD68">
        <v>1</v>
      </c>
      <c r="AG68" t="s">
        <v>1250</v>
      </c>
      <c r="AH68">
        <v>45</v>
      </c>
      <c r="AI68">
        <v>5</v>
      </c>
      <c r="AJ68">
        <v>1.5</v>
      </c>
      <c r="AK68">
        <v>60</v>
      </c>
      <c r="AL68">
        <v>25</v>
      </c>
      <c r="AM68">
        <v>60</v>
      </c>
      <c r="AN68">
        <v>1</v>
      </c>
      <c r="AO68" t="s">
        <v>1251</v>
      </c>
      <c r="AP68">
        <v>2</v>
      </c>
      <c r="AU68">
        <v>1</v>
      </c>
      <c r="AV68">
        <v>1</v>
      </c>
      <c r="AW68">
        <v>13</v>
      </c>
      <c r="AX68">
        <v>32</v>
      </c>
      <c r="AY68">
        <v>0</v>
      </c>
      <c r="BC68">
        <v>1</v>
      </c>
      <c r="BD68">
        <v>1</v>
      </c>
      <c r="BE68">
        <v>1</v>
      </c>
      <c r="BF68" t="s">
        <v>1252</v>
      </c>
      <c r="BG68" t="s">
        <v>1252</v>
      </c>
      <c r="BH68">
        <v>2012</v>
      </c>
      <c r="BI68" t="s">
        <v>1252</v>
      </c>
      <c r="BJ68" t="s">
        <v>1252</v>
      </c>
      <c r="BK68">
        <v>2012</v>
      </c>
      <c r="BL68">
        <v>1</v>
      </c>
      <c r="BM68">
        <v>1</v>
      </c>
      <c r="BO68">
        <v>1</v>
      </c>
      <c r="BP68">
        <v>1</v>
      </c>
      <c r="BQ68">
        <v>1</v>
      </c>
      <c r="BR68">
        <v>1</v>
      </c>
      <c r="BS68">
        <v>1</v>
      </c>
      <c r="BZ68">
        <v>1</v>
      </c>
      <c r="CB68">
        <v>2</v>
      </c>
      <c r="CC68">
        <v>2</v>
      </c>
      <c r="CD68">
        <v>2</v>
      </c>
      <c r="CE68">
        <v>1</v>
      </c>
      <c r="CF68">
        <v>2017</v>
      </c>
      <c r="CG68">
        <v>1</v>
      </c>
      <c r="CI68">
        <v>1</v>
      </c>
      <c r="CL68">
        <v>1</v>
      </c>
      <c r="CP68">
        <v>4</v>
      </c>
      <c r="CQ68" t="s">
        <v>1253</v>
      </c>
      <c r="CR68">
        <v>2</v>
      </c>
      <c r="CS68" s="5">
        <v>26.64</v>
      </c>
      <c r="CT68">
        <v>1</v>
      </c>
      <c r="CU68">
        <v>2017</v>
      </c>
      <c r="CV68">
        <v>1</v>
      </c>
      <c r="CX68">
        <v>1</v>
      </c>
      <c r="CY68">
        <v>1</v>
      </c>
      <c r="CZ68">
        <v>1</v>
      </c>
      <c r="DA68">
        <v>1</v>
      </c>
      <c r="DE68">
        <v>4</v>
      </c>
      <c r="DF68" t="s">
        <v>1254</v>
      </c>
      <c r="DG68" s="5">
        <v>30.41</v>
      </c>
      <c r="DH68">
        <v>1</v>
      </c>
      <c r="DI68">
        <v>2017</v>
      </c>
      <c r="DJ68">
        <v>1</v>
      </c>
      <c r="DL68">
        <v>1</v>
      </c>
      <c r="DO68">
        <v>1</v>
      </c>
      <c r="DS68">
        <v>2</v>
      </c>
      <c r="DU68">
        <v>2</v>
      </c>
      <c r="DW68" s="5">
        <v>7.42</v>
      </c>
      <c r="DX68">
        <v>1</v>
      </c>
      <c r="DY68">
        <v>1</v>
      </c>
      <c r="DZ68">
        <v>27595</v>
      </c>
      <c r="EA68">
        <v>0</v>
      </c>
      <c r="EB68">
        <v>27595</v>
      </c>
      <c r="EC68">
        <v>0</v>
      </c>
      <c r="ED68">
        <v>9145</v>
      </c>
      <c r="EE68">
        <v>0</v>
      </c>
      <c r="EF68">
        <v>1072</v>
      </c>
      <c r="EG68">
        <v>0</v>
      </c>
      <c r="EH68">
        <v>279</v>
      </c>
      <c r="EI68">
        <v>0</v>
      </c>
      <c r="EJ68" s="4">
        <v>151284</v>
      </c>
      <c r="EK68">
        <v>165</v>
      </c>
      <c r="EL68">
        <v>10</v>
      </c>
      <c r="EM68">
        <v>3</v>
      </c>
      <c r="EN68">
        <v>0</v>
      </c>
      <c r="EO68">
        <v>1940</v>
      </c>
      <c r="EP68">
        <v>2017</v>
      </c>
      <c r="EQ68" t="s">
        <v>1255</v>
      </c>
      <c r="ER68">
        <v>19.600000000000001</v>
      </c>
      <c r="ES68">
        <v>5.9</v>
      </c>
      <c r="ET68" s="2">
        <v>0.96</v>
      </c>
      <c r="EU68" t="s">
        <v>1256</v>
      </c>
      <c r="EV68">
        <v>0</v>
      </c>
      <c r="EW68">
        <v>10</v>
      </c>
      <c r="EX68">
        <v>0</v>
      </c>
      <c r="EY68">
        <v>0</v>
      </c>
      <c r="EZ68">
        <v>0</v>
      </c>
      <c r="FA68">
        <v>0</v>
      </c>
      <c r="FB68">
        <v>0</v>
      </c>
      <c r="FC68">
        <v>0</v>
      </c>
      <c r="FE68" t="s">
        <v>1257</v>
      </c>
      <c r="FF68">
        <v>1</v>
      </c>
      <c r="FG68">
        <v>1</v>
      </c>
      <c r="FH68">
        <v>3</v>
      </c>
      <c r="FJ68">
        <v>100</v>
      </c>
      <c r="FK68">
        <v>0</v>
      </c>
      <c r="FL68">
        <v>0</v>
      </c>
      <c r="FN68">
        <v>1</v>
      </c>
      <c r="FO68">
        <v>1</v>
      </c>
      <c r="FP68">
        <v>27595</v>
      </c>
      <c r="FQ68">
        <v>0</v>
      </c>
      <c r="FR68">
        <v>27595</v>
      </c>
      <c r="FS68">
        <v>0</v>
      </c>
      <c r="FT68">
        <v>8088</v>
      </c>
      <c r="FU68">
        <v>0</v>
      </c>
      <c r="FV68">
        <v>837</v>
      </c>
      <c r="FW68">
        <v>0</v>
      </c>
      <c r="FX68">
        <v>259</v>
      </c>
      <c r="FY68">
        <v>0</v>
      </c>
      <c r="GA68">
        <v>140</v>
      </c>
      <c r="GB68">
        <v>11</v>
      </c>
      <c r="GC68">
        <v>1</v>
      </c>
      <c r="GD68">
        <v>0</v>
      </c>
      <c r="GE68">
        <v>1</v>
      </c>
      <c r="GF68">
        <v>1</v>
      </c>
      <c r="GH68">
        <v>1</v>
      </c>
      <c r="GL68">
        <v>2</v>
      </c>
      <c r="GM68" t="s">
        <v>1258</v>
      </c>
      <c r="GN68">
        <v>1976</v>
      </c>
      <c r="GO68">
        <v>2008</v>
      </c>
      <c r="GP68">
        <v>2.99</v>
      </c>
      <c r="GQ68">
        <v>2.99</v>
      </c>
      <c r="GR68">
        <v>661.4</v>
      </c>
      <c r="GS68">
        <v>2</v>
      </c>
      <c r="GT68">
        <v>2.2000000000000002</v>
      </c>
      <c r="GU68">
        <v>60</v>
      </c>
      <c r="GV68" t="s">
        <v>1259</v>
      </c>
      <c r="GW68" t="s">
        <v>1259</v>
      </c>
      <c r="GX68">
        <v>1</v>
      </c>
      <c r="GY68">
        <v>1</v>
      </c>
      <c r="GZ68">
        <v>60</v>
      </c>
      <c r="HA68" t="s">
        <v>1260</v>
      </c>
      <c r="HB68">
        <v>1</v>
      </c>
      <c r="HC68">
        <v>100</v>
      </c>
      <c r="HD68" t="s">
        <v>1261</v>
      </c>
      <c r="HF68">
        <v>1</v>
      </c>
      <c r="HG68">
        <v>1</v>
      </c>
      <c r="HH68">
        <v>9946</v>
      </c>
      <c r="HI68">
        <v>0</v>
      </c>
      <c r="HJ68">
        <v>1075</v>
      </c>
      <c r="HK68">
        <v>0</v>
      </c>
      <c r="HL68">
        <v>279</v>
      </c>
      <c r="HM68">
        <v>0</v>
      </c>
      <c r="HN68">
        <v>35</v>
      </c>
      <c r="HO68">
        <v>14</v>
      </c>
      <c r="HP68" t="s">
        <v>1262</v>
      </c>
      <c r="HS68">
        <v>44.262802124022997</v>
      </c>
      <c r="HT68">
        <v>-121.22679901123</v>
      </c>
      <c r="HU68">
        <v>-1</v>
      </c>
    </row>
    <row r="69" spans="1:229" x14ac:dyDescent="0.2">
      <c r="A69" t="s">
        <v>1263</v>
      </c>
      <c r="B69" t="s">
        <v>437</v>
      </c>
      <c r="C69" t="s">
        <v>438</v>
      </c>
      <c r="F69" t="s">
        <v>1264</v>
      </c>
      <c r="G69">
        <v>0</v>
      </c>
      <c r="H69" s="1">
        <v>42949.606469907405</v>
      </c>
      <c r="I69" s="1">
        <v>42949.611250000002</v>
      </c>
      <c r="J69">
        <v>0</v>
      </c>
      <c r="K69" t="s">
        <v>1265</v>
      </c>
      <c r="L69" t="s">
        <v>1266</v>
      </c>
      <c r="M69" t="s">
        <v>1267</v>
      </c>
      <c r="N69" t="s">
        <v>1268</v>
      </c>
      <c r="O69" t="s">
        <v>1269</v>
      </c>
      <c r="P69">
        <v>1</v>
      </c>
      <c r="Q69">
        <v>1</v>
      </c>
      <c r="S69">
        <v>1</v>
      </c>
      <c r="T69">
        <v>1</v>
      </c>
      <c r="V69">
        <v>1</v>
      </c>
      <c r="Y69">
        <v>2</v>
      </c>
      <c r="Z69">
        <v>1</v>
      </c>
      <c r="AB69">
        <v>1</v>
      </c>
      <c r="AC69">
        <v>1</v>
      </c>
      <c r="AG69">
        <v>10</v>
      </c>
      <c r="AH69">
        <v>0</v>
      </c>
      <c r="AK69">
        <v>60</v>
      </c>
      <c r="AM69">
        <v>60</v>
      </c>
      <c r="AN69">
        <v>2</v>
      </c>
      <c r="AP69">
        <v>3</v>
      </c>
      <c r="AQ69">
        <v>1</v>
      </c>
      <c r="AS69" t="s">
        <v>1270</v>
      </c>
      <c r="AT69" t="s">
        <v>456</v>
      </c>
      <c r="AU69">
        <v>1</v>
      </c>
      <c r="HU69">
        <v>-1</v>
      </c>
    </row>
    <row r="70" spans="1:229" x14ac:dyDescent="0.2">
      <c r="A70" t="s">
        <v>1271</v>
      </c>
      <c r="B70" t="s">
        <v>437</v>
      </c>
      <c r="C70" t="s">
        <v>438</v>
      </c>
      <c r="F70" t="s">
        <v>1272</v>
      </c>
      <c r="G70">
        <v>0</v>
      </c>
      <c r="H70" s="1">
        <v>42949.649421296293</v>
      </c>
      <c r="I70" s="1">
        <v>42949.650092592594</v>
      </c>
      <c r="J70">
        <v>0</v>
      </c>
      <c r="P70">
        <v>1</v>
      </c>
      <c r="Q70">
        <v>3</v>
      </c>
      <c r="AU70">
        <v>1</v>
      </c>
      <c r="HU70">
        <v>-1</v>
      </c>
    </row>
    <row r="71" spans="1:229" x14ac:dyDescent="0.2">
      <c r="A71" t="s">
        <v>1273</v>
      </c>
      <c r="B71" t="s">
        <v>437</v>
      </c>
      <c r="C71" t="s">
        <v>438</v>
      </c>
      <c r="F71" t="s">
        <v>1159</v>
      </c>
      <c r="G71">
        <v>0</v>
      </c>
      <c r="H71" s="1">
        <v>42956.682754629626</v>
      </c>
      <c r="I71" s="1">
        <v>42956.697129629632</v>
      </c>
      <c r="J71">
        <v>1</v>
      </c>
      <c r="K71" t="s">
        <v>1160</v>
      </c>
      <c r="L71" t="s">
        <v>1161</v>
      </c>
      <c r="M71" t="s">
        <v>762</v>
      </c>
      <c r="N71" t="s">
        <v>1162</v>
      </c>
      <c r="O71" t="s">
        <v>1163</v>
      </c>
      <c r="P71">
        <v>1</v>
      </c>
      <c r="Q71">
        <v>1</v>
      </c>
      <c r="S71">
        <v>1</v>
      </c>
      <c r="T71">
        <v>1</v>
      </c>
      <c r="U71">
        <v>1</v>
      </c>
      <c r="V71">
        <v>1</v>
      </c>
      <c r="W71">
        <v>1</v>
      </c>
      <c r="Y71">
        <v>1</v>
      </c>
      <c r="Z71">
        <v>1</v>
      </c>
      <c r="AA71">
        <v>1</v>
      </c>
      <c r="AB71">
        <v>1</v>
      </c>
      <c r="AC71">
        <v>1</v>
      </c>
      <c r="AD71">
        <v>1</v>
      </c>
      <c r="AG71" s="7">
        <v>10</v>
      </c>
      <c r="AH71" t="s">
        <v>1274</v>
      </c>
      <c r="AI71" s="7">
        <v>10</v>
      </c>
      <c r="AJ71">
        <v>0</v>
      </c>
      <c r="AK71">
        <v>30</v>
      </c>
      <c r="AL71" t="s">
        <v>1166</v>
      </c>
      <c r="AM71">
        <v>60</v>
      </c>
      <c r="AN71">
        <v>2</v>
      </c>
      <c r="AP71">
        <v>3</v>
      </c>
      <c r="AQ71">
        <v>1</v>
      </c>
      <c r="AR71">
        <v>30</v>
      </c>
      <c r="AS71" t="s">
        <v>1275</v>
      </c>
      <c r="AT71" t="s">
        <v>1276</v>
      </c>
      <c r="AU71">
        <v>1</v>
      </c>
      <c r="AV71">
        <v>1</v>
      </c>
      <c r="AW71">
        <v>30</v>
      </c>
      <c r="AX71">
        <v>30</v>
      </c>
      <c r="BB71">
        <v>1</v>
      </c>
      <c r="BC71">
        <v>1</v>
      </c>
      <c r="BD71">
        <v>1</v>
      </c>
      <c r="BE71">
        <v>3</v>
      </c>
      <c r="BF71">
        <v>2017</v>
      </c>
      <c r="BG71">
        <v>2017</v>
      </c>
      <c r="BH71" t="s">
        <v>545</v>
      </c>
      <c r="BI71">
        <v>2017</v>
      </c>
      <c r="BJ71">
        <v>2017</v>
      </c>
      <c r="BK71" t="s">
        <v>545</v>
      </c>
      <c r="BL71">
        <v>1</v>
      </c>
      <c r="BM71">
        <v>1</v>
      </c>
      <c r="BX71">
        <v>1</v>
      </c>
      <c r="CB71">
        <v>2</v>
      </c>
      <c r="CC71">
        <v>2</v>
      </c>
      <c r="CD71">
        <v>3</v>
      </c>
      <c r="CE71">
        <v>1</v>
      </c>
      <c r="CF71">
        <v>2017</v>
      </c>
      <c r="CG71">
        <v>1</v>
      </c>
      <c r="CI71">
        <v>1</v>
      </c>
      <c r="CL71">
        <v>1</v>
      </c>
      <c r="CP71">
        <v>4</v>
      </c>
      <c r="CQ71" t="s">
        <v>1169</v>
      </c>
      <c r="CR71">
        <v>2</v>
      </c>
      <c r="CS71" s="5">
        <v>52.4</v>
      </c>
      <c r="CT71">
        <v>1</v>
      </c>
      <c r="CU71">
        <v>2017</v>
      </c>
      <c r="CV71">
        <v>1</v>
      </c>
      <c r="CX71">
        <v>1</v>
      </c>
      <c r="DA71">
        <v>1</v>
      </c>
      <c r="DE71">
        <v>2</v>
      </c>
      <c r="DG71" s="5">
        <v>51.29</v>
      </c>
      <c r="DH71">
        <v>2</v>
      </c>
      <c r="DX71">
        <v>1</v>
      </c>
      <c r="DY71">
        <v>1</v>
      </c>
      <c r="DZ71">
        <v>5360</v>
      </c>
      <c r="ED71">
        <v>1699</v>
      </c>
      <c r="EE71">
        <v>151</v>
      </c>
      <c r="EF71">
        <v>161</v>
      </c>
      <c r="EG71">
        <v>10</v>
      </c>
      <c r="EH71">
        <v>55</v>
      </c>
      <c r="EI71">
        <v>1</v>
      </c>
      <c r="EJ71" s="4">
        <v>66000</v>
      </c>
      <c r="EK71">
        <v>30</v>
      </c>
      <c r="EL71">
        <v>1</v>
      </c>
      <c r="EM71">
        <v>1</v>
      </c>
      <c r="EN71">
        <v>0</v>
      </c>
      <c r="EO71">
        <v>1990</v>
      </c>
      <c r="EP71">
        <v>2009</v>
      </c>
      <c r="EQ71" t="s">
        <v>1152</v>
      </c>
      <c r="ER71">
        <v>3.8</v>
      </c>
      <c r="ES71">
        <v>0.56999999999999995</v>
      </c>
      <c r="ET71" s="2">
        <v>0.86</v>
      </c>
      <c r="EU71">
        <v>1.8</v>
      </c>
      <c r="EW71">
        <v>4.2</v>
      </c>
      <c r="FE71">
        <v>2030</v>
      </c>
      <c r="FF71">
        <v>1</v>
      </c>
      <c r="FG71">
        <v>1</v>
      </c>
      <c r="FH71">
        <v>3</v>
      </c>
      <c r="FJ71">
        <v>60</v>
      </c>
      <c r="FK71">
        <v>0</v>
      </c>
      <c r="FL71">
        <v>40</v>
      </c>
      <c r="FN71">
        <v>1</v>
      </c>
      <c r="FO71">
        <v>1</v>
      </c>
      <c r="FP71">
        <v>5360</v>
      </c>
      <c r="FT71">
        <v>1401</v>
      </c>
      <c r="FV71">
        <v>65</v>
      </c>
      <c r="FX71">
        <v>68</v>
      </c>
      <c r="FZ71">
        <v>2.25</v>
      </c>
      <c r="GA71">
        <v>22</v>
      </c>
      <c r="GB71">
        <v>2</v>
      </c>
      <c r="GC71">
        <v>1</v>
      </c>
      <c r="GD71">
        <v>0</v>
      </c>
      <c r="GE71">
        <v>1</v>
      </c>
      <c r="GL71">
        <v>2</v>
      </c>
      <c r="GN71">
        <v>1963</v>
      </c>
      <c r="GO71">
        <v>2007</v>
      </c>
      <c r="GP71">
        <v>5</v>
      </c>
      <c r="GQ71">
        <v>2.4</v>
      </c>
      <c r="GR71">
        <v>312.41000000000003</v>
      </c>
      <c r="GS71">
        <v>3.49</v>
      </c>
      <c r="GT71">
        <v>0.43</v>
      </c>
      <c r="GU71" t="s">
        <v>1277</v>
      </c>
      <c r="GV71">
        <v>2019</v>
      </c>
      <c r="GW71">
        <v>2019</v>
      </c>
      <c r="GX71">
        <v>2</v>
      </c>
      <c r="GY71">
        <v>1</v>
      </c>
      <c r="GZ71" t="s">
        <v>1278</v>
      </c>
      <c r="HA71" t="s">
        <v>1279</v>
      </c>
      <c r="HB71">
        <v>2</v>
      </c>
      <c r="HE71" t="s">
        <v>1280</v>
      </c>
      <c r="HF71">
        <v>1</v>
      </c>
      <c r="HG71">
        <v>2</v>
      </c>
      <c r="HS71">
        <v>42.28759765625</v>
      </c>
      <c r="HT71">
        <v>-122.90010070801</v>
      </c>
      <c r="HU71">
        <v>-1</v>
      </c>
    </row>
    <row r="72" spans="1:229" x14ac:dyDescent="0.2">
      <c r="A72" t="s">
        <v>1281</v>
      </c>
      <c r="B72" t="s">
        <v>437</v>
      </c>
      <c r="C72" t="s">
        <v>438</v>
      </c>
      <c r="F72" t="s">
        <v>1282</v>
      </c>
      <c r="G72">
        <v>0</v>
      </c>
      <c r="H72" s="1">
        <v>42950.314618055556</v>
      </c>
      <c r="I72" s="1">
        <v>42950.325208333335</v>
      </c>
      <c r="J72">
        <v>0</v>
      </c>
      <c r="K72" t="s">
        <v>1283</v>
      </c>
      <c r="L72" t="s">
        <v>1284</v>
      </c>
      <c r="M72" t="s">
        <v>453</v>
      </c>
      <c r="N72" t="s">
        <v>1285</v>
      </c>
      <c r="O72" t="s">
        <v>1286</v>
      </c>
      <c r="P72">
        <v>1</v>
      </c>
      <c r="Q72">
        <v>1</v>
      </c>
      <c r="S72">
        <v>1</v>
      </c>
      <c r="T72">
        <v>1</v>
      </c>
      <c r="V72">
        <v>1</v>
      </c>
      <c r="W72">
        <v>1</v>
      </c>
      <c r="X72">
        <v>1</v>
      </c>
      <c r="Y72">
        <v>2</v>
      </c>
      <c r="Z72">
        <v>1</v>
      </c>
      <c r="AA72">
        <v>1</v>
      </c>
      <c r="AB72">
        <v>1</v>
      </c>
      <c r="AC72">
        <v>1</v>
      </c>
      <c r="AG72" t="s">
        <v>1287</v>
      </c>
      <c r="AH72">
        <v>30</v>
      </c>
      <c r="AI72" t="s">
        <v>1288</v>
      </c>
      <c r="AK72" t="s">
        <v>1289</v>
      </c>
      <c r="AL72" t="s">
        <v>1290</v>
      </c>
      <c r="AN72">
        <v>2</v>
      </c>
      <c r="AP72">
        <v>2</v>
      </c>
      <c r="AR72">
        <v>0</v>
      </c>
      <c r="AS72" t="s">
        <v>1291</v>
      </c>
      <c r="AT72" t="s">
        <v>1292</v>
      </c>
      <c r="AU72">
        <v>1</v>
      </c>
      <c r="AV72">
        <v>1</v>
      </c>
      <c r="AZ72">
        <v>1</v>
      </c>
      <c r="BA72">
        <v>1</v>
      </c>
      <c r="BB72">
        <v>1</v>
      </c>
      <c r="BC72">
        <v>1</v>
      </c>
      <c r="BD72">
        <v>1</v>
      </c>
      <c r="BE72">
        <v>3</v>
      </c>
      <c r="BL72">
        <v>2</v>
      </c>
      <c r="BM72">
        <v>2</v>
      </c>
      <c r="BN72" t="s">
        <v>1293</v>
      </c>
      <c r="BP72">
        <v>1</v>
      </c>
      <c r="BZ72">
        <v>1</v>
      </c>
      <c r="CB72">
        <v>2</v>
      </c>
      <c r="CC72">
        <v>2</v>
      </c>
      <c r="CD72">
        <v>3</v>
      </c>
      <c r="CE72">
        <v>1</v>
      </c>
      <c r="CG72">
        <v>1</v>
      </c>
      <c r="CI72">
        <v>1</v>
      </c>
      <c r="CJ72">
        <v>1</v>
      </c>
      <c r="CK72">
        <v>1</v>
      </c>
      <c r="CP72">
        <v>1</v>
      </c>
      <c r="CR72">
        <v>2</v>
      </c>
      <c r="CT72">
        <v>1</v>
      </c>
      <c r="CV72">
        <v>1</v>
      </c>
      <c r="CX72">
        <v>1</v>
      </c>
      <c r="CY72">
        <v>1</v>
      </c>
      <c r="CZ72">
        <v>1</v>
      </c>
      <c r="DE72">
        <v>1</v>
      </c>
      <c r="DH72">
        <v>2</v>
      </c>
      <c r="DX72">
        <v>1</v>
      </c>
      <c r="DY72">
        <v>1</v>
      </c>
      <c r="HU72">
        <v>-1</v>
      </c>
    </row>
    <row r="73" spans="1:229" x14ac:dyDescent="0.2">
      <c r="A73" t="s">
        <v>1294</v>
      </c>
      <c r="B73" t="s">
        <v>437</v>
      </c>
      <c r="C73" t="s">
        <v>438</v>
      </c>
      <c r="F73" t="s">
        <v>1295</v>
      </c>
      <c r="G73">
        <v>0</v>
      </c>
      <c r="H73" s="1">
        <v>42957.378668981481</v>
      </c>
      <c r="I73" s="1">
        <v>42957.395451388889</v>
      </c>
      <c r="J73">
        <v>1</v>
      </c>
      <c r="K73" t="s">
        <v>1296</v>
      </c>
      <c r="L73" t="s">
        <v>1297</v>
      </c>
      <c r="M73" t="s">
        <v>453</v>
      </c>
      <c r="N73" t="s">
        <v>1298</v>
      </c>
      <c r="O73" t="s">
        <v>1299</v>
      </c>
      <c r="P73">
        <v>1</v>
      </c>
      <c r="Q73">
        <v>1</v>
      </c>
      <c r="S73">
        <v>1</v>
      </c>
      <c r="T73">
        <v>1</v>
      </c>
      <c r="V73">
        <v>1</v>
      </c>
      <c r="Y73">
        <v>2</v>
      </c>
      <c r="Z73">
        <v>1</v>
      </c>
      <c r="AB73">
        <v>1</v>
      </c>
      <c r="AC73">
        <v>1</v>
      </c>
      <c r="AG73" t="s">
        <v>1300</v>
      </c>
      <c r="AH73">
        <v>5</v>
      </c>
      <c r="AK73">
        <v>90</v>
      </c>
      <c r="AM73">
        <v>120</v>
      </c>
      <c r="AN73">
        <v>2</v>
      </c>
      <c r="AP73">
        <v>3</v>
      </c>
      <c r="AQ73">
        <v>1</v>
      </c>
      <c r="AU73">
        <v>1</v>
      </c>
      <c r="AV73">
        <v>1</v>
      </c>
      <c r="BL73">
        <v>2</v>
      </c>
      <c r="BM73">
        <v>1</v>
      </c>
      <c r="BQ73">
        <v>1</v>
      </c>
      <c r="BZ73">
        <v>1</v>
      </c>
      <c r="CE73">
        <v>1</v>
      </c>
      <c r="CF73">
        <v>2017</v>
      </c>
      <c r="CG73">
        <v>1</v>
      </c>
      <c r="CI73">
        <v>1</v>
      </c>
      <c r="CJ73">
        <v>1</v>
      </c>
      <c r="CK73">
        <v>1</v>
      </c>
      <c r="CP73">
        <v>1</v>
      </c>
      <c r="CR73">
        <v>2</v>
      </c>
      <c r="CS73">
        <v>25</v>
      </c>
      <c r="CT73">
        <v>1</v>
      </c>
      <c r="CU73">
        <v>2012</v>
      </c>
      <c r="CV73">
        <v>1</v>
      </c>
      <c r="CY73">
        <v>1</v>
      </c>
      <c r="CZ73">
        <v>1</v>
      </c>
      <c r="DE73">
        <v>1</v>
      </c>
      <c r="DG73">
        <v>49.95</v>
      </c>
      <c r="DH73">
        <v>2</v>
      </c>
      <c r="DX73">
        <v>1</v>
      </c>
      <c r="DY73">
        <v>1</v>
      </c>
      <c r="DZ73">
        <v>130</v>
      </c>
      <c r="ED73">
        <v>68</v>
      </c>
      <c r="EF73">
        <v>9</v>
      </c>
      <c r="EH73">
        <v>0</v>
      </c>
      <c r="FF73">
        <v>2</v>
      </c>
      <c r="FG73">
        <v>1</v>
      </c>
      <c r="FH73">
        <v>3</v>
      </c>
      <c r="FL73">
        <v>100</v>
      </c>
      <c r="FN73">
        <v>1</v>
      </c>
      <c r="FO73">
        <v>1</v>
      </c>
      <c r="FP73">
        <v>130</v>
      </c>
      <c r="GE73">
        <v>1</v>
      </c>
      <c r="HF73">
        <v>1</v>
      </c>
      <c r="HG73">
        <v>2</v>
      </c>
      <c r="HS73">
        <v>47.364807128906001</v>
      </c>
      <c r="HT73">
        <v>-122.60479736328</v>
      </c>
      <c r="HU73">
        <v>-1</v>
      </c>
    </row>
    <row r="74" spans="1:229" x14ac:dyDescent="0.2">
      <c r="A74" t="s">
        <v>1301</v>
      </c>
      <c r="B74" t="s">
        <v>437</v>
      </c>
      <c r="C74" t="s">
        <v>438</v>
      </c>
      <c r="F74" t="s">
        <v>1302</v>
      </c>
      <c r="G74">
        <v>0</v>
      </c>
      <c r="H74" s="1">
        <v>42942.613263888888</v>
      </c>
      <c r="I74" s="1">
        <v>42950.440312500003</v>
      </c>
      <c r="J74">
        <v>0</v>
      </c>
      <c r="K74" t="s">
        <v>1303</v>
      </c>
      <c r="L74" t="s">
        <v>1304</v>
      </c>
      <c r="M74" t="s">
        <v>762</v>
      </c>
      <c r="N74" t="s">
        <v>1305</v>
      </c>
      <c r="O74" t="s">
        <v>1306</v>
      </c>
      <c r="P74">
        <v>1</v>
      </c>
      <c r="Q74">
        <v>1</v>
      </c>
      <c r="S74">
        <v>1</v>
      </c>
      <c r="T74">
        <v>1</v>
      </c>
      <c r="U74">
        <v>1</v>
      </c>
      <c r="V74">
        <v>1</v>
      </c>
      <c r="W74">
        <v>1</v>
      </c>
      <c r="X74">
        <v>1</v>
      </c>
      <c r="Y74">
        <v>1</v>
      </c>
      <c r="Z74">
        <v>1</v>
      </c>
      <c r="AB74">
        <v>1</v>
      </c>
      <c r="AD74">
        <v>1</v>
      </c>
      <c r="AG74" t="s">
        <v>1307</v>
      </c>
      <c r="AH74">
        <v>10</v>
      </c>
      <c r="AK74">
        <v>30</v>
      </c>
      <c r="AN74">
        <v>2</v>
      </c>
      <c r="AP74">
        <v>3</v>
      </c>
      <c r="AQ74">
        <v>2</v>
      </c>
      <c r="AR74" t="s">
        <v>1289</v>
      </c>
      <c r="AT74" t="s">
        <v>1308</v>
      </c>
      <c r="AU74">
        <v>1</v>
      </c>
      <c r="AV74">
        <v>1</v>
      </c>
      <c r="AY74" s="2">
        <v>0</v>
      </c>
      <c r="BA74">
        <v>1</v>
      </c>
      <c r="BC74">
        <v>1</v>
      </c>
      <c r="BD74">
        <v>3</v>
      </c>
      <c r="BE74">
        <v>1</v>
      </c>
      <c r="BF74">
        <v>2009</v>
      </c>
      <c r="BG74" t="s">
        <v>545</v>
      </c>
      <c r="BH74">
        <v>2009</v>
      </c>
      <c r="BI74">
        <v>2009</v>
      </c>
      <c r="BJ74" t="s">
        <v>545</v>
      </c>
      <c r="BK74">
        <v>2009</v>
      </c>
      <c r="BL74">
        <v>2</v>
      </c>
      <c r="BM74">
        <v>4</v>
      </c>
      <c r="BN74" t="s">
        <v>1309</v>
      </c>
      <c r="BQ74">
        <v>1</v>
      </c>
      <c r="BV74">
        <v>1</v>
      </c>
      <c r="CA74">
        <v>1</v>
      </c>
      <c r="CB74">
        <v>2</v>
      </c>
      <c r="CC74">
        <v>3</v>
      </c>
      <c r="CD74">
        <v>2</v>
      </c>
      <c r="CE74">
        <v>1</v>
      </c>
      <c r="CF74">
        <v>2017</v>
      </c>
      <c r="CG74">
        <v>1</v>
      </c>
      <c r="CJ74">
        <v>1</v>
      </c>
      <c r="CK74">
        <v>1</v>
      </c>
      <c r="CL74">
        <v>1</v>
      </c>
      <c r="CP74">
        <v>2</v>
      </c>
      <c r="CR74">
        <v>2</v>
      </c>
      <c r="CS74">
        <v>28.49</v>
      </c>
      <c r="CT74">
        <v>2</v>
      </c>
      <c r="DH74">
        <v>1</v>
      </c>
      <c r="DI74">
        <v>2009</v>
      </c>
      <c r="DJ74">
        <v>1</v>
      </c>
      <c r="DK74">
        <v>1</v>
      </c>
      <c r="DN74">
        <v>1</v>
      </c>
      <c r="DO74">
        <v>1</v>
      </c>
      <c r="DS74">
        <v>2</v>
      </c>
      <c r="DU74">
        <v>2</v>
      </c>
      <c r="DW74" s="5">
        <v>5</v>
      </c>
      <c r="DX74">
        <v>1</v>
      </c>
      <c r="DY74">
        <v>1</v>
      </c>
      <c r="DZ74">
        <v>8765</v>
      </c>
      <c r="EA74">
        <v>15</v>
      </c>
      <c r="EB74">
        <v>8765</v>
      </c>
      <c r="EC74">
        <v>0</v>
      </c>
      <c r="FH74">
        <v>3</v>
      </c>
      <c r="FJ74" s="2">
        <v>1</v>
      </c>
      <c r="FK74">
        <v>0</v>
      </c>
      <c r="FL74">
        <v>0</v>
      </c>
      <c r="FN74">
        <v>1</v>
      </c>
      <c r="FO74">
        <v>2</v>
      </c>
      <c r="HF74">
        <v>1</v>
      </c>
      <c r="HG74">
        <v>1</v>
      </c>
      <c r="HU74">
        <v>-1</v>
      </c>
    </row>
    <row r="75" spans="1:229" x14ac:dyDescent="0.2">
      <c r="A75" t="s">
        <v>1310</v>
      </c>
      <c r="B75" t="s">
        <v>437</v>
      </c>
      <c r="C75" t="s">
        <v>438</v>
      </c>
      <c r="F75" t="s">
        <v>1311</v>
      </c>
      <c r="G75">
        <v>0</v>
      </c>
      <c r="H75" s="1">
        <v>42956.533310185187</v>
      </c>
      <c r="I75" s="1">
        <v>42958.362800925926</v>
      </c>
      <c r="J75">
        <v>1</v>
      </c>
      <c r="K75" t="s">
        <v>1312</v>
      </c>
      <c r="L75" t="s">
        <v>1313</v>
      </c>
      <c r="M75" t="s">
        <v>762</v>
      </c>
      <c r="N75" t="s">
        <v>1314</v>
      </c>
      <c r="O75" t="s">
        <v>1315</v>
      </c>
      <c r="P75">
        <v>1</v>
      </c>
      <c r="Q75">
        <v>1</v>
      </c>
      <c r="S75">
        <v>1</v>
      </c>
      <c r="T75">
        <v>1</v>
      </c>
      <c r="U75">
        <v>1</v>
      </c>
      <c r="V75">
        <v>1</v>
      </c>
      <c r="Y75">
        <v>1</v>
      </c>
      <c r="Z75">
        <v>1</v>
      </c>
      <c r="AA75">
        <v>1</v>
      </c>
      <c r="AB75">
        <v>1</v>
      </c>
      <c r="AC75">
        <v>1</v>
      </c>
      <c r="AD75">
        <v>1</v>
      </c>
      <c r="AG75" t="s">
        <v>1316</v>
      </c>
      <c r="AH75">
        <v>1</v>
      </c>
      <c r="AI75" t="s">
        <v>1317</v>
      </c>
      <c r="AJ75" t="s">
        <v>1318</v>
      </c>
      <c r="AK75" t="s">
        <v>1319</v>
      </c>
      <c r="AM75">
        <v>120</v>
      </c>
      <c r="AN75">
        <v>2</v>
      </c>
      <c r="AP75">
        <v>3</v>
      </c>
      <c r="AQ75">
        <v>1</v>
      </c>
      <c r="AR75" t="s">
        <v>529</v>
      </c>
      <c r="AS75" t="s">
        <v>1320</v>
      </c>
      <c r="AT75" t="s">
        <v>1318</v>
      </c>
      <c r="AU75">
        <v>1</v>
      </c>
      <c r="AV75">
        <v>1</v>
      </c>
      <c r="AZ75">
        <v>1</v>
      </c>
      <c r="BA75">
        <v>1</v>
      </c>
      <c r="BB75">
        <v>1</v>
      </c>
      <c r="BC75">
        <v>2</v>
      </c>
      <c r="BD75">
        <v>2</v>
      </c>
      <c r="BE75">
        <v>3</v>
      </c>
      <c r="BF75">
        <v>2016</v>
      </c>
      <c r="BG75">
        <v>2017</v>
      </c>
      <c r="BH75">
        <v>2017</v>
      </c>
      <c r="BI75">
        <v>2015</v>
      </c>
      <c r="BJ75">
        <v>2017</v>
      </c>
      <c r="BK75">
        <v>2017</v>
      </c>
      <c r="BL75">
        <v>2</v>
      </c>
      <c r="BM75">
        <v>4</v>
      </c>
      <c r="BN75" t="s">
        <v>1321</v>
      </c>
      <c r="BQ75">
        <v>1</v>
      </c>
      <c r="BR75">
        <v>1</v>
      </c>
      <c r="BZ75">
        <v>1</v>
      </c>
      <c r="CB75">
        <v>1</v>
      </c>
      <c r="CC75">
        <v>1</v>
      </c>
      <c r="CD75">
        <v>3</v>
      </c>
      <c r="CE75">
        <v>1</v>
      </c>
      <c r="CF75" s="6">
        <v>42917</v>
      </c>
      <c r="CG75">
        <v>1</v>
      </c>
      <c r="CI75">
        <v>1</v>
      </c>
      <c r="CL75">
        <v>1</v>
      </c>
      <c r="CP75">
        <v>4</v>
      </c>
      <c r="CQ75" t="s">
        <v>1322</v>
      </c>
      <c r="CR75">
        <v>2</v>
      </c>
      <c r="CS75" s="5">
        <v>64.8</v>
      </c>
      <c r="CT75">
        <v>1</v>
      </c>
      <c r="CU75" s="6">
        <v>42948</v>
      </c>
      <c r="CV75">
        <v>1</v>
      </c>
      <c r="DA75">
        <v>1</v>
      </c>
      <c r="DE75">
        <v>1</v>
      </c>
      <c r="DG75" s="5">
        <v>52.86</v>
      </c>
      <c r="DH75">
        <v>2</v>
      </c>
      <c r="DX75">
        <v>1</v>
      </c>
      <c r="DY75">
        <v>1</v>
      </c>
      <c r="DZ75">
        <v>2190</v>
      </c>
      <c r="EA75">
        <v>300</v>
      </c>
      <c r="EB75" t="s">
        <v>1318</v>
      </c>
      <c r="EC75" t="s">
        <v>1318</v>
      </c>
      <c r="ED75">
        <v>932</v>
      </c>
      <c r="EE75">
        <v>146</v>
      </c>
      <c r="EF75" t="s">
        <v>1323</v>
      </c>
      <c r="EG75">
        <v>3</v>
      </c>
      <c r="EJ75">
        <v>3740</v>
      </c>
      <c r="EK75">
        <v>20.68</v>
      </c>
      <c r="EL75">
        <v>0</v>
      </c>
      <c r="EM75">
        <v>3</v>
      </c>
      <c r="EN75">
        <v>8</v>
      </c>
      <c r="EO75">
        <v>1945</v>
      </c>
      <c r="EP75">
        <v>2017</v>
      </c>
      <c r="EQ75" t="s">
        <v>1324</v>
      </c>
      <c r="ER75" t="s">
        <v>1325</v>
      </c>
      <c r="ES75">
        <v>0.3</v>
      </c>
      <c r="ET75" t="s">
        <v>1326</v>
      </c>
      <c r="EU75">
        <v>0.63900000000000001</v>
      </c>
      <c r="FB75" t="s">
        <v>1327</v>
      </c>
      <c r="FC75">
        <v>1.6779999999999999</v>
      </c>
      <c r="FE75">
        <v>2050</v>
      </c>
      <c r="FF75">
        <v>1</v>
      </c>
      <c r="FG75">
        <v>1</v>
      </c>
      <c r="FH75">
        <v>3</v>
      </c>
      <c r="FJ75">
        <v>30</v>
      </c>
      <c r="FL75">
        <v>70</v>
      </c>
      <c r="FM75" t="s">
        <v>1231</v>
      </c>
      <c r="FN75">
        <v>1</v>
      </c>
      <c r="FO75">
        <v>1</v>
      </c>
      <c r="FP75">
        <v>2190</v>
      </c>
      <c r="FQ75">
        <v>0</v>
      </c>
      <c r="FR75" t="s">
        <v>1318</v>
      </c>
      <c r="FS75">
        <v>0</v>
      </c>
      <c r="FX75" t="s">
        <v>1328</v>
      </c>
      <c r="FY75">
        <v>0</v>
      </c>
      <c r="GA75">
        <v>7.36</v>
      </c>
      <c r="GB75">
        <v>3</v>
      </c>
      <c r="GC75">
        <v>1</v>
      </c>
      <c r="GD75">
        <v>0</v>
      </c>
      <c r="GF75">
        <v>1</v>
      </c>
      <c r="GL75">
        <v>2</v>
      </c>
      <c r="GM75" t="s">
        <v>1329</v>
      </c>
      <c r="GN75">
        <v>1989</v>
      </c>
      <c r="GO75">
        <v>1996</v>
      </c>
      <c r="GP75">
        <v>0.16500000000000001</v>
      </c>
      <c r="GQ75">
        <v>0.36699999999999999</v>
      </c>
      <c r="GR75">
        <v>115</v>
      </c>
      <c r="GS75">
        <v>2</v>
      </c>
      <c r="GT75" t="s">
        <v>1330</v>
      </c>
      <c r="GU75">
        <v>100</v>
      </c>
      <c r="GV75">
        <v>2015</v>
      </c>
      <c r="GW75">
        <v>2000</v>
      </c>
      <c r="GX75">
        <v>1</v>
      </c>
      <c r="GY75">
        <v>1</v>
      </c>
      <c r="GZ75">
        <v>3</v>
      </c>
      <c r="HB75">
        <v>2</v>
      </c>
      <c r="HC75" t="s">
        <v>1318</v>
      </c>
      <c r="HD75" t="s">
        <v>1318</v>
      </c>
      <c r="HE75" t="s">
        <v>1231</v>
      </c>
      <c r="HF75">
        <v>1</v>
      </c>
      <c r="HG75">
        <v>2</v>
      </c>
      <c r="HS75">
        <v>45.29150390625</v>
      </c>
      <c r="HT75">
        <v>-123.22010040283</v>
      </c>
      <c r="HU75">
        <v>-1</v>
      </c>
    </row>
    <row r="76" spans="1:229" x14ac:dyDescent="0.2">
      <c r="A76" t="s">
        <v>1331</v>
      </c>
      <c r="B76" t="s">
        <v>437</v>
      </c>
      <c r="C76" t="s">
        <v>438</v>
      </c>
      <c r="F76" t="s">
        <v>1134</v>
      </c>
      <c r="G76">
        <v>0</v>
      </c>
      <c r="H76" s="1">
        <v>42951.639189814814</v>
      </c>
      <c r="I76" s="1">
        <v>42951.639386574076</v>
      </c>
      <c r="J76">
        <v>0</v>
      </c>
      <c r="K76" t="s">
        <v>1332</v>
      </c>
      <c r="HU76">
        <v>-1</v>
      </c>
    </row>
    <row r="77" spans="1:229" x14ac:dyDescent="0.2">
      <c r="A77" t="s">
        <v>1333</v>
      </c>
      <c r="B77" t="s">
        <v>437</v>
      </c>
      <c r="C77" t="s">
        <v>438</v>
      </c>
      <c r="F77" t="s">
        <v>1334</v>
      </c>
      <c r="G77">
        <v>0</v>
      </c>
      <c r="H77" s="1">
        <v>42961.338275462964</v>
      </c>
      <c r="I77" s="1">
        <v>42961.356666666667</v>
      </c>
      <c r="J77">
        <v>1</v>
      </c>
      <c r="K77" t="s">
        <v>1335</v>
      </c>
      <c r="L77" t="s">
        <v>1336</v>
      </c>
      <c r="M77" t="s">
        <v>762</v>
      </c>
      <c r="N77" t="s">
        <v>1337</v>
      </c>
      <c r="O77" t="s">
        <v>1338</v>
      </c>
      <c r="P77">
        <v>1</v>
      </c>
      <c r="Q77">
        <v>1</v>
      </c>
      <c r="S77">
        <v>1</v>
      </c>
      <c r="T77">
        <v>1</v>
      </c>
      <c r="U77">
        <v>1</v>
      </c>
      <c r="V77">
        <v>1</v>
      </c>
      <c r="W77">
        <v>1</v>
      </c>
      <c r="Y77">
        <v>1</v>
      </c>
      <c r="Z77">
        <v>1</v>
      </c>
      <c r="AA77">
        <v>1</v>
      </c>
      <c r="AB77">
        <v>1</v>
      </c>
      <c r="AC77">
        <v>1</v>
      </c>
      <c r="AG77" s="5">
        <v>10</v>
      </c>
      <c r="AH77">
        <v>45</v>
      </c>
      <c r="AK77">
        <v>52</v>
      </c>
      <c r="AL77">
        <v>10</v>
      </c>
      <c r="AM77" t="s">
        <v>1339</v>
      </c>
      <c r="AN77">
        <v>2</v>
      </c>
      <c r="AP77">
        <v>3</v>
      </c>
      <c r="AQ77">
        <v>1</v>
      </c>
      <c r="AR77">
        <v>90</v>
      </c>
      <c r="AS77" t="s">
        <v>1340</v>
      </c>
      <c r="AU77">
        <v>1</v>
      </c>
      <c r="AV77">
        <v>1</v>
      </c>
      <c r="AZ77">
        <v>1</v>
      </c>
      <c r="BA77">
        <v>1</v>
      </c>
      <c r="BB77">
        <v>1</v>
      </c>
      <c r="BC77">
        <v>1</v>
      </c>
      <c r="BD77">
        <v>2</v>
      </c>
      <c r="BE77">
        <v>2</v>
      </c>
      <c r="BF77">
        <v>2016</v>
      </c>
      <c r="BG77" t="s">
        <v>545</v>
      </c>
      <c r="BH77" t="s">
        <v>497</v>
      </c>
      <c r="BI77">
        <v>2016</v>
      </c>
      <c r="BJ77" t="s">
        <v>545</v>
      </c>
      <c r="BK77" t="s">
        <v>545</v>
      </c>
      <c r="BL77">
        <v>2</v>
      </c>
      <c r="BM77">
        <v>4</v>
      </c>
      <c r="BN77" t="s">
        <v>1341</v>
      </c>
      <c r="BO77">
        <v>1</v>
      </c>
      <c r="BQ77">
        <v>1</v>
      </c>
      <c r="BR77">
        <v>1</v>
      </c>
      <c r="BZ77">
        <v>1</v>
      </c>
      <c r="CB77">
        <v>2</v>
      </c>
      <c r="CC77">
        <v>3</v>
      </c>
      <c r="CD77">
        <v>3</v>
      </c>
      <c r="CE77">
        <v>1</v>
      </c>
      <c r="CF77">
        <v>2017</v>
      </c>
      <c r="CG77">
        <v>1</v>
      </c>
      <c r="CI77">
        <v>1</v>
      </c>
      <c r="CJ77">
        <v>1</v>
      </c>
      <c r="CK77">
        <v>1</v>
      </c>
      <c r="CL77">
        <v>1</v>
      </c>
      <c r="CP77">
        <v>2</v>
      </c>
      <c r="CR77">
        <v>1</v>
      </c>
      <c r="CS77" s="5">
        <v>14.61</v>
      </c>
      <c r="CT77">
        <v>1</v>
      </c>
      <c r="CU77" t="s">
        <v>545</v>
      </c>
      <c r="DH77">
        <v>2</v>
      </c>
      <c r="DX77">
        <v>1</v>
      </c>
      <c r="DY77">
        <v>1</v>
      </c>
      <c r="DZ77">
        <v>81636</v>
      </c>
      <c r="EA77">
        <v>48364</v>
      </c>
      <c r="EB77" t="s">
        <v>932</v>
      </c>
      <c r="EC77" t="s">
        <v>932</v>
      </c>
      <c r="ED77">
        <v>20375</v>
      </c>
      <c r="EE77">
        <v>2834</v>
      </c>
      <c r="EF77">
        <v>2606</v>
      </c>
      <c r="EG77">
        <v>308</v>
      </c>
      <c r="EH77">
        <v>2848</v>
      </c>
      <c r="EI77">
        <v>365</v>
      </c>
      <c r="EJ77" t="s">
        <v>1342</v>
      </c>
      <c r="EK77">
        <v>470</v>
      </c>
      <c r="EL77">
        <v>9</v>
      </c>
      <c r="EM77">
        <v>9</v>
      </c>
      <c r="EN77">
        <v>21.6</v>
      </c>
      <c r="EO77">
        <v>1888</v>
      </c>
      <c r="EP77">
        <v>1968</v>
      </c>
      <c r="EQ77" t="s">
        <v>1343</v>
      </c>
      <c r="ER77">
        <v>45</v>
      </c>
      <c r="ES77" t="s">
        <v>1344</v>
      </c>
      <c r="ET77" s="2">
        <v>0.91</v>
      </c>
      <c r="EU77" t="s">
        <v>1345</v>
      </c>
      <c r="EV77">
        <v>36.22</v>
      </c>
      <c r="FE77" t="s">
        <v>1346</v>
      </c>
      <c r="FF77">
        <v>1</v>
      </c>
      <c r="FG77">
        <v>1</v>
      </c>
      <c r="FH77">
        <v>4</v>
      </c>
      <c r="FI77" t="s">
        <v>1347</v>
      </c>
      <c r="FJ77">
        <v>52</v>
      </c>
      <c r="FK77">
        <v>11</v>
      </c>
      <c r="FL77">
        <v>37</v>
      </c>
      <c r="FN77">
        <v>1</v>
      </c>
      <c r="FO77">
        <v>2</v>
      </c>
      <c r="HF77">
        <v>1</v>
      </c>
      <c r="HG77">
        <v>2</v>
      </c>
      <c r="HS77">
        <v>42.156295776367003</v>
      </c>
      <c r="HT77">
        <v>-122.52980041504</v>
      </c>
      <c r="HU77">
        <v>-1</v>
      </c>
    </row>
    <row r="78" spans="1:229" x14ac:dyDescent="0.2">
      <c r="A78" t="s">
        <v>1348</v>
      </c>
      <c r="B78" t="s">
        <v>437</v>
      </c>
      <c r="C78" t="s">
        <v>438</v>
      </c>
      <c r="F78" t="s">
        <v>1349</v>
      </c>
      <c r="G78">
        <v>0</v>
      </c>
      <c r="H78" s="1">
        <v>42961.39738425926</v>
      </c>
      <c r="I78" s="1">
        <v>42961.403402777774</v>
      </c>
      <c r="J78">
        <v>1</v>
      </c>
      <c r="K78" t="s">
        <v>1350</v>
      </c>
      <c r="L78" t="s">
        <v>1351</v>
      </c>
      <c r="M78" t="s">
        <v>1352</v>
      </c>
      <c r="N78" t="s">
        <v>1353</v>
      </c>
      <c r="O78" t="s">
        <v>1354</v>
      </c>
      <c r="P78">
        <v>1</v>
      </c>
      <c r="Q78">
        <v>1</v>
      </c>
      <c r="S78">
        <v>1</v>
      </c>
      <c r="T78">
        <v>1</v>
      </c>
      <c r="U78">
        <v>1</v>
      </c>
      <c r="Y78">
        <v>1</v>
      </c>
      <c r="Z78">
        <v>1</v>
      </c>
      <c r="AB78">
        <v>1</v>
      </c>
      <c r="AC78">
        <v>1</v>
      </c>
      <c r="AG78" t="s">
        <v>1355</v>
      </c>
      <c r="AH78" t="s">
        <v>1356</v>
      </c>
      <c r="AK78" t="s">
        <v>744</v>
      </c>
      <c r="AN78">
        <v>2</v>
      </c>
      <c r="AP78">
        <v>3</v>
      </c>
      <c r="AQ78">
        <v>2</v>
      </c>
      <c r="AR78">
        <v>30</v>
      </c>
      <c r="AT78" t="s">
        <v>1357</v>
      </c>
      <c r="AU78">
        <v>1</v>
      </c>
      <c r="AV78">
        <v>1</v>
      </c>
      <c r="BL78">
        <v>2</v>
      </c>
      <c r="BP78">
        <v>1</v>
      </c>
      <c r="BQ78">
        <v>1</v>
      </c>
      <c r="BR78">
        <v>1</v>
      </c>
      <c r="CE78">
        <v>1</v>
      </c>
      <c r="CF78">
        <v>2017</v>
      </c>
      <c r="CG78">
        <v>1</v>
      </c>
      <c r="CI78">
        <v>1</v>
      </c>
      <c r="CP78">
        <v>4</v>
      </c>
      <c r="CQ78" t="s">
        <v>1358</v>
      </c>
      <c r="CR78">
        <v>2</v>
      </c>
      <c r="CS78" t="s">
        <v>1359</v>
      </c>
      <c r="CT78">
        <v>1</v>
      </c>
      <c r="CU78">
        <v>2017</v>
      </c>
      <c r="CV78">
        <v>1</v>
      </c>
      <c r="CX78">
        <v>1</v>
      </c>
      <c r="DA78">
        <v>1</v>
      </c>
      <c r="DE78">
        <v>2</v>
      </c>
      <c r="DG78" s="5">
        <v>52.44</v>
      </c>
      <c r="DH78">
        <v>2</v>
      </c>
      <c r="DX78">
        <v>1</v>
      </c>
      <c r="DY78">
        <v>1</v>
      </c>
      <c r="DZ78">
        <v>8400</v>
      </c>
      <c r="EA78">
        <v>7600</v>
      </c>
      <c r="EB78">
        <v>8400</v>
      </c>
      <c r="EC78">
        <v>7600</v>
      </c>
      <c r="FG78">
        <v>1</v>
      </c>
      <c r="FH78">
        <v>1</v>
      </c>
      <c r="FJ78">
        <v>100</v>
      </c>
      <c r="FN78">
        <v>1</v>
      </c>
      <c r="FO78">
        <v>1</v>
      </c>
      <c r="HF78">
        <v>1</v>
      </c>
      <c r="HG78">
        <v>2</v>
      </c>
      <c r="HS78">
        <v>42.28759765625</v>
      </c>
      <c r="HT78">
        <v>-122.90010070801</v>
      </c>
      <c r="HU78">
        <v>-1</v>
      </c>
    </row>
    <row r="79" spans="1:229" x14ac:dyDescent="0.2">
      <c r="A79" t="s">
        <v>1360</v>
      </c>
      <c r="B79" t="s">
        <v>437</v>
      </c>
      <c r="C79" t="s">
        <v>438</v>
      </c>
      <c r="F79" t="s">
        <v>1361</v>
      </c>
      <c r="G79">
        <v>0</v>
      </c>
      <c r="H79" s="1">
        <v>42961.568518518521</v>
      </c>
      <c r="I79" s="1">
        <v>42961.611192129632</v>
      </c>
      <c r="J79">
        <v>1</v>
      </c>
      <c r="K79" t="s">
        <v>1362</v>
      </c>
      <c r="L79" t="s">
        <v>1363</v>
      </c>
      <c r="M79" t="s">
        <v>538</v>
      </c>
      <c r="N79" t="s">
        <v>1364</v>
      </c>
      <c r="O79" t="s">
        <v>1365</v>
      </c>
      <c r="P79">
        <v>1</v>
      </c>
      <c r="Q79">
        <v>1</v>
      </c>
      <c r="S79">
        <v>1</v>
      </c>
      <c r="T79">
        <v>1</v>
      </c>
      <c r="U79">
        <v>1</v>
      </c>
      <c r="V79">
        <v>1</v>
      </c>
      <c r="W79">
        <v>1</v>
      </c>
      <c r="Y79">
        <v>2</v>
      </c>
      <c r="Z79">
        <v>1</v>
      </c>
      <c r="AA79">
        <v>1</v>
      </c>
      <c r="AB79">
        <v>1</v>
      </c>
      <c r="AD79">
        <v>1</v>
      </c>
      <c r="AG79" s="5">
        <v>15</v>
      </c>
      <c r="AH79" t="s">
        <v>1366</v>
      </c>
      <c r="AI79" t="s">
        <v>1367</v>
      </c>
      <c r="AJ79" t="s">
        <v>1368</v>
      </c>
      <c r="AK79" t="s">
        <v>1369</v>
      </c>
      <c r="AN79">
        <v>2</v>
      </c>
      <c r="AP79">
        <v>3</v>
      </c>
      <c r="AQ79">
        <v>1</v>
      </c>
      <c r="AR79" t="s">
        <v>1370</v>
      </c>
      <c r="AS79" t="s">
        <v>1371</v>
      </c>
      <c r="AT79" t="s">
        <v>1372</v>
      </c>
      <c r="AU79">
        <v>1</v>
      </c>
      <c r="AV79">
        <v>1</v>
      </c>
      <c r="AW79">
        <v>20</v>
      </c>
      <c r="AX79">
        <v>20</v>
      </c>
      <c r="BB79">
        <v>1</v>
      </c>
      <c r="BC79">
        <v>1</v>
      </c>
      <c r="BD79">
        <v>1</v>
      </c>
      <c r="BE79">
        <v>3</v>
      </c>
      <c r="BF79">
        <v>2007</v>
      </c>
      <c r="BG79">
        <v>2007</v>
      </c>
      <c r="BH79" t="s">
        <v>680</v>
      </c>
      <c r="BI79">
        <v>2003</v>
      </c>
      <c r="BJ79">
        <v>2003</v>
      </c>
      <c r="BK79">
        <v>2003</v>
      </c>
      <c r="BL79">
        <v>1</v>
      </c>
      <c r="BM79">
        <v>4</v>
      </c>
      <c r="BN79" t="s">
        <v>1373</v>
      </c>
      <c r="BO79">
        <v>1</v>
      </c>
      <c r="BQ79">
        <v>1</v>
      </c>
      <c r="BZ79">
        <v>1</v>
      </c>
      <c r="CB79">
        <v>2</v>
      </c>
      <c r="CC79">
        <v>2</v>
      </c>
      <c r="CD79">
        <v>2</v>
      </c>
      <c r="CE79">
        <v>1</v>
      </c>
      <c r="CF79">
        <v>2017</v>
      </c>
      <c r="CG79">
        <v>1</v>
      </c>
      <c r="CI79">
        <v>1</v>
      </c>
      <c r="CP79">
        <v>3</v>
      </c>
      <c r="CR79">
        <v>2</v>
      </c>
      <c r="CS79" t="s">
        <v>1374</v>
      </c>
      <c r="CT79">
        <v>1</v>
      </c>
      <c r="CU79">
        <v>2017</v>
      </c>
      <c r="CV79">
        <v>1</v>
      </c>
      <c r="CX79">
        <v>1</v>
      </c>
      <c r="DE79">
        <v>3</v>
      </c>
      <c r="DG79" t="s">
        <v>1375</v>
      </c>
      <c r="DH79">
        <v>2</v>
      </c>
      <c r="DX79">
        <v>1</v>
      </c>
      <c r="DY79">
        <v>1</v>
      </c>
      <c r="DZ79">
        <v>690</v>
      </c>
      <c r="EA79">
        <v>21</v>
      </c>
      <c r="ED79">
        <v>669</v>
      </c>
      <c r="EE79">
        <v>15</v>
      </c>
      <c r="EF79">
        <v>21</v>
      </c>
      <c r="EG79">
        <v>6</v>
      </c>
      <c r="EJ79" t="s">
        <v>1376</v>
      </c>
      <c r="EK79">
        <v>11.51</v>
      </c>
      <c r="EL79">
        <v>43</v>
      </c>
      <c r="EM79">
        <v>3</v>
      </c>
      <c r="EN79">
        <v>0</v>
      </c>
      <c r="EO79">
        <v>1964</v>
      </c>
      <c r="EP79" t="s">
        <v>1377</v>
      </c>
      <c r="EQ79" t="s">
        <v>1378</v>
      </c>
      <c r="ER79">
        <v>0.66</v>
      </c>
      <c r="ES79">
        <v>242803</v>
      </c>
      <c r="ET79" s="2">
        <v>0.94</v>
      </c>
      <c r="EW79" t="s">
        <v>1379</v>
      </c>
      <c r="FE79">
        <v>2024</v>
      </c>
      <c r="FF79">
        <v>2</v>
      </c>
      <c r="FG79">
        <v>1</v>
      </c>
      <c r="FH79">
        <v>3</v>
      </c>
      <c r="FJ79">
        <v>0.1</v>
      </c>
      <c r="FK79">
        <v>2.9</v>
      </c>
      <c r="FL79">
        <v>97</v>
      </c>
      <c r="FN79">
        <v>1</v>
      </c>
      <c r="FO79">
        <v>1</v>
      </c>
      <c r="GA79">
        <v>10.36</v>
      </c>
      <c r="GC79">
        <v>2</v>
      </c>
      <c r="GD79">
        <v>0</v>
      </c>
      <c r="GE79">
        <v>1</v>
      </c>
      <c r="GJ79">
        <v>1</v>
      </c>
      <c r="GK79" t="s">
        <v>1380</v>
      </c>
      <c r="GL79">
        <v>1</v>
      </c>
      <c r="GM79" t="s">
        <v>1381</v>
      </c>
      <c r="GN79">
        <v>1964</v>
      </c>
      <c r="GO79">
        <v>2008</v>
      </c>
      <c r="GV79">
        <v>2045</v>
      </c>
      <c r="GW79">
        <v>2045</v>
      </c>
      <c r="GX79">
        <v>2</v>
      </c>
      <c r="GY79">
        <v>1</v>
      </c>
      <c r="GZ79">
        <v>0</v>
      </c>
      <c r="HB79">
        <v>2</v>
      </c>
      <c r="HE79" t="s">
        <v>1382</v>
      </c>
      <c r="HF79">
        <v>1</v>
      </c>
      <c r="HG79">
        <v>1</v>
      </c>
      <c r="HO79" t="s">
        <v>1383</v>
      </c>
      <c r="HP79" t="s">
        <v>680</v>
      </c>
      <c r="HQ79" t="s">
        <v>1384</v>
      </c>
      <c r="HR79" t="s">
        <v>1385</v>
      </c>
      <c r="HS79">
        <v>37.751007080077997</v>
      </c>
      <c r="HT79">
        <v>-97.821998596190994</v>
      </c>
      <c r="HU79">
        <v>-1</v>
      </c>
    </row>
    <row r="80" spans="1:229" x14ac:dyDescent="0.2">
      <c r="A80" t="s">
        <v>1386</v>
      </c>
      <c r="B80" t="s">
        <v>437</v>
      </c>
      <c r="C80" t="s">
        <v>438</v>
      </c>
      <c r="F80" t="s">
        <v>1387</v>
      </c>
      <c r="G80">
        <v>0</v>
      </c>
      <c r="H80" s="1">
        <v>42954.42560185185</v>
      </c>
      <c r="I80" s="1">
        <v>42954.676863425928</v>
      </c>
      <c r="J80">
        <v>0</v>
      </c>
      <c r="K80" t="s">
        <v>1388</v>
      </c>
      <c r="L80" t="s">
        <v>1389</v>
      </c>
      <c r="M80" t="s">
        <v>762</v>
      </c>
      <c r="N80" t="s">
        <v>1390</v>
      </c>
      <c r="O80" t="s">
        <v>1391</v>
      </c>
      <c r="P80">
        <v>1</v>
      </c>
      <c r="Q80">
        <v>2</v>
      </c>
      <c r="S80">
        <v>1</v>
      </c>
      <c r="T80">
        <v>1</v>
      </c>
      <c r="U80">
        <v>1</v>
      </c>
      <c r="V80">
        <v>1</v>
      </c>
      <c r="W80">
        <v>1</v>
      </c>
      <c r="X80">
        <v>1</v>
      </c>
      <c r="Y80">
        <v>1</v>
      </c>
      <c r="Z80">
        <v>1</v>
      </c>
      <c r="AB80">
        <v>1</v>
      </c>
      <c r="AC80">
        <v>1</v>
      </c>
      <c r="AD80">
        <v>1</v>
      </c>
      <c r="AG80" s="5">
        <v>41.17</v>
      </c>
      <c r="AH80" t="s">
        <v>1392</v>
      </c>
      <c r="AK80" t="s">
        <v>1392</v>
      </c>
      <c r="AL80" s="7">
        <v>50</v>
      </c>
      <c r="AM80">
        <v>90</v>
      </c>
      <c r="AN80">
        <v>1</v>
      </c>
      <c r="AP80">
        <v>3</v>
      </c>
      <c r="AQ80">
        <v>2</v>
      </c>
      <c r="AR80">
        <v>120</v>
      </c>
      <c r="AS80" t="s">
        <v>1393</v>
      </c>
      <c r="AT80" t="s">
        <v>1394</v>
      </c>
      <c r="AU80">
        <v>1</v>
      </c>
      <c r="AV80">
        <v>1</v>
      </c>
      <c r="AW80">
        <v>7.9</v>
      </c>
      <c r="AX80">
        <v>0</v>
      </c>
      <c r="AY80">
        <v>0</v>
      </c>
      <c r="BA80">
        <v>1</v>
      </c>
      <c r="BB80">
        <v>1</v>
      </c>
      <c r="BC80">
        <v>2</v>
      </c>
      <c r="BD80">
        <v>2</v>
      </c>
      <c r="BE80">
        <v>1</v>
      </c>
      <c r="BF80">
        <v>2002</v>
      </c>
      <c r="BG80">
        <v>2012</v>
      </c>
      <c r="BH80">
        <v>2012</v>
      </c>
      <c r="BI80">
        <v>2002</v>
      </c>
      <c r="BJ80">
        <v>2016</v>
      </c>
      <c r="BK80">
        <v>2012</v>
      </c>
      <c r="BL80">
        <v>2</v>
      </c>
      <c r="BM80">
        <v>4</v>
      </c>
      <c r="BN80" t="s">
        <v>1395</v>
      </c>
      <c r="BP80">
        <v>1</v>
      </c>
      <c r="BQ80">
        <v>1</v>
      </c>
      <c r="BR80">
        <v>1</v>
      </c>
      <c r="CA80">
        <v>1</v>
      </c>
      <c r="CB80">
        <v>2</v>
      </c>
      <c r="CC80">
        <v>2</v>
      </c>
      <c r="CD80">
        <v>2</v>
      </c>
      <c r="CE80">
        <v>1</v>
      </c>
      <c r="CF80">
        <v>2017</v>
      </c>
      <c r="CG80">
        <v>1</v>
      </c>
      <c r="CK80">
        <v>1</v>
      </c>
      <c r="CL80">
        <v>1</v>
      </c>
      <c r="CP80">
        <v>4</v>
      </c>
      <c r="CQ80" t="s">
        <v>1396</v>
      </c>
      <c r="CR80">
        <v>2</v>
      </c>
      <c r="CS80" s="5">
        <v>20.260000000000002</v>
      </c>
      <c r="CT80">
        <v>1</v>
      </c>
      <c r="CU80">
        <v>2017</v>
      </c>
      <c r="CV80">
        <v>1</v>
      </c>
      <c r="CZ80">
        <v>1</v>
      </c>
      <c r="DA80">
        <v>1</v>
      </c>
      <c r="DE80">
        <v>2</v>
      </c>
      <c r="DG80" s="5">
        <v>49.69</v>
      </c>
      <c r="DH80">
        <v>1</v>
      </c>
      <c r="DI80">
        <v>2017</v>
      </c>
      <c r="DJ80">
        <v>1</v>
      </c>
      <c r="DK80">
        <v>1</v>
      </c>
      <c r="DN80">
        <v>1</v>
      </c>
      <c r="DO80">
        <v>1</v>
      </c>
      <c r="DS80">
        <v>2</v>
      </c>
      <c r="DU80">
        <v>1</v>
      </c>
      <c r="DW80" s="5">
        <v>6.31</v>
      </c>
      <c r="DX80">
        <v>1</v>
      </c>
      <c r="DY80">
        <v>1</v>
      </c>
      <c r="HU80">
        <v>-1</v>
      </c>
    </row>
    <row r="81" spans="1:229" x14ac:dyDescent="0.2">
      <c r="A81" t="s">
        <v>1397</v>
      </c>
      <c r="B81" t="s">
        <v>437</v>
      </c>
      <c r="C81" t="s">
        <v>438</v>
      </c>
      <c r="F81" t="s">
        <v>1398</v>
      </c>
      <c r="G81">
        <v>0</v>
      </c>
      <c r="H81" s="1">
        <v>42954.684537037036</v>
      </c>
      <c r="I81" s="1">
        <v>42954.697766203702</v>
      </c>
      <c r="J81">
        <v>0</v>
      </c>
      <c r="K81" t="s">
        <v>1399</v>
      </c>
      <c r="L81" t="s">
        <v>1400</v>
      </c>
      <c r="M81" t="s">
        <v>1401</v>
      </c>
      <c r="N81" t="s">
        <v>1402</v>
      </c>
      <c r="O81" t="s">
        <v>1403</v>
      </c>
      <c r="P81">
        <v>1</v>
      </c>
      <c r="Q81">
        <v>1</v>
      </c>
      <c r="S81">
        <v>1</v>
      </c>
      <c r="T81">
        <v>1</v>
      </c>
      <c r="U81">
        <v>1</v>
      </c>
      <c r="V81">
        <v>1</v>
      </c>
      <c r="X81">
        <v>1</v>
      </c>
      <c r="Y81">
        <v>1</v>
      </c>
      <c r="AA81">
        <v>1</v>
      </c>
      <c r="AB81">
        <v>1</v>
      </c>
      <c r="AC81">
        <v>1</v>
      </c>
      <c r="AI81">
        <v>50</v>
      </c>
      <c r="AK81" t="s">
        <v>529</v>
      </c>
      <c r="AM81">
        <v>30</v>
      </c>
      <c r="AN81">
        <v>2</v>
      </c>
      <c r="AP81">
        <v>3</v>
      </c>
      <c r="AQ81">
        <v>1</v>
      </c>
      <c r="AR81">
        <v>60</v>
      </c>
      <c r="AU81">
        <v>1</v>
      </c>
      <c r="HU81">
        <v>-1</v>
      </c>
    </row>
    <row r="82" spans="1:229" x14ac:dyDescent="0.2">
      <c r="A82" t="s">
        <v>1404</v>
      </c>
      <c r="B82" t="s">
        <v>437</v>
      </c>
      <c r="C82" t="s">
        <v>438</v>
      </c>
      <c r="F82" t="s">
        <v>1272</v>
      </c>
      <c r="G82">
        <v>0</v>
      </c>
      <c r="H82" s="1">
        <v>42955.326435185183</v>
      </c>
      <c r="I82" s="1">
        <v>42955.327187499999</v>
      </c>
      <c r="J82">
        <v>0</v>
      </c>
      <c r="P82">
        <v>1</v>
      </c>
      <c r="AU82">
        <v>1</v>
      </c>
      <c r="HU82">
        <v>-1</v>
      </c>
    </row>
    <row r="83" spans="1:229" x14ac:dyDescent="0.2">
      <c r="A83" t="s">
        <v>1405</v>
      </c>
      <c r="B83" t="s">
        <v>437</v>
      </c>
      <c r="C83" t="s">
        <v>438</v>
      </c>
      <c r="F83" t="s">
        <v>1272</v>
      </c>
      <c r="G83">
        <v>0</v>
      </c>
      <c r="H83" s="1">
        <v>42955.465405092589</v>
      </c>
      <c r="I83" s="1">
        <v>42955.711469907408</v>
      </c>
      <c r="J83">
        <v>0</v>
      </c>
      <c r="K83" t="s">
        <v>1406</v>
      </c>
      <c r="L83" t="s">
        <v>1407</v>
      </c>
      <c r="M83" t="s">
        <v>1408</v>
      </c>
      <c r="N83" t="s">
        <v>1409</v>
      </c>
      <c r="O83" t="s">
        <v>1410</v>
      </c>
      <c r="P83">
        <v>1</v>
      </c>
      <c r="Q83">
        <v>1</v>
      </c>
      <c r="S83">
        <v>1</v>
      </c>
      <c r="T83">
        <v>1</v>
      </c>
      <c r="U83">
        <v>1</v>
      </c>
      <c r="V83">
        <v>1</v>
      </c>
      <c r="W83">
        <v>1</v>
      </c>
      <c r="X83">
        <v>1</v>
      </c>
      <c r="Y83">
        <v>1</v>
      </c>
      <c r="Z83">
        <v>1</v>
      </c>
      <c r="AB83">
        <v>1</v>
      </c>
      <c r="AC83">
        <v>1</v>
      </c>
      <c r="AD83">
        <v>1</v>
      </c>
      <c r="AG83" s="5">
        <v>20</v>
      </c>
      <c r="AH83" t="s">
        <v>1411</v>
      </c>
      <c r="AK83" t="s">
        <v>1412</v>
      </c>
      <c r="AL83" t="s">
        <v>1413</v>
      </c>
      <c r="AM83">
        <v>130</v>
      </c>
      <c r="AN83">
        <v>1</v>
      </c>
      <c r="AO83" t="s">
        <v>1414</v>
      </c>
      <c r="AP83">
        <v>3</v>
      </c>
      <c r="AQ83">
        <v>2</v>
      </c>
      <c r="AR83">
        <v>365</v>
      </c>
      <c r="AS83" t="s">
        <v>1415</v>
      </c>
      <c r="AT83" t="s">
        <v>1416</v>
      </c>
      <c r="AU83">
        <v>1</v>
      </c>
      <c r="AV83">
        <v>1</v>
      </c>
      <c r="AW83">
        <v>7</v>
      </c>
      <c r="AX83">
        <v>40</v>
      </c>
      <c r="AY83">
        <v>0</v>
      </c>
      <c r="BC83">
        <v>1</v>
      </c>
      <c r="BD83">
        <v>1</v>
      </c>
      <c r="BE83">
        <v>1</v>
      </c>
      <c r="BF83">
        <v>2015</v>
      </c>
      <c r="BG83">
        <v>2015</v>
      </c>
      <c r="BH83">
        <v>2015</v>
      </c>
      <c r="BI83" t="s">
        <v>464</v>
      </c>
      <c r="BJ83" t="s">
        <v>464</v>
      </c>
      <c r="BK83" t="s">
        <v>464</v>
      </c>
      <c r="BL83">
        <v>2</v>
      </c>
      <c r="BM83">
        <v>1</v>
      </c>
      <c r="BP83">
        <v>1</v>
      </c>
      <c r="BQ83">
        <v>1</v>
      </c>
      <c r="BR83">
        <v>1</v>
      </c>
      <c r="BT83">
        <v>1</v>
      </c>
      <c r="BU83" t="s">
        <v>1417</v>
      </c>
      <c r="BX83">
        <v>1</v>
      </c>
      <c r="BY83">
        <v>1</v>
      </c>
      <c r="CB83">
        <v>2</v>
      </c>
      <c r="CC83">
        <v>2</v>
      </c>
      <c r="CD83">
        <v>2</v>
      </c>
      <c r="CE83">
        <v>1</v>
      </c>
      <c r="CF83">
        <v>2017</v>
      </c>
      <c r="CG83">
        <v>1</v>
      </c>
      <c r="CI83">
        <v>1</v>
      </c>
      <c r="CJ83">
        <v>1</v>
      </c>
      <c r="CK83">
        <v>1</v>
      </c>
      <c r="CL83">
        <v>1</v>
      </c>
      <c r="CP83">
        <v>1</v>
      </c>
      <c r="CR83">
        <v>2</v>
      </c>
      <c r="CS83" t="s">
        <v>1418</v>
      </c>
      <c r="CT83">
        <v>1</v>
      </c>
      <c r="CU83">
        <v>2017</v>
      </c>
      <c r="CV83">
        <v>1</v>
      </c>
      <c r="CX83">
        <v>1</v>
      </c>
      <c r="CY83">
        <v>1</v>
      </c>
      <c r="CZ83">
        <v>1</v>
      </c>
      <c r="DA83">
        <v>1</v>
      </c>
      <c r="DE83">
        <v>1</v>
      </c>
      <c r="DG83" t="s">
        <v>1419</v>
      </c>
      <c r="DH83">
        <v>1</v>
      </c>
      <c r="DI83">
        <v>2017</v>
      </c>
      <c r="DJ83">
        <v>1</v>
      </c>
      <c r="DL83">
        <v>1</v>
      </c>
      <c r="DM83">
        <v>1</v>
      </c>
      <c r="DN83">
        <v>1</v>
      </c>
      <c r="DO83">
        <v>1</v>
      </c>
      <c r="DS83">
        <v>2</v>
      </c>
      <c r="DU83">
        <v>2</v>
      </c>
      <c r="DW83" s="5">
        <v>9.4499999999999993</v>
      </c>
      <c r="DX83">
        <v>1</v>
      </c>
      <c r="DY83">
        <v>1</v>
      </c>
      <c r="HU83">
        <v>-1</v>
      </c>
    </row>
    <row r="84" spans="1:229" x14ac:dyDescent="0.2">
      <c r="A84" t="s">
        <v>1420</v>
      </c>
      <c r="B84" t="s">
        <v>437</v>
      </c>
      <c r="C84" t="s">
        <v>438</v>
      </c>
      <c r="F84" t="s">
        <v>1421</v>
      </c>
      <c r="G84">
        <v>0</v>
      </c>
      <c r="H84" s="1">
        <v>42962.496527777781</v>
      </c>
      <c r="I84" s="1">
        <v>42963.362141203703</v>
      </c>
      <c r="J84">
        <v>1</v>
      </c>
      <c r="K84" t="s">
        <v>1422</v>
      </c>
      <c r="L84" t="s">
        <v>1423</v>
      </c>
      <c r="M84" t="s">
        <v>1424</v>
      </c>
      <c r="N84" t="s">
        <v>1425</v>
      </c>
      <c r="O84" t="s">
        <v>1426</v>
      </c>
      <c r="P84">
        <v>1</v>
      </c>
      <c r="Q84">
        <v>1</v>
      </c>
      <c r="S84">
        <v>1</v>
      </c>
      <c r="T84">
        <v>1</v>
      </c>
      <c r="U84">
        <v>1</v>
      </c>
      <c r="V84">
        <v>1</v>
      </c>
      <c r="X84">
        <v>1</v>
      </c>
      <c r="Y84">
        <v>1</v>
      </c>
      <c r="Z84">
        <v>1</v>
      </c>
      <c r="AB84">
        <v>1</v>
      </c>
      <c r="AD84">
        <v>1</v>
      </c>
      <c r="AG84" t="s">
        <v>1427</v>
      </c>
      <c r="AH84" t="s">
        <v>1428</v>
      </c>
      <c r="AK84" t="s">
        <v>1429</v>
      </c>
      <c r="AN84">
        <v>2</v>
      </c>
      <c r="AP84">
        <v>3</v>
      </c>
      <c r="AQ84">
        <v>2</v>
      </c>
      <c r="AR84" t="s">
        <v>1430</v>
      </c>
      <c r="AS84" t="s">
        <v>1431</v>
      </c>
      <c r="AT84" t="s">
        <v>1432</v>
      </c>
      <c r="AU84">
        <v>1</v>
      </c>
      <c r="AV84">
        <v>1</v>
      </c>
      <c r="AW84">
        <v>12</v>
      </c>
      <c r="AX84">
        <v>16</v>
      </c>
      <c r="BB84">
        <v>1</v>
      </c>
      <c r="BC84">
        <v>1</v>
      </c>
      <c r="BD84">
        <v>1</v>
      </c>
      <c r="BE84">
        <v>1</v>
      </c>
      <c r="BF84">
        <v>1999</v>
      </c>
      <c r="BG84">
        <v>2003</v>
      </c>
      <c r="BH84" t="s">
        <v>1433</v>
      </c>
      <c r="BI84" t="s">
        <v>680</v>
      </c>
      <c r="BJ84" t="s">
        <v>680</v>
      </c>
      <c r="BK84" t="s">
        <v>680</v>
      </c>
      <c r="BL84">
        <v>2</v>
      </c>
      <c r="BM84">
        <v>4</v>
      </c>
      <c r="BN84" t="s">
        <v>1434</v>
      </c>
      <c r="BQ84">
        <v>1</v>
      </c>
      <c r="BZ84">
        <v>1</v>
      </c>
      <c r="CB84">
        <v>2</v>
      </c>
      <c r="CC84">
        <v>2</v>
      </c>
      <c r="CD84">
        <v>2</v>
      </c>
      <c r="CE84">
        <v>1</v>
      </c>
      <c r="CF84" s="6">
        <v>42917</v>
      </c>
      <c r="CG84">
        <v>1</v>
      </c>
      <c r="CI84">
        <v>1</v>
      </c>
      <c r="CJ84">
        <v>1</v>
      </c>
      <c r="CK84">
        <v>1</v>
      </c>
      <c r="CP84">
        <v>1</v>
      </c>
      <c r="CR84">
        <v>2</v>
      </c>
      <c r="CS84" s="5">
        <v>31.73</v>
      </c>
      <c r="CT84">
        <v>1</v>
      </c>
      <c r="CU84" s="6">
        <v>42917</v>
      </c>
      <c r="CV84">
        <v>1</v>
      </c>
      <c r="CX84">
        <v>1</v>
      </c>
      <c r="CY84">
        <v>1</v>
      </c>
      <c r="CZ84">
        <v>1</v>
      </c>
      <c r="DE84">
        <v>1</v>
      </c>
      <c r="DG84" s="5">
        <v>48.36</v>
      </c>
      <c r="DH84">
        <v>1</v>
      </c>
      <c r="DI84" s="6">
        <v>42917</v>
      </c>
      <c r="DJ84">
        <v>1</v>
      </c>
      <c r="DL84">
        <v>1</v>
      </c>
      <c r="DM84">
        <v>1</v>
      </c>
      <c r="DN84">
        <v>1</v>
      </c>
      <c r="DS84">
        <v>2</v>
      </c>
      <c r="DU84">
        <v>2</v>
      </c>
      <c r="DW84" s="5">
        <v>3.54</v>
      </c>
      <c r="DX84">
        <v>1</v>
      </c>
      <c r="DY84">
        <v>1</v>
      </c>
      <c r="DZ84">
        <v>3630</v>
      </c>
      <c r="EA84" t="s">
        <v>680</v>
      </c>
      <c r="EB84" t="s">
        <v>680</v>
      </c>
      <c r="ED84">
        <v>1090</v>
      </c>
      <c r="EE84">
        <v>0</v>
      </c>
      <c r="EF84">
        <v>84</v>
      </c>
      <c r="EH84">
        <v>33</v>
      </c>
      <c r="EJ84" t="s">
        <v>1435</v>
      </c>
      <c r="EK84">
        <v>11</v>
      </c>
      <c r="EL84">
        <v>5</v>
      </c>
      <c r="EM84">
        <v>1</v>
      </c>
      <c r="EN84">
        <v>0</v>
      </c>
      <c r="EO84">
        <v>1911</v>
      </c>
      <c r="EP84">
        <v>1991</v>
      </c>
      <c r="EQ84" t="s">
        <v>1436</v>
      </c>
      <c r="ER84" t="s">
        <v>680</v>
      </c>
      <c r="ES84" s="4">
        <v>329352</v>
      </c>
      <c r="ET84" t="s">
        <v>464</v>
      </c>
      <c r="EU84" s="4">
        <v>897453</v>
      </c>
      <c r="EV84">
        <v>2.5</v>
      </c>
      <c r="EW84">
        <v>0</v>
      </c>
      <c r="FE84" t="s">
        <v>1436</v>
      </c>
      <c r="FF84">
        <v>1</v>
      </c>
      <c r="FG84">
        <v>1</v>
      </c>
      <c r="FH84">
        <v>3</v>
      </c>
      <c r="FJ84">
        <v>82.58</v>
      </c>
      <c r="FL84">
        <v>17.420000000000002</v>
      </c>
      <c r="FM84" t="s">
        <v>1437</v>
      </c>
      <c r="FN84">
        <v>1</v>
      </c>
      <c r="FO84">
        <v>1</v>
      </c>
      <c r="FP84">
        <v>3630</v>
      </c>
      <c r="FQ84">
        <v>0</v>
      </c>
      <c r="FT84">
        <v>1090</v>
      </c>
      <c r="FU84">
        <v>0</v>
      </c>
      <c r="FV84">
        <v>84</v>
      </c>
      <c r="FX84">
        <v>33</v>
      </c>
      <c r="FZ84" t="s">
        <v>1436</v>
      </c>
      <c r="GA84">
        <v>11</v>
      </c>
      <c r="GB84">
        <v>5</v>
      </c>
      <c r="GC84">
        <v>2</v>
      </c>
      <c r="GD84">
        <v>0</v>
      </c>
      <c r="GE84">
        <v>1</v>
      </c>
      <c r="GF84">
        <v>1</v>
      </c>
      <c r="GM84" t="s">
        <v>1438</v>
      </c>
      <c r="GN84" t="s">
        <v>1436</v>
      </c>
      <c r="GO84" t="s">
        <v>1436</v>
      </c>
      <c r="GP84" t="s">
        <v>1436</v>
      </c>
      <c r="GQ84" t="s">
        <v>1436</v>
      </c>
      <c r="GR84" t="s">
        <v>1436</v>
      </c>
      <c r="GS84" t="s">
        <v>1436</v>
      </c>
      <c r="GT84" t="s">
        <v>1436</v>
      </c>
      <c r="GU84" t="s">
        <v>1439</v>
      </c>
      <c r="GV84" t="s">
        <v>1436</v>
      </c>
      <c r="GW84" t="s">
        <v>1436</v>
      </c>
      <c r="GX84">
        <v>2</v>
      </c>
      <c r="GY84">
        <v>2</v>
      </c>
      <c r="GZ84" t="s">
        <v>1440</v>
      </c>
      <c r="HA84" t="s">
        <v>680</v>
      </c>
      <c r="HB84">
        <v>2</v>
      </c>
      <c r="HC84" t="s">
        <v>680</v>
      </c>
      <c r="HD84" t="s">
        <v>680</v>
      </c>
      <c r="HE84" t="s">
        <v>1437</v>
      </c>
      <c r="HF84">
        <v>1</v>
      </c>
      <c r="HG84">
        <v>1</v>
      </c>
      <c r="HH84">
        <v>1090</v>
      </c>
      <c r="HI84">
        <v>0</v>
      </c>
      <c r="HJ84">
        <v>84</v>
      </c>
      <c r="HK84">
        <v>0</v>
      </c>
      <c r="HL84">
        <v>33</v>
      </c>
      <c r="HM84">
        <v>0</v>
      </c>
      <c r="HN84" t="s">
        <v>1441</v>
      </c>
      <c r="HO84" t="s">
        <v>1436</v>
      </c>
      <c r="HP84" t="s">
        <v>1440</v>
      </c>
      <c r="HQ84" t="s">
        <v>456</v>
      </c>
      <c r="HR84" t="s">
        <v>1437</v>
      </c>
      <c r="HS84">
        <v>44.386703491211001</v>
      </c>
      <c r="HT84">
        <v>-123.11729431152</v>
      </c>
      <c r="HU84">
        <v>-1</v>
      </c>
    </row>
    <row r="85" spans="1:229" x14ac:dyDescent="0.2">
      <c r="A85" t="s">
        <v>1442</v>
      </c>
      <c r="B85" t="s">
        <v>437</v>
      </c>
      <c r="C85" t="s">
        <v>438</v>
      </c>
      <c r="F85" t="s">
        <v>1443</v>
      </c>
      <c r="G85">
        <v>0</v>
      </c>
      <c r="H85" s="1">
        <v>42953.63480324074</v>
      </c>
      <c r="I85" s="1">
        <v>42964.474131944444</v>
      </c>
      <c r="J85">
        <v>1</v>
      </c>
      <c r="K85" t="s">
        <v>1444</v>
      </c>
      <c r="L85" t="s">
        <v>1445</v>
      </c>
      <c r="M85" t="s">
        <v>442</v>
      </c>
      <c r="N85" t="s">
        <v>1446</v>
      </c>
      <c r="O85" t="s">
        <v>1447</v>
      </c>
      <c r="P85">
        <v>1</v>
      </c>
      <c r="Q85">
        <v>1</v>
      </c>
      <c r="S85">
        <v>1</v>
      </c>
      <c r="T85">
        <v>1</v>
      </c>
      <c r="U85">
        <v>1</v>
      </c>
      <c r="V85">
        <v>1</v>
      </c>
      <c r="X85">
        <v>1</v>
      </c>
      <c r="Y85">
        <v>1</v>
      </c>
      <c r="Z85">
        <v>1</v>
      </c>
      <c r="AB85">
        <v>1</v>
      </c>
      <c r="AD85">
        <v>1</v>
      </c>
      <c r="AG85" s="7">
        <v>25</v>
      </c>
      <c r="AH85">
        <v>15</v>
      </c>
      <c r="AK85">
        <v>16</v>
      </c>
      <c r="AN85">
        <v>1</v>
      </c>
      <c r="AO85" t="s">
        <v>1448</v>
      </c>
      <c r="AP85">
        <v>3</v>
      </c>
      <c r="AQ85">
        <v>1</v>
      </c>
      <c r="AR85">
        <v>60</v>
      </c>
      <c r="AT85" t="s">
        <v>1449</v>
      </c>
      <c r="AU85">
        <v>1</v>
      </c>
      <c r="AV85">
        <v>1</v>
      </c>
      <c r="AZ85">
        <v>1</v>
      </c>
      <c r="BA85">
        <v>1</v>
      </c>
      <c r="BB85">
        <v>1</v>
      </c>
      <c r="BC85">
        <v>1</v>
      </c>
      <c r="BD85">
        <v>1</v>
      </c>
      <c r="BE85">
        <v>3</v>
      </c>
      <c r="BF85">
        <v>2014</v>
      </c>
      <c r="BG85" t="s">
        <v>464</v>
      </c>
      <c r="BH85" t="s">
        <v>464</v>
      </c>
      <c r="BI85">
        <v>2014</v>
      </c>
      <c r="BJ85" t="s">
        <v>464</v>
      </c>
      <c r="BK85" t="s">
        <v>464</v>
      </c>
      <c r="BL85">
        <v>1</v>
      </c>
      <c r="BM85">
        <v>4</v>
      </c>
      <c r="BN85" t="s">
        <v>1450</v>
      </c>
      <c r="BP85">
        <v>1</v>
      </c>
      <c r="BZ85">
        <v>1</v>
      </c>
      <c r="CB85">
        <v>2</v>
      </c>
      <c r="CC85">
        <v>2</v>
      </c>
      <c r="CD85">
        <v>2</v>
      </c>
      <c r="CE85">
        <v>1</v>
      </c>
      <c r="CF85">
        <v>2017</v>
      </c>
      <c r="CG85">
        <v>1</v>
      </c>
      <c r="CI85">
        <v>1</v>
      </c>
      <c r="CP85">
        <v>2</v>
      </c>
      <c r="CR85">
        <v>2</v>
      </c>
      <c r="CS85">
        <v>107.08</v>
      </c>
      <c r="CT85">
        <v>1</v>
      </c>
      <c r="CU85">
        <v>2017</v>
      </c>
      <c r="CV85">
        <v>1</v>
      </c>
      <c r="CX85">
        <v>1</v>
      </c>
      <c r="DE85">
        <v>1</v>
      </c>
      <c r="DG85" t="s">
        <v>1451</v>
      </c>
      <c r="DH85">
        <v>2</v>
      </c>
      <c r="DX85">
        <v>1</v>
      </c>
      <c r="DY85">
        <v>1</v>
      </c>
      <c r="DZ85">
        <v>838</v>
      </c>
      <c r="EA85">
        <v>12</v>
      </c>
      <c r="EB85">
        <v>838</v>
      </c>
      <c r="EC85">
        <v>12</v>
      </c>
      <c r="ED85">
        <v>816</v>
      </c>
      <c r="EE85">
        <v>12</v>
      </c>
      <c r="EF85">
        <v>22</v>
      </c>
      <c r="EG85">
        <v>0</v>
      </c>
      <c r="EH85">
        <v>0</v>
      </c>
      <c r="EI85">
        <v>0</v>
      </c>
      <c r="EJ85">
        <v>1500</v>
      </c>
      <c r="EK85">
        <v>12</v>
      </c>
      <c r="EL85" t="s">
        <v>1452</v>
      </c>
      <c r="EM85">
        <v>6</v>
      </c>
      <c r="EN85" t="s">
        <v>1453</v>
      </c>
      <c r="EO85" t="s">
        <v>1454</v>
      </c>
      <c r="EP85">
        <v>1992</v>
      </c>
      <c r="EQ85" t="s">
        <v>1455</v>
      </c>
      <c r="ER85" t="s">
        <v>1456</v>
      </c>
      <c r="ES85" t="s">
        <v>1457</v>
      </c>
      <c r="ET85" s="2">
        <v>0.98</v>
      </c>
      <c r="EU85" t="s">
        <v>1458</v>
      </c>
      <c r="EV85" t="s">
        <v>1459</v>
      </c>
      <c r="EW85" t="s">
        <v>1460</v>
      </c>
      <c r="EX85">
        <v>0</v>
      </c>
      <c r="EY85">
        <v>0</v>
      </c>
      <c r="EZ85">
        <v>0</v>
      </c>
      <c r="FA85">
        <v>0</v>
      </c>
      <c r="FB85">
        <v>0</v>
      </c>
      <c r="FC85">
        <v>0</v>
      </c>
      <c r="FE85">
        <v>2030</v>
      </c>
      <c r="FF85">
        <v>1</v>
      </c>
      <c r="FG85">
        <v>1</v>
      </c>
      <c r="FH85">
        <v>2</v>
      </c>
      <c r="FJ85">
        <v>0</v>
      </c>
      <c r="FK85">
        <v>98</v>
      </c>
      <c r="FL85">
        <v>2</v>
      </c>
      <c r="FN85">
        <v>1</v>
      </c>
      <c r="FO85">
        <v>1</v>
      </c>
      <c r="FP85">
        <v>838</v>
      </c>
      <c r="FQ85">
        <v>12</v>
      </c>
      <c r="FR85">
        <v>2500</v>
      </c>
      <c r="FS85">
        <v>30</v>
      </c>
      <c r="FT85">
        <v>816</v>
      </c>
      <c r="FU85">
        <v>12</v>
      </c>
      <c r="FV85">
        <v>22</v>
      </c>
      <c r="FW85">
        <v>22</v>
      </c>
      <c r="FZ85">
        <v>1.337</v>
      </c>
      <c r="GA85">
        <v>13.9</v>
      </c>
      <c r="GB85" t="s">
        <v>1461</v>
      </c>
      <c r="GC85">
        <v>1</v>
      </c>
      <c r="GD85">
        <v>0</v>
      </c>
      <c r="GF85">
        <v>1</v>
      </c>
      <c r="GL85">
        <v>2</v>
      </c>
      <c r="GM85" t="s">
        <v>545</v>
      </c>
      <c r="GN85">
        <v>1974</v>
      </c>
      <c r="GO85">
        <v>2009</v>
      </c>
      <c r="GP85" t="s">
        <v>1462</v>
      </c>
      <c r="GQ85">
        <v>1.96</v>
      </c>
      <c r="GR85">
        <v>71.539000000000001</v>
      </c>
      <c r="GS85">
        <v>1.127</v>
      </c>
      <c r="GT85">
        <v>0.65100000000000002</v>
      </c>
      <c r="GU85">
        <v>0.3</v>
      </c>
      <c r="GV85" t="s">
        <v>501</v>
      </c>
      <c r="GW85" t="s">
        <v>545</v>
      </c>
      <c r="GX85">
        <v>1</v>
      </c>
      <c r="GY85">
        <v>2</v>
      </c>
      <c r="GZ85">
        <v>0.01</v>
      </c>
      <c r="HA85" t="s">
        <v>1463</v>
      </c>
      <c r="HB85">
        <v>2</v>
      </c>
      <c r="HC85">
        <v>0</v>
      </c>
      <c r="HD85" t="s">
        <v>1464</v>
      </c>
      <c r="HE85" t="s">
        <v>943</v>
      </c>
      <c r="HF85">
        <v>1</v>
      </c>
      <c r="HG85">
        <v>1</v>
      </c>
      <c r="HH85" t="s">
        <v>503</v>
      </c>
      <c r="HJ85" t="s">
        <v>503</v>
      </c>
      <c r="HL85" t="s">
        <v>503</v>
      </c>
      <c r="HN85" t="s">
        <v>1465</v>
      </c>
      <c r="HO85">
        <v>2500</v>
      </c>
      <c r="HP85">
        <v>2500</v>
      </c>
      <c r="HQ85" t="s">
        <v>943</v>
      </c>
      <c r="HS85">
        <v>44.591094970702997</v>
      </c>
      <c r="HT85">
        <v>-123.46409606934</v>
      </c>
      <c r="HU85">
        <v>-1</v>
      </c>
    </row>
    <row r="86" spans="1:229" x14ac:dyDescent="0.2">
      <c r="A86" t="s">
        <v>1466</v>
      </c>
      <c r="B86" t="s">
        <v>437</v>
      </c>
      <c r="C86" t="s">
        <v>438</v>
      </c>
      <c r="F86" t="s">
        <v>1467</v>
      </c>
      <c r="G86">
        <v>0</v>
      </c>
      <c r="H86" s="1">
        <v>42965.341689814813</v>
      </c>
      <c r="I86" s="1">
        <v>42965.379074074073</v>
      </c>
      <c r="J86">
        <v>1</v>
      </c>
      <c r="K86" t="s">
        <v>1468</v>
      </c>
      <c r="L86" t="s">
        <v>1469</v>
      </c>
      <c r="M86" t="s">
        <v>442</v>
      </c>
      <c r="N86" t="s">
        <v>1470</v>
      </c>
      <c r="O86" t="s">
        <v>1471</v>
      </c>
      <c r="P86">
        <v>1</v>
      </c>
      <c r="Q86">
        <v>1</v>
      </c>
      <c r="S86">
        <v>1</v>
      </c>
      <c r="T86">
        <v>1</v>
      </c>
      <c r="U86">
        <v>1</v>
      </c>
      <c r="V86">
        <v>1</v>
      </c>
      <c r="W86">
        <v>1</v>
      </c>
      <c r="Y86">
        <v>2</v>
      </c>
      <c r="Z86">
        <v>1</v>
      </c>
      <c r="AB86">
        <v>1</v>
      </c>
      <c r="AC86">
        <v>1</v>
      </c>
      <c r="AD86">
        <v>1</v>
      </c>
      <c r="AG86" s="5">
        <v>5</v>
      </c>
      <c r="AH86">
        <v>45</v>
      </c>
      <c r="AK86">
        <v>55</v>
      </c>
      <c r="AL86" s="7">
        <v>50</v>
      </c>
      <c r="AM86">
        <v>90</v>
      </c>
      <c r="AN86">
        <v>1</v>
      </c>
      <c r="AO86" t="s">
        <v>1472</v>
      </c>
      <c r="AP86">
        <v>3</v>
      </c>
      <c r="AQ86">
        <v>2</v>
      </c>
      <c r="AR86">
        <v>60</v>
      </c>
      <c r="AT86" t="s">
        <v>1473</v>
      </c>
      <c r="AU86">
        <v>1</v>
      </c>
      <c r="AV86">
        <v>1</v>
      </c>
      <c r="AZ86">
        <v>1</v>
      </c>
      <c r="BA86">
        <v>1</v>
      </c>
      <c r="BB86">
        <v>1</v>
      </c>
      <c r="BC86">
        <v>2</v>
      </c>
      <c r="BD86">
        <v>2</v>
      </c>
      <c r="BE86">
        <v>2</v>
      </c>
      <c r="BF86">
        <v>2011</v>
      </c>
      <c r="BG86">
        <v>2011</v>
      </c>
      <c r="BH86">
        <v>2011</v>
      </c>
      <c r="BI86">
        <v>2011</v>
      </c>
      <c r="BJ86">
        <v>2011</v>
      </c>
      <c r="BK86">
        <v>2011</v>
      </c>
      <c r="BL86">
        <v>1</v>
      </c>
      <c r="BM86">
        <v>1</v>
      </c>
      <c r="BQ86">
        <v>1</v>
      </c>
      <c r="BV86">
        <v>1</v>
      </c>
      <c r="CA86">
        <v>1</v>
      </c>
      <c r="CB86">
        <v>2</v>
      </c>
      <c r="CC86">
        <v>2</v>
      </c>
      <c r="CD86">
        <v>2</v>
      </c>
      <c r="CE86">
        <v>1</v>
      </c>
      <c r="CF86">
        <v>2011</v>
      </c>
      <c r="CG86">
        <v>1</v>
      </c>
      <c r="CI86">
        <v>1</v>
      </c>
      <c r="CJ86">
        <v>1</v>
      </c>
      <c r="CK86">
        <v>1</v>
      </c>
      <c r="CP86">
        <v>1</v>
      </c>
      <c r="CR86">
        <v>2</v>
      </c>
      <c r="CS86" s="5">
        <v>32.99</v>
      </c>
      <c r="CT86">
        <v>1</v>
      </c>
      <c r="CU86">
        <v>2011</v>
      </c>
      <c r="CV86">
        <v>1</v>
      </c>
      <c r="CX86">
        <v>1</v>
      </c>
      <c r="CY86">
        <v>1</v>
      </c>
      <c r="CZ86">
        <v>1</v>
      </c>
      <c r="DE86">
        <v>1</v>
      </c>
      <c r="DG86" s="5">
        <v>41.48</v>
      </c>
      <c r="DH86">
        <v>1</v>
      </c>
      <c r="DJ86">
        <v>1</v>
      </c>
      <c r="DL86">
        <v>1</v>
      </c>
      <c r="DM86">
        <v>1</v>
      </c>
      <c r="DN86">
        <v>1</v>
      </c>
      <c r="DS86">
        <v>2</v>
      </c>
      <c r="DU86">
        <v>2</v>
      </c>
      <c r="DW86" s="5">
        <v>5.5</v>
      </c>
      <c r="DX86">
        <v>1</v>
      </c>
      <c r="DY86">
        <v>1</v>
      </c>
      <c r="DZ86">
        <v>1750</v>
      </c>
      <c r="EA86">
        <v>600</v>
      </c>
      <c r="EB86">
        <v>1750</v>
      </c>
      <c r="EC86">
        <v>600</v>
      </c>
      <c r="ED86">
        <v>609</v>
      </c>
      <c r="EE86">
        <v>170</v>
      </c>
      <c r="EF86">
        <v>120</v>
      </c>
      <c r="EJ86" s="4">
        <v>83730432</v>
      </c>
      <c r="EK86">
        <v>27</v>
      </c>
      <c r="EL86">
        <v>2</v>
      </c>
      <c r="EM86">
        <v>17</v>
      </c>
      <c r="EN86">
        <v>3.1</v>
      </c>
      <c r="EO86">
        <v>1938</v>
      </c>
      <c r="EP86">
        <v>2017</v>
      </c>
      <c r="EQ86" t="s">
        <v>1474</v>
      </c>
      <c r="ER86" t="s">
        <v>1475</v>
      </c>
      <c r="ES86">
        <v>232584</v>
      </c>
      <c r="ET86">
        <v>213977</v>
      </c>
      <c r="EU86">
        <v>383714</v>
      </c>
      <c r="EW86">
        <v>1.28</v>
      </c>
      <c r="EZ86">
        <v>1</v>
      </c>
      <c r="FE86" t="s">
        <v>932</v>
      </c>
      <c r="FF86">
        <v>2</v>
      </c>
      <c r="FG86">
        <v>1</v>
      </c>
      <c r="FH86">
        <v>3</v>
      </c>
      <c r="FL86">
        <v>100</v>
      </c>
      <c r="FN86">
        <v>1</v>
      </c>
      <c r="FO86">
        <v>1</v>
      </c>
      <c r="FP86">
        <v>1750</v>
      </c>
      <c r="FT86">
        <v>546</v>
      </c>
      <c r="FV86">
        <v>120</v>
      </c>
      <c r="FZ86" t="s">
        <v>484</v>
      </c>
      <c r="GA86">
        <v>10.5</v>
      </c>
      <c r="GB86">
        <v>6</v>
      </c>
      <c r="GC86">
        <v>1</v>
      </c>
      <c r="GD86">
        <v>0</v>
      </c>
      <c r="GF86">
        <v>1</v>
      </c>
      <c r="GH86">
        <v>1</v>
      </c>
      <c r="GL86">
        <v>2</v>
      </c>
      <c r="GN86">
        <v>1973</v>
      </c>
      <c r="GO86">
        <v>2006</v>
      </c>
      <c r="GP86">
        <v>300000</v>
      </c>
      <c r="GQ86">
        <v>1000000</v>
      </c>
      <c r="GR86">
        <v>125.1</v>
      </c>
      <c r="GS86">
        <v>1.1000000000000001</v>
      </c>
      <c r="GT86">
        <v>0.107</v>
      </c>
      <c r="GU86">
        <v>95</v>
      </c>
      <c r="GV86">
        <v>2015</v>
      </c>
      <c r="GW86">
        <v>2015</v>
      </c>
      <c r="GX86">
        <v>2</v>
      </c>
      <c r="GY86">
        <v>2</v>
      </c>
      <c r="GZ86">
        <v>0</v>
      </c>
      <c r="HB86">
        <v>1</v>
      </c>
      <c r="HC86">
        <v>100</v>
      </c>
      <c r="HD86" t="s">
        <v>1476</v>
      </c>
      <c r="HF86">
        <v>1</v>
      </c>
      <c r="HG86">
        <v>1</v>
      </c>
      <c r="HN86">
        <v>10.5</v>
      </c>
      <c r="HO86">
        <v>1</v>
      </c>
      <c r="HS86">
        <v>42.339294433593999</v>
      </c>
      <c r="HT86">
        <v>-122.79869842529</v>
      </c>
      <c r="HU86">
        <v>-1</v>
      </c>
    </row>
    <row r="87" spans="1:229" x14ac:dyDescent="0.2">
      <c r="A87" t="s">
        <v>1477</v>
      </c>
      <c r="B87" t="s">
        <v>437</v>
      </c>
      <c r="C87" t="s">
        <v>438</v>
      </c>
      <c r="F87" t="s">
        <v>1478</v>
      </c>
      <c r="G87">
        <v>0</v>
      </c>
      <c r="H87" s="1">
        <v>42965.379618055558</v>
      </c>
      <c r="I87" s="1">
        <v>42965.402870370373</v>
      </c>
      <c r="J87">
        <v>1</v>
      </c>
      <c r="K87" t="s">
        <v>1479</v>
      </c>
      <c r="L87" t="s">
        <v>1480</v>
      </c>
      <c r="M87" t="s">
        <v>1481</v>
      </c>
      <c r="N87" t="s">
        <v>1482</v>
      </c>
      <c r="O87">
        <v>5417910064</v>
      </c>
      <c r="P87">
        <v>1</v>
      </c>
      <c r="Q87">
        <v>1</v>
      </c>
      <c r="S87">
        <v>1</v>
      </c>
      <c r="T87">
        <v>1</v>
      </c>
      <c r="U87">
        <v>1</v>
      </c>
      <c r="V87">
        <v>1</v>
      </c>
      <c r="W87">
        <v>1</v>
      </c>
      <c r="X87">
        <v>1</v>
      </c>
      <c r="Y87">
        <v>1</v>
      </c>
      <c r="Z87">
        <v>1</v>
      </c>
      <c r="AA87">
        <v>1</v>
      </c>
      <c r="AB87">
        <v>1</v>
      </c>
      <c r="AC87">
        <v>1</v>
      </c>
      <c r="AD87">
        <v>1</v>
      </c>
      <c r="AG87" s="7">
        <v>5</v>
      </c>
      <c r="AH87">
        <v>30</v>
      </c>
      <c r="AI87" s="7">
        <v>25</v>
      </c>
      <c r="AK87">
        <v>33</v>
      </c>
      <c r="AM87" t="s">
        <v>1483</v>
      </c>
      <c r="AN87">
        <v>2</v>
      </c>
      <c r="AP87">
        <v>3</v>
      </c>
      <c r="AQ87">
        <v>1</v>
      </c>
      <c r="AR87">
        <v>60</v>
      </c>
      <c r="AS87" t="s">
        <v>1484</v>
      </c>
      <c r="AT87" t="s">
        <v>545</v>
      </c>
      <c r="AU87">
        <v>1</v>
      </c>
      <c r="AV87">
        <v>1</v>
      </c>
      <c r="AW87">
        <v>12</v>
      </c>
      <c r="AX87">
        <v>23</v>
      </c>
      <c r="BB87">
        <v>1</v>
      </c>
      <c r="BC87">
        <v>1</v>
      </c>
      <c r="BD87">
        <v>1</v>
      </c>
      <c r="BE87">
        <v>1</v>
      </c>
      <c r="BF87">
        <v>2017</v>
      </c>
      <c r="BG87">
        <v>2017</v>
      </c>
      <c r="BH87">
        <v>2017</v>
      </c>
      <c r="BL87">
        <v>1</v>
      </c>
      <c r="BM87">
        <v>1</v>
      </c>
      <c r="BP87">
        <v>1</v>
      </c>
      <c r="BQ87">
        <v>1</v>
      </c>
      <c r="BR87">
        <v>1</v>
      </c>
      <c r="BZ87">
        <v>1</v>
      </c>
      <c r="CB87">
        <v>2</v>
      </c>
      <c r="CC87">
        <v>2</v>
      </c>
      <c r="CD87">
        <v>2</v>
      </c>
      <c r="CE87">
        <v>1</v>
      </c>
      <c r="CF87">
        <v>2017</v>
      </c>
      <c r="CG87">
        <v>2</v>
      </c>
      <c r="CN87">
        <v>1</v>
      </c>
      <c r="CO87" t="s">
        <v>1485</v>
      </c>
      <c r="CP87">
        <v>3</v>
      </c>
      <c r="CR87">
        <v>2</v>
      </c>
      <c r="CS87">
        <v>43.07</v>
      </c>
      <c r="CT87">
        <v>1</v>
      </c>
      <c r="CU87">
        <v>2017</v>
      </c>
      <c r="CV87">
        <v>2</v>
      </c>
      <c r="DC87">
        <v>1</v>
      </c>
      <c r="DD87" t="s">
        <v>1486</v>
      </c>
      <c r="DE87">
        <v>3</v>
      </c>
      <c r="DG87">
        <v>53.24</v>
      </c>
      <c r="DH87">
        <v>1</v>
      </c>
      <c r="DI87">
        <v>2017</v>
      </c>
      <c r="DJ87">
        <v>1</v>
      </c>
      <c r="DK87">
        <v>1</v>
      </c>
      <c r="DM87">
        <v>1</v>
      </c>
      <c r="DN87">
        <v>1</v>
      </c>
      <c r="DO87">
        <v>1</v>
      </c>
      <c r="DS87">
        <v>2</v>
      </c>
      <c r="DU87">
        <v>2</v>
      </c>
      <c r="DW87">
        <v>6.74</v>
      </c>
      <c r="DX87">
        <v>1</v>
      </c>
      <c r="DY87">
        <v>1</v>
      </c>
      <c r="DZ87" s="4">
        <v>52540</v>
      </c>
      <c r="EA87" t="s">
        <v>1487</v>
      </c>
      <c r="ED87" s="4">
        <v>16178</v>
      </c>
      <c r="EE87">
        <v>463</v>
      </c>
      <c r="EF87" s="4">
        <v>1143</v>
      </c>
      <c r="EH87">
        <v>225</v>
      </c>
      <c r="EJ87" s="4">
        <v>69355</v>
      </c>
      <c r="EK87">
        <v>264</v>
      </c>
      <c r="EL87">
        <v>5</v>
      </c>
      <c r="EM87">
        <v>4</v>
      </c>
      <c r="EN87" t="s">
        <v>1488</v>
      </c>
      <c r="EO87">
        <v>1912</v>
      </c>
      <c r="EP87">
        <v>2014</v>
      </c>
      <c r="EQ87" t="s">
        <v>1489</v>
      </c>
      <c r="ER87">
        <v>28</v>
      </c>
      <c r="ES87">
        <v>7.16</v>
      </c>
      <c r="EU87">
        <v>13.79</v>
      </c>
      <c r="EW87">
        <v>21.3</v>
      </c>
      <c r="FE87">
        <v>2065</v>
      </c>
      <c r="FF87">
        <v>1</v>
      </c>
      <c r="FG87">
        <v>1</v>
      </c>
      <c r="FH87">
        <v>2</v>
      </c>
      <c r="FJ87">
        <v>0</v>
      </c>
      <c r="FK87">
        <v>20.7</v>
      </c>
      <c r="FL87">
        <v>79.3</v>
      </c>
      <c r="FM87" t="s">
        <v>1490</v>
      </c>
      <c r="FN87">
        <v>1</v>
      </c>
      <c r="FO87">
        <v>1</v>
      </c>
      <c r="FP87" s="4">
        <v>52540</v>
      </c>
      <c r="FQ87" t="s">
        <v>1487</v>
      </c>
      <c r="FT87" s="4">
        <v>16178</v>
      </c>
      <c r="FU87">
        <v>463</v>
      </c>
      <c r="FV87" s="4">
        <v>1143</v>
      </c>
      <c r="FX87">
        <v>225</v>
      </c>
      <c r="FZ87" t="s">
        <v>1491</v>
      </c>
      <c r="GA87">
        <v>223</v>
      </c>
      <c r="GB87">
        <v>15</v>
      </c>
      <c r="GC87">
        <v>1</v>
      </c>
      <c r="GD87">
        <v>0</v>
      </c>
      <c r="GF87">
        <v>1</v>
      </c>
      <c r="GL87">
        <v>1</v>
      </c>
      <c r="GM87" t="s">
        <v>1492</v>
      </c>
      <c r="GN87">
        <v>1967</v>
      </c>
      <c r="GO87">
        <v>2009</v>
      </c>
      <c r="GP87">
        <v>12.3</v>
      </c>
      <c r="GQ87">
        <v>68</v>
      </c>
      <c r="GR87" s="4">
        <v>3440</v>
      </c>
      <c r="GS87">
        <v>37.130000000000003</v>
      </c>
      <c r="GT87">
        <v>6.2</v>
      </c>
      <c r="GU87" t="s">
        <v>1493</v>
      </c>
      <c r="GV87" t="s">
        <v>1494</v>
      </c>
      <c r="GW87" t="s">
        <v>932</v>
      </c>
      <c r="GX87">
        <v>1</v>
      </c>
      <c r="GY87">
        <v>2</v>
      </c>
      <c r="GZ87" t="s">
        <v>545</v>
      </c>
      <c r="HA87" t="s">
        <v>545</v>
      </c>
      <c r="HB87">
        <v>2</v>
      </c>
      <c r="HC87" t="s">
        <v>545</v>
      </c>
      <c r="HD87" t="s">
        <v>545</v>
      </c>
      <c r="HF87">
        <v>1</v>
      </c>
      <c r="HG87">
        <v>1</v>
      </c>
      <c r="HH87" s="4">
        <v>15299</v>
      </c>
      <c r="HJ87">
        <v>754</v>
      </c>
      <c r="HN87">
        <v>130</v>
      </c>
      <c r="HO87">
        <v>70</v>
      </c>
      <c r="HP87" s="4">
        <v>3200</v>
      </c>
      <c r="HS87">
        <v>44.625106811522997</v>
      </c>
      <c r="HT87">
        <v>-123.13090515137</v>
      </c>
      <c r="HU87">
        <v>-1</v>
      </c>
    </row>
    <row r="88" spans="1:229" x14ac:dyDescent="0.2">
      <c r="A88" t="s">
        <v>1495</v>
      </c>
      <c r="B88" t="s">
        <v>437</v>
      </c>
      <c r="C88" t="s">
        <v>438</v>
      </c>
      <c r="F88" t="s">
        <v>1496</v>
      </c>
      <c r="G88">
        <v>0</v>
      </c>
      <c r="H88" s="1">
        <v>42965.455185185187</v>
      </c>
      <c r="I88" s="1">
        <v>42965.476215277777</v>
      </c>
      <c r="J88">
        <v>1</v>
      </c>
      <c r="K88" t="s">
        <v>1497</v>
      </c>
      <c r="L88" t="s">
        <v>1498</v>
      </c>
      <c r="M88" t="s">
        <v>453</v>
      </c>
      <c r="N88" t="s">
        <v>1499</v>
      </c>
      <c r="O88" t="s">
        <v>1500</v>
      </c>
      <c r="P88">
        <v>1</v>
      </c>
      <c r="Q88">
        <v>1</v>
      </c>
      <c r="S88">
        <v>1</v>
      </c>
      <c r="T88">
        <v>1</v>
      </c>
      <c r="U88">
        <v>1</v>
      </c>
      <c r="V88">
        <v>1</v>
      </c>
      <c r="Y88">
        <v>2</v>
      </c>
      <c r="Z88">
        <v>1</v>
      </c>
      <c r="AB88">
        <v>1</v>
      </c>
      <c r="AD88">
        <v>1</v>
      </c>
      <c r="AG88" t="s">
        <v>1501</v>
      </c>
      <c r="AH88" t="s">
        <v>1502</v>
      </c>
      <c r="AK88" t="s">
        <v>529</v>
      </c>
      <c r="AN88">
        <v>1</v>
      </c>
      <c r="AO88" t="s">
        <v>1503</v>
      </c>
      <c r="AP88">
        <v>3</v>
      </c>
      <c r="AQ88">
        <v>1</v>
      </c>
      <c r="AR88" t="s">
        <v>1289</v>
      </c>
      <c r="AU88">
        <v>1</v>
      </c>
      <c r="AV88">
        <v>1</v>
      </c>
      <c r="AW88">
        <v>48</v>
      </c>
      <c r="AX88">
        <v>30</v>
      </c>
      <c r="BB88">
        <v>1</v>
      </c>
      <c r="BC88">
        <v>2</v>
      </c>
      <c r="BD88">
        <v>2</v>
      </c>
      <c r="BE88">
        <v>2</v>
      </c>
      <c r="BF88">
        <v>2003</v>
      </c>
      <c r="BG88">
        <v>2008</v>
      </c>
      <c r="BH88" t="s">
        <v>445</v>
      </c>
      <c r="BI88">
        <v>2002</v>
      </c>
      <c r="BJ88">
        <v>2002</v>
      </c>
      <c r="BK88" t="s">
        <v>445</v>
      </c>
      <c r="BL88">
        <v>1</v>
      </c>
      <c r="BM88">
        <v>4</v>
      </c>
      <c r="BN88" t="s">
        <v>1504</v>
      </c>
      <c r="BP88">
        <v>1</v>
      </c>
      <c r="BQ88">
        <v>1</v>
      </c>
      <c r="BZ88">
        <v>1</v>
      </c>
      <c r="CB88">
        <v>1</v>
      </c>
      <c r="CC88">
        <v>1</v>
      </c>
      <c r="CD88">
        <v>3</v>
      </c>
      <c r="CE88">
        <v>1</v>
      </c>
      <c r="CF88" s="6">
        <v>42917</v>
      </c>
      <c r="CG88">
        <v>1</v>
      </c>
      <c r="CI88">
        <v>1</v>
      </c>
      <c r="CP88">
        <v>1</v>
      </c>
      <c r="CR88">
        <v>2</v>
      </c>
      <c r="CS88" s="5">
        <v>80.31</v>
      </c>
      <c r="CT88">
        <v>1</v>
      </c>
      <c r="CU88">
        <v>2017</v>
      </c>
      <c r="CV88">
        <v>1</v>
      </c>
      <c r="CX88">
        <v>1</v>
      </c>
      <c r="DE88">
        <v>1</v>
      </c>
      <c r="DH88">
        <v>2</v>
      </c>
      <c r="DX88">
        <v>1</v>
      </c>
      <c r="DY88">
        <v>1</v>
      </c>
      <c r="DZ88">
        <v>950</v>
      </c>
      <c r="EA88">
        <v>189</v>
      </c>
      <c r="EB88">
        <v>950</v>
      </c>
      <c r="EC88">
        <v>189</v>
      </c>
      <c r="ED88">
        <v>412</v>
      </c>
      <c r="EE88">
        <v>63</v>
      </c>
      <c r="EF88">
        <v>49</v>
      </c>
      <c r="EH88">
        <v>2</v>
      </c>
      <c r="EJ88" s="4">
        <v>45000</v>
      </c>
      <c r="EK88">
        <v>17</v>
      </c>
      <c r="EL88">
        <v>0</v>
      </c>
      <c r="EM88">
        <v>1</v>
      </c>
      <c r="EN88" t="s">
        <v>1505</v>
      </c>
      <c r="EO88">
        <v>2002</v>
      </c>
      <c r="EP88">
        <v>2002</v>
      </c>
      <c r="EQ88" t="s">
        <v>1506</v>
      </c>
      <c r="ER88">
        <v>0.72</v>
      </c>
      <c r="ES88">
        <v>0.126</v>
      </c>
      <c r="ET88" s="2">
        <v>0.5</v>
      </c>
      <c r="EU88" t="s">
        <v>1507</v>
      </c>
      <c r="EW88" s="4">
        <v>1000000</v>
      </c>
      <c r="FE88">
        <v>2030</v>
      </c>
      <c r="FF88">
        <v>2</v>
      </c>
      <c r="FG88">
        <v>1</v>
      </c>
      <c r="FH88">
        <v>3</v>
      </c>
      <c r="FL88" s="2">
        <v>1</v>
      </c>
      <c r="FN88">
        <v>1</v>
      </c>
      <c r="FO88">
        <v>1</v>
      </c>
      <c r="FP88">
        <v>950</v>
      </c>
      <c r="FQ88">
        <v>15</v>
      </c>
      <c r="FR88">
        <v>950</v>
      </c>
      <c r="FS88">
        <v>15</v>
      </c>
      <c r="FT88">
        <v>357</v>
      </c>
      <c r="FU88">
        <v>5</v>
      </c>
      <c r="FV88">
        <v>49</v>
      </c>
      <c r="FX88">
        <v>2</v>
      </c>
      <c r="FZ88" t="s">
        <v>1508</v>
      </c>
      <c r="GA88">
        <v>17</v>
      </c>
      <c r="GB88">
        <v>1</v>
      </c>
      <c r="GC88">
        <v>1</v>
      </c>
      <c r="GD88" s="2">
        <v>0.01</v>
      </c>
      <c r="GE88">
        <v>1</v>
      </c>
      <c r="GL88">
        <v>2</v>
      </c>
      <c r="GN88">
        <v>2002</v>
      </c>
      <c r="GO88">
        <v>2002</v>
      </c>
      <c r="GP88">
        <v>0.27</v>
      </c>
      <c r="GQ88">
        <v>0.35</v>
      </c>
      <c r="GR88">
        <v>100</v>
      </c>
      <c r="GS88">
        <v>1.728</v>
      </c>
      <c r="GT88">
        <v>0.504</v>
      </c>
      <c r="GU88">
        <v>100</v>
      </c>
      <c r="GV88">
        <v>2017</v>
      </c>
      <c r="GW88">
        <v>2017</v>
      </c>
      <c r="GX88">
        <v>2</v>
      </c>
      <c r="GY88">
        <v>2</v>
      </c>
      <c r="GZ88">
        <v>0</v>
      </c>
      <c r="HA88" t="s">
        <v>487</v>
      </c>
      <c r="HB88">
        <v>2</v>
      </c>
      <c r="HD88" t="s">
        <v>1509</v>
      </c>
      <c r="HF88">
        <v>1</v>
      </c>
      <c r="HG88">
        <v>2</v>
      </c>
      <c r="HS88">
        <v>43.217895507812003</v>
      </c>
      <c r="HT88">
        <v>-123.40209960938</v>
      </c>
      <c r="HU88">
        <v>-1</v>
      </c>
    </row>
    <row r="89" spans="1:229" x14ac:dyDescent="0.2">
      <c r="A89" t="s">
        <v>1510</v>
      </c>
      <c r="B89" t="s">
        <v>437</v>
      </c>
      <c r="C89" t="s">
        <v>438</v>
      </c>
      <c r="F89" t="s">
        <v>1272</v>
      </c>
      <c r="G89">
        <v>0</v>
      </c>
      <c r="H89" s="1">
        <v>42965.590671296297</v>
      </c>
      <c r="I89" s="1">
        <v>42965.609803240739</v>
      </c>
      <c r="J89">
        <v>1</v>
      </c>
      <c r="K89" t="s">
        <v>1511</v>
      </c>
      <c r="L89" t="s">
        <v>1407</v>
      </c>
      <c r="M89" t="s">
        <v>1408</v>
      </c>
      <c r="N89" t="s">
        <v>1409</v>
      </c>
      <c r="O89" t="s">
        <v>1410</v>
      </c>
      <c r="P89">
        <v>1</v>
      </c>
      <c r="Q89">
        <v>1</v>
      </c>
      <c r="S89">
        <v>1</v>
      </c>
      <c r="T89">
        <v>1</v>
      </c>
      <c r="U89">
        <v>1</v>
      </c>
      <c r="V89">
        <v>1</v>
      </c>
      <c r="W89">
        <v>1</v>
      </c>
      <c r="X89">
        <v>1</v>
      </c>
      <c r="Y89">
        <v>1</v>
      </c>
      <c r="Z89">
        <v>1</v>
      </c>
      <c r="AB89">
        <v>1</v>
      </c>
      <c r="AC89">
        <v>1</v>
      </c>
      <c r="AD89">
        <v>1</v>
      </c>
      <c r="AG89" s="5">
        <v>20</v>
      </c>
      <c r="AH89">
        <v>8</v>
      </c>
      <c r="AK89">
        <v>19</v>
      </c>
      <c r="AL89" s="5">
        <v>15</v>
      </c>
      <c r="AM89">
        <v>120</v>
      </c>
      <c r="AN89">
        <v>1</v>
      </c>
      <c r="AO89" t="s">
        <v>1512</v>
      </c>
      <c r="AP89">
        <v>3</v>
      </c>
      <c r="AQ89">
        <v>2</v>
      </c>
      <c r="AR89">
        <v>365</v>
      </c>
      <c r="AT89" t="s">
        <v>1513</v>
      </c>
      <c r="AU89">
        <v>1</v>
      </c>
      <c r="AV89">
        <v>1</v>
      </c>
      <c r="AW89">
        <v>7</v>
      </c>
      <c r="AX89">
        <v>40</v>
      </c>
      <c r="BB89">
        <v>1</v>
      </c>
      <c r="BC89">
        <v>1</v>
      </c>
      <c r="BD89">
        <v>1</v>
      </c>
      <c r="BE89">
        <v>1</v>
      </c>
      <c r="BF89">
        <v>2015</v>
      </c>
      <c r="BG89">
        <v>2015</v>
      </c>
      <c r="BH89">
        <v>2015</v>
      </c>
      <c r="BI89" t="s">
        <v>464</v>
      </c>
      <c r="BJ89" t="s">
        <v>464</v>
      </c>
      <c r="BK89" t="s">
        <v>464</v>
      </c>
      <c r="BL89">
        <v>2</v>
      </c>
      <c r="BM89">
        <v>1</v>
      </c>
      <c r="BP89">
        <v>1</v>
      </c>
      <c r="BQ89">
        <v>1</v>
      </c>
      <c r="BR89">
        <v>1</v>
      </c>
      <c r="BT89">
        <v>1</v>
      </c>
      <c r="BU89" t="s">
        <v>1514</v>
      </c>
      <c r="BX89">
        <v>1</v>
      </c>
      <c r="CB89">
        <v>2</v>
      </c>
      <c r="CC89">
        <v>2</v>
      </c>
      <c r="CD89">
        <v>2</v>
      </c>
      <c r="CE89">
        <v>1</v>
      </c>
      <c r="CF89">
        <v>2017</v>
      </c>
      <c r="CG89">
        <v>1</v>
      </c>
      <c r="CI89">
        <v>1</v>
      </c>
      <c r="CJ89">
        <v>1</v>
      </c>
      <c r="CK89">
        <v>1</v>
      </c>
      <c r="CL89">
        <v>1</v>
      </c>
      <c r="CP89">
        <v>1</v>
      </c>
      <c r="CR89">
        <v>2</v>
      </c>
      <c r="CS89" t="s">
        <v>1515</v>
      </c>
      <c r="CT89">
        <v>1</v>
      </c>
      <c r="CU89">
        <v>2017</v>
      </c>
      <c r="CV89">
        <v>1</v>
      </c>
      <c r="CX89">
        <v>1</v>
      </c>
      <c r="CY89">
        <v>1</v>
      </c>
      <c r="CZ89">
        <v>1</v>
      </c>
      <c r="DA89">
        <v>1</v>
      </c>
      <c r="DC89">
        <v>1</v>
      </c>
      <c r="DD89" t="s">
        <v>611</v>
      </c>
      <c r="DE89">
        <v>2</v>
      </c>
      <c r="DG89" t="s">
        <v>1516</v>
      </c>
      <c r="DH89">
        <v>1</v>
      </c>
      <c r="DI89">
        <v>2017</v>
      </c>
      <c r="DJ89">
        <v>1</v>
      </c>
      <c r="DL89">
        <v>1</v>
      </c>
      <c r="DM89">
        <v>1</v>
      </c>
      <c r="DN89">
        <v>1</v>
      </c>
      <c r="DO89">
        <v>1</v>
      </c>
      <c r="DS89">
        <v>2</v>
      </c>
      <c r="DU89">
        <v>2</v>
      </c>
      <c r="DW89" s="5">
        <v>9.4499999999999993</v>
      </c>
      <c r="DX89">
        <v>1</v>
      </c>
      <c r="DY89">
        <v>1</v>
      </c>
      <c r="DZ89">
        <v>23564</v>
      </c>
      <c r="EA89" t="s">
        <v>464</v>
      </c>
      <c r="EB89">
        <v>25888</v>
      </c>
      <c r="EC89" t="s">
        <v>464</v>
      </c>
      <c r="ED89">
        <v>5862</v>
      </c>
      <c r="EE89">
        <v>85</v>
      </c>
      <c r="EF89">
        <v>416</v>
      </c>
      <c r="EG89">
        <v>0</v>
      </c>
      <c r="EH89">
        <v>469</v>
      </c>
      <c r="EI89">
        <v>0</v>
      </c>
      <c r="EJ89" t="s">
        <v>1517</v>
      </c>
      <c r="EK89">
        <v>135</v>
      </c>
      <c r="EL89">
        <v>7</v>
      </c>
      <c r="EM89">
        <v>2</v>
      </c>
      <c r="EN89">
        <v>1</v>
      </c>
      <c r="EO89" t="s">
        <v>464</v>
      </c>
      <c r="EP89">
        <v>2013</v>
      </c>
      <c r="EQ89">
        <v>10</v>
      </c>
      <c r="ER89">
        <v>9.5</v>
      </c>
      <c r="ES89">
        <v>2.37</v>
      </c>
      <c r="ET89">
        <v>0</v>
      </c>
      <c r="EU89">
        <v>4.5999999999999996</v>
      </c>
      <c r="EV89">
        <v>0</v>
      </c>
      <c r="EW89">
        <v>0</v>
      </c>
      <c r="EX89">
        <v>0</v>
      </c>
      <c r="EY89">
        <v>12</v>
      </c>
      <c r="EZ89">
        <v>0</v>
      </c>
      <c r="FA89">
        <v>0</v>
      </c>
      <c r="FE89">
        <v>2036</v>
      </c>
      <c r="FF89">
        <v>1</v>
      </c>
      <c r="FG89">
        <v>1</v>
      </c>
      <c r="FH89">
        <v>3</v>
      </c>
      <c r="FJ89">
        <v>100</v>
      </c>
      <c r="FN89">
        <v>1</v>
      </c>
      <c r="FO89">
        <v>1</v>
      </c>
      <c r="FP89">
        <v>23564</v>
      </c>
      <c r="FQ89" t="s">
        <v>464</v>
      </c>
      <c r="FR89">
        <v>25888</v>
      </c>
      <c r="FS89" t="s">
        <v>464</v>
      </c>
      <c r="FT89">
        <v>5815</v>
      </c>
      <c r="FU89">
        <v>11</v>
      </c>
      <c r="FV89">
        <v>443</v>
      </c>
      <c r="FW89">
        <v>0</v>
      </c>
      <c r="FX89">
        <v>309</v>
      </c>
      <c r="FY89">
        <v>0</v>
      </c>
      <c r="FZ89" t="s">
        <v>1518</v>
      </c>
      <c r="GA89">
        <v>80.34</v>
      </c>
      <c r="GB89" t="s">
        <v>1519</v>
      </c>
      <c r="GC89">
        <v>1</v>
      </c>
      <c r="GD89">
        <v>0</v>
      </c>
      <c r="GE89">
        <v>1</v>
      </c>
      <c r="GF89">
        <v>1</v>
      </c>
      <c r="GG89">
        <v>1</v>
      </c>
      <c r="GJ89">
        <v>1</v>
      </c>
      <c r="GK89" t="s">
        <v>1520</v>
      </c>
      <c r="GM89" t="s">
        <v>1521</v>
      </c>
      <c r="GN89">
        <v>1987</v>
      </c>
      <c r="GO89">
        <v>2015</v>
      </c>
      <c r="GP89">
        <v>4</v>
      </c>
      <c r="GQ89">
        <v>12</v>
      </c>
      <c r="GR89">
        <v>1412.91</v>
      </c>
      <c r="GS89">
        <v>18.38</v>
      </c>
      <c r="GT89">
        <v>4.34</v>
      </c>
      <c r="GU89" t="s">
        <v>1518</v>
      </c>
      <c r="GV89" t="s">
        <v>1518</v>
      </c>
      <c r="GW89" t="s">
        <v>1522</v>
      </c>
      <c r="GX89">
        <v>1</v>
      </c>
      <c r="GY89">
        <v>1</v>
      </c>
      <c r="GZ89" s="2">
        <v>0.02</v>
      </c>
      <c r="HA89" t="s">
        <v>1523</v>
      </c>
      <c r="HB89">
        <v>2</v>
      </c>
      <c r="HC89">
        <v>0</v>
      </c>
      <c r="HD89" t="s">
        <v>445</v>
      </c>
      <c r="HE89" t="s">
        <v>1524</v>
      </c>
      <c r="HF89">
        <v>1</v>
      </c>
      <c r="HG89">
        <v>1</v>
      </c>
      <c r="HH89">
        <v>5854</v>
      </c>
      <c r="HI89" t="s">
        <v>445</v>
      </c>
      <c r="HJ89">
        <v>682</v>
      </c>
      <c r="HK89" t="s">
        <v>445</v>
      </c>
      <c r="HN89">
        <v>64.2</v>
      </c>
      <c r="HO89">
        <v>21.3</v>
      </c>
      <c r="HP89" s="4">
        <v>2877</v>
      </c>
      <c r="HS89">
        <v>45.323394775391002</v>
      </c>
      <c r="HT89">
        <v>-122.98199462891</v>
      </c>
      <c r="HU89">
        <v>-1</v>
      </c>
    </row>
    <row r="90" spans="1:229" x14ac:dyDescent="0.2">
      <c r="A90" t="s">
        <v>1525</v>
      </c>
      <c r="B90" t="s">
        <v>437</v>
      </c>
      <c r="C90" t="s">
        <v>438</v>
      </c>
      <c r="F90" t="s">
        <v>1526</v>
      </c>
      <c r="G90">
        <v>0</v>
      </c>
      <c r="H90" s="1">
        <v>42965.605613425927</v>
      </c>
      <c r="I90" s="1">
        <v>42965.640694444446</v>
      </c>
      <c r="J90">
        <v>1</v>
      </c>
      <c r="K90" t="s">
        <v>1527</v>
      </c>
      <c r="L90" t="s">
        <v>1528</v>
      </c>
      <c r="M90" t="s">
        <v>762</v>
      </c>
      <c r="N90" t="s">
        <v>1529</v>
      </c>
      <c r="O90" t="s">
        <v>1530</v>
      </c>
      <c r="P90">
        <v>1</v>
      </c>
      <c r="Q90">
        <v>1</v>
      </c>
      <c r="S90">
        <v>1</v>
      </c>
      <c r="T90">
        <v>1</v>
      </c>
      <c r="U90">
        <v>1</v>
      </c>
      <c r="V90">
        <v>1</v>
      </c>
      <c r="W90">
        <v>1</v>
      </c>
      <c r="Y90">
        <v>1</v>
      </c>
      <c r="Z90">
        <v>1</v>
      </c>
      <c r="AB90">
        <v>1</v>
      </c>
      <c r="AC90">
        <v>1</v>
      </c>
      <c r="AG90" t="s">
        <v>1531</v>
      </c>
      <c r="AH90">
        <v>30</v>
      </c>
      <c r="AK90" t="s">
        <v>1532</v>
      </c>
      <c r="AM90">
        <v>180</v>
      </c>
      <c r="AN90">
        <v>1</v>
      </c>
      <c r="AO90" t="s">
        <v>1533</v>
      </c>
      <c r="AP90">
        <v>3</v>
      </c>
      <c r="AQ90">
        <v>1</v>
      </c>
      <c r="AR90" t="s">
        <v>1534</v>
      </c>
      <c r="AS90" t="s">
        <v>1535</v>
      </c>
      <c r="AT90" t="s">
        <v>1536</v>
      </c>
      <c r="AU90">
        <v>1</v>
      </c>
      <c r="AV90">
        <v>1</v>
      </c>
      <c r="AW90">
        <v>51</v>
      </c>
      <c r="AX90">
        <v>48</v>
      </c>
      <c r="AY90">
        <v>8</v>
      </c>
      <c r="BC90">
        <v>1</v>
      </c>
      <c r="BD90">
        <v>1</v>
      </c>
      <c r="BE90">
        <v>1</v>
      </c>
      <c r="BF90">
        <v>2013</v>
      </c>
      <c r="BG90">
        <v>2011</v>
      </c>
      <c r="BH90">
        <v>2007</v>
      </c>
      <c r="BI90">
        <v>2010</v>
      </c>
      <c r="BJ90" t="s">
        <v>1537</v>
      </c>
      <c r="BK90" t="s">
        <v>1537</v>
      </c>
      <c r="BL90">
        <v>2</v>
      </c>
      <c r="BM90">
        <v>4</v>
      </c>
      <c r="BN90" t="s">
        <v>1538</v>
      </c>
      <c r="BQ90">
        <v>1</v>
      </c>
      <c r="BR90">
        <v>1</v>
      </c>
      <c r="BV90">
        <v>1</v>
      </c>
      <c r="CB90">
        <v>2</v>
      </c>
      <c r="CC90">
        <v>2</v>
      </c>
      <c r="CD90">
        <v>2</v>
      </c>
      <c r="CE90">
        <v>1</v>
      </c>
      <c r="CF90">
        <v>2017</v>
      </c>
      <c r="CG90">
        <v>1</v>
      </c>
      <c r="CI90">
        <v>1</v>
      </c>
      <c r="CP90">
        <v>2</v>
      </c>
      <c r="CR90">
        <v>2</v>
      </c>
      <c r="CS90">
        <v>45.26</v>
      </c>
      <c r="CT90">
        <v>1</v>
      </c>
      <c r="CU90">
        <v>2017</v>
      </c>
      <c r="CV90">
        <v>1</v>
      </c>
      <c r="CX90">
        <v>1</v>
      </c>
      <c r="DE90">
        <v>3</v>
      </c>
      <c r="DG90">
        <v>67.81</v>
      </c>
      <c r="DH90">
        <v>1</v>
      </c>
      <c r="DI90">
        <v>2017</v>
      </c>
      <c r="DJ90">
        <v>1</v>
      </c>
      <c r="DL90">
        <v>1</v>
      </c>
      <c r="DO90">
        <v>1</v>
      </c>
      <c r="DS90">
        <v>2</v>
      </c>
      <c r="DU90">
        <v>2</v>
      </c>
      <c r="DW90">
        <v>14.4</v>
      </c>
      <c r="DX90">
        <v>1</v>
      </c>
      <c r="DY90">
        <v>1</v>
      </c>
      <c r="DZ90">
        <v>36093</v>
      </c>
      <c r="EA90">
        <v>60236</v>
      </c>
      <c r="ED90">
        <v>11775</v>
      </c>
      <c r="EE90">
        <v>18747</v>
      </c>
      <c r="EF90">
        <v>496</v>
      </c>
      <c r="EH90">
        <v>282</v>
      </c>
      <c r="EJ90">
        <v>77776</v>
      </c>
      <c r="EK90">
        <v>250</v>
      </c>
      <c r="EL90" t="s">
        <v>1539</v>
      </c>
      <c r="EM90">
        <v>7</v>
      </c>
      <c r="EN90">
        <v>3</v>
      </c>
      <c r="EO90">
        <v>1968</v>
      </c>
      <c r="EP90" t="s">
        <v>1540</v>
      </c>
      <c r="EQ90" t="s">
        <v>1541</v>
      </c>
      <c r="ER90" t="s">
        <v>1541</v>
      </c>
      <c r="ES90" t="s">
        <v>1542</v>
      </c>
      <c r="ET90" t="s">
        <v>1543</v>
      </c>
      <c r="EU90" t="s">
        <v>1544</v>
      </c>
      <c r="EW90" t="s">
        <v>1545</v>
      </c>
      <c r="FE90" t="s">
        <v>1546</v>
      </c>
      <c r="FF90">
        <v>1</v>
      </c>
      <c r="FG90">
        <v>1</v>
      </c>
      <c r="FH90">
        <v>2</v>
      </c>
      <c r="FJ90">
        <v>2.4</v>
      </c>
      <c r="FL90">
        <v>97.6</v>
      </c>
      <c r="FM90" t="s">
        <v>1547</v>
      </c>
      <c r="FN90">
        <v>1</v>
      </c>
      <c r="FO90">
        <v>1</v>
      </c>
      <c r="FP90">
        <v>37300</v>
      </c>
      <c r="FQ90">
        <v>200</v>
      </c>
      <c r="FT90">
        <v>12437</v>
      </c>
      <c r="FU90">
        <v>101</v>
      </c>
      <c r="FV90">
        <v>437</v>
      </c>
      <c r="FW90">
        <v>32</v>
      </c>
      <c r="FZ90" t="s">
        <v>1548</v>
      </c>
      <c r="GA90" t="s">
        <v>1549</v>
      </c>
      <c r="GB90">
        <v>14</v>
      </c>
      <c r="GC90">
        <v>0</v>
      </c>
      <c r="GD90">
        <v>0</v>
      </c>
      <c r="HE90" t="s">
        <v>1550</v>
      </c>
      <c r="HF90">
        <v>1</v>
      </c>
      <c r="HG90">
        <v>1</v>
      </c>
      <c r="HH90">
        <v>12957</v>
      </c>
      <c r="HN90">
        <v>130</v>
      </c>
      <c r="HP90">
        <v>2640</v>
      </c>
      <c r="HS90">
        <v>45.409301757812003</v>
      </c>
      <c r="HT90">
        <v>-122.67990112305</v>
      </c>
      <c r="HU90">
        <v>-1</v>
      </c>
    </row>
    <row r="91" spans="1:229" x14ac:dyDescent="0.2">
      <c r="A91" t="s">
        <v>1551</v>
      </c>
      <c r="B91" t="s">
        <v>437</v>
      </c>
      <c r="C91" t="s">
        <v>438</v>
      </c>
      <c r="F91" t="s">
        <v>1552</v>
      </c>
      <c r="G91">
        <v>0</v>
      </c>
      <c r="H91" s="1">
        <v>42961.344942129632</v>
      </c>
      <c r="I91" s="1">
        <v>42961.345833333333</v>
      </c>
      <c r="J91">
        <v>0</v>
      </c>
      <c r="K91" t="s">
        <v>1553</v>
      </c>
      <c r="L91" t="s">
        <v>1554</v>
      </c>
      <c r="M91" t="s">
        <v>1555</v>
      </c>
      <c r="N91" t="s">
        <v>1556</v>
      </c>
      <c r="O91">
        <v>5035701524</v>
      </c>
      <c r="P91">
        <v>1</v>
      </c>
      <c r="Q91">
        <v>1</v>
      </c>
      <c r="S91">
        <v>1</v>
      </c>
      <c r="T91">
        <v>1</v>
      </c>
      <c r="U91">
        <v>1</v>
      </c>
      <c r="V91">
        <v>1</v>
      </c>
      <c r="W91">
        <v>1</v>
      </c>
      <c r="Y91">
        <v>1</v>
      </c>
      <c r="Z91">
        <v>1</v>
      </c>
      <c r="AA91">
        <v>1</v>
      </c>
      <c r="AB91">
        <v>1</v>
      </c>
      <c r="AC91">
        <v>1</v>
      </c>
      <c r="AD91">
        <v>1</v>
      </c>
      <c r="HU91">
        <v>-1</v>
      </c>
    </row>
    <row r="92" spans="1:229" x14ac:dyDescent="0.2">
      <c r="A92" t="s">
        <v>1557</v>
      </c>
      <c r="B92" t="s">
        <v>437</v>
      </c>
      <c r="C92" t="s">
        <v>438</v>
      </c>
      <c r="F92" t="s">
        <v>1558</v>
      </c>
      <c r="G92">
        <v>0</v>
      </c>
      <c r="H92" s="1">
        <v>42962.359444444446</v>
      </c>
      <c r="I92" s="1">
        <v>42969.339953703704</v>
      </c>
      <c r="J92">
        <v>1</v>
      </c>
      <c r="K92" t="s">
        <v>1559</v>
      </c>
      <c r="L92" t="s">
        <v>1560</v>
      </c>
      <c r="M92" t="s">
        <v>1561</v>
      </c>
      <c r="N92" t="s">
        <v>1562</v>
      </c>
      <c r="O92" t="s">
        <v>1563</v>
      </c>
      <c r="P92">
        <v>1</v>
      </c>
      <c r="Q92">
        <v>1</v>
      </c>
      <c r="S92">
        <v>1</v>
      </c>
      <c r="T92">
        <v>1</v>
      </c>
      <c r="U92">
        <v>1</v>
      </c>
      <c r="V92">
        <v>1</v>
      </c>
      <c r="W92">
        <v>1</v>
      </c>
      <c r="X92">
        <v>1</v>
      </c>
      <c r="Y92">
        <v>1</v>
      </c>
      <c r="Z92">
        <v>1</v>
      </c>
      <c r="AB92">
        <v>1</v>
      </c>
      <c r="AC92">
        <v>1</v>
      </c>
      <c r="AD92">
        <v>1</v>
      </c>
      <c r="AG92" s="7">
        <v>5</v>
      </c>
      <c r="AH92" t="s">
        <v>1564</v>
      </c>
      <c r="AK92" t="s">
        <v>1565</v>
      </c>
      <c r="AL92">
        <v>20</v>
      </c>
      <c r="AM92" t="s">
        <v>1366</v>
      </c>
      <c r="AN92">
        <v>1</v>
      </c>
      <c r="AO92" t="s">
        <v>1566</v>
      </c>
      <c r="AP92">
        <v>3</v>
      </c>
      <c r="AQ92">
        <v>1</v>
      </c>
      <c r="AR92" t="s">
        <v>1567</v>
      </c>
      <c r="AS92" t="s">
        <v>1568</v>
      </c>
      <c r="AU92">
        <v>1</v>
      </c>
      <c r="AV92">
        <v>1</v>
      </c>
      <c r="AW92">
        <v>12</v>
      </c>
      <c r="AY92">
        <v>0</v>
      </c>
      <c r="BA92">
        <v>1</v>
      </c>
      <c r="BC92">
        <v>1</v>
      </c>
      <c r="BD92">
        <v>3</v>
      </c>
      <c r="BE92">
        <v>1</v>
      </c>
      <c r="BF92">
        <v>2016</v>
      </c>
      <c r="BG92" t="s">
        <v>680</v>
      </c>
      <c r="BH92">
        <v>2010</v>
      </c>
      <c r="BI92">
        <v>2015</v>
      </c>
      <c r="BJ92" t="s">
        <v>680</v>
      </c>
      <c r="BK92">
        <v>2010</v>
      </c>
      <c r="BL92">
        <v>2</v>
      </c>
      <c r="BM92">
        <v>4</v>
      </c>
      <c r="BN92" t="s">
        <v>1569</v>
      </c>
      <c r="BO92">
        <v>1</v>
      </c>
      <c r="BP92">
        <v>1</v>
      </c>
      <c r="BQ92">
        <v>1</v>
      </c>
      <c r="BR92">
        <v>1</v>
      </c>
      <c r="BV92">
        <v>1</v>
      </c>
      <c r="BW92">
        <v>1</v>
      </c>
      <c r="BX92">
        <v>1</v>
      </c>
      <c r="CB92">
        <v>2</v>
      </c>
      <c r="CC92">
        <v>3</v>
      </c>
      <c r="CD92">
        <v>2</v>
      </c>
      <c r="CE92">
        <v>1</v>
      </c>
      <c r="CF92">
        <v>2016</v>
      </c>
      <c r="CG92">
        <v>1</v>
      </c>
      <c r="CI92">
        <v>1</v>
      </c>
      <c r="CP92">
        <v>2</v>
      </c>
      <c r="CR92">
        <v>2</v>
      </c>
      <c r="CS92">
        <v>20.16</v>
      </c>
      <c r="CT92">
        <v>2</v>
      </c>
      <c r="DH92">
        <v>1</v>
      </c>
      <c r="DI92">
        <v>2010</v>
      </c>
      <c r="DJ92">
        <v>1</v>
      </c>
      <c r="DO92">
        <v>1</v>
      </c>
      <c r="DS92">
        <v>2</v>
      </c>
      <c r="DU92">
        <v>1</v>
      </c>
      <c r="DV92" t="s">
        <v>1570</v>
      </c>
      <c r="DW92">
        <v>6.5</v>
      </c>
      <c r="DX92">
        <v>1</v>
      </c>
      <c r="DY92">
        <v>1</v>
      </c>
      <c r="DZ92">
        <v>17585</v>
      </c>
      <c r="EA92">
        <v>50</v>
      </c>
      <c r="EB92" t="s">
        <v>680</v>
      </c>
      <c r="EC92" t="s">
        <v>680</v>
      </c>
      <c r="ED92">
        <v>6157</v>
      </c>
      <c r="EE92">
        <v>37</v>
      </c>
      <c r="EF92">
        <v>371</v>
      </c>
      <c r="EG92">
        <v>19</v>
      </c>
      <c r="EH92">
        <v>55</v>
      </c>
      <c r="EJ92">
        <v>8789</v>
      </c>
      <c r="EK92">
        <v>96.7</v>
      </c>
      <c r="EL92">
        <v>2</v>
      </c>
      <c r="EM92">
        <v>9</v>
      </c>
      <c r="EN92">
        <v>3.8</v>
      </c>
      <c r="EP92">
        <v>2013</v>
      </c>
      <c r="EQ92">
        <v>26.4</v>
      </c>
      <c r="ER92">
        <v>45</v>
      </c>
      <c r="ES92" t="s">
        <v>1571</v>
      </c>
      <c r="ET92" t="s">
        <v>1572</v>
      </c>
      <c r="EU92" t="s">
        <v>1571</v>
      </c>
      <c r="EV92">
        <v>0</v>
      </c>
      <c r="EW92">
        <v>5.5</v>
      </c>
      <c r="EX92">
        <v>0</v>
      </c>
      <c r="EY92">
        <v>0</v>
      </c>
      <c r="EZ92">
        <v>0</v>
      </c>
      <c r="FA92">
        <v>0</v>
      </c>
      <c r="FB92">
        <v>0</v>
      </c>
      <c r="FC92">
        <v>0</v>
      </c>
      <c r="FD92">
        <v>0</v>
      </c>
      <c r="FE92" t="s">
        <v>1571</v>
      </c>
      <c r="FG92">
        <v>1</v>
      </c>
      <c r="FH92">
        <v>3</v>
      </c>
      <c r="FL92">
        <v>0</v>
      </c>
      <c r="FN92">
        <v>1</v>
      </c>
      <c r="FO92">
        <v>2</v>
      </c>
      <c r="HF92">
        <v>1</v>
      </c>
      <c r="HG92">
        <v>1</v>
      </c>
      <c r="HH92">
        <v>6307</v>
      </c>
      <c r="HI92">
        <v>0</v>
      </c>
      <c r="HJ92">
        <v>217</v>
      </c>
      <c r="HK92">
        <v>0</v>
      </c>
      <c r="HL92">
        <v>0</v>
      </c>
      <c r="HM92">
        <v>0</v>
      </c>
      <c r="HP92">
        <v>3000</v>
      </c>
      <c r="HS92">
        <v>42.28759765625</v>
      </c>
      <c r="HT92">
        <v>-122.90010070801</v>
      </c>
      <c r="HU92">
        <v>-1</v>
      </c>
    </row>
    <row r="93" spans="1:229" x14ac:dyDescent="0.2">
      <c r="A93" t="s">
        <v>1573</v>
      </c>
      <c r="B93" t="s">
        <v>437</v>
      </c>
      <c r="C93" t="s">
        <v>438</v>
      </c>
      <c r="F93" t="s">
        <v>1574</v>
      </c>
      <c r="G93">
        <v>0</v>
      </c>
      <c r="H93" s="1">
        <v>42961.678425925929</v>
      </c>
      <c r="I93" s="1">
        <v>42969.404768518521</v>
      </c>
      <c r="J93">
        <v>1</v>
      </c>
      <c r="K93" t="s">
        <v>1575</v>
      </c>
      <c r="L93" t="s">
        <v>1576</v>
      </c>
      <c r="M93" t="s">
        <v>762</v>
      </c>
      <c r="N93" t="s">
        <v>1577</v>
      </c>
      <c r="O93" t="s">
        <v>1577</v>
      </c>
      <c r="P93">
        <v>1</v>
      </c>
      <c r="Q93">
        <v>1</v>
      </c>
      <c r="S93">
        <v>1</v>
      </c>
      <c r="T93">
        <v>1</v>
      </c>
      <c r="U93">
        <v>1</v>
      </c>
      <c r="V93">
        <v>1</v>
      </c>
      <c r="W93">
        <v>1</v>
      </c>
      <c r="X93">
        <v>1</v>
      </c>
      <c r="Y93">
        <v>1</v>
      </c>
      <c r="Z93">
        <v>1</v>
      </c>
      <c r="AA93">
        <v>1</v>
      </c>
      <c r="AB93">
        <v>1</v>
      </c>
      <c r="AC93">
        <v>1</v>
      </c>
      <c r="AD93">
        <v>1</v>
      </c>
      <c r="AG93" s="7">
        <v>5</v>
      </c>
      <c r="AH93">
        <v>0</v>
      </c>
      <c r="AJ93" s="8">
        <v>1.4999999999999999E-2</v>
      </c>
      <c r="AK93" t="s">
        <v>1578</v>
      </c>
      <c r="AN93">
        <v>2</v>
      </c>
      <c r="AP93">
        <v>3</v>
      </c>
      <c r="AQ93">
        <v>1</v>
      </c>
      <c r="AR93" t="s">
        <v>746</v>
      </c>
      <c r="AT93" t="s">
        <v>1579</v>
      </c>
      <c r="AU93">
        <v>1</v>
      </c>
      <c r="AV93">
        <v>1</v>
      </c>
      <c r="AZ93">
        <v>1</v>
      </c>
      <c r="BA93">
        <v>1</v>
      </c>
      <c r="BB93">
        <v>1</v>
      </c>
      <c r="BC93">
        <v>2</v>
      </c>
      <c r="BD93">
        <v>2</v>
      </c>
      <c r="BE93">
        <v>2</v>
      </c>
      <c r="BF93" s="10">
        <v>41275</v>
      </c>
      <c r="BG93" s="10">
        <v>41275</v>
      </c>
      <c r="BH93" s="10">
        <v>41275</v>
      </c>
      <c r="BI93" s="10">
        <v>41275</v>
      </c>
      <c r="BJ93" s="10">
        <v>41275</v>
      </c>
      <c r="BK93" s="10">
        <v>41275</v>
      </c>
      <c r="BL93">
        <v>2</v>
      </c>
      <c r="BM93">
        <v>2</v>
      </c>
      <c r="BN93" t="s">
        <v>1580</v>
      </c>
      <c r="BP93">
        <v>1</v>
      </c>
      <c r="BV93">
        <v>1</v>
      </c>
      <c r="BW93">
        <v>1</v>
      </c>
      <c r="CA93">
        <v>1</v>
      </c>
      <c r="CB93">
        <v>2</v>
      </c>
      <c r="CC93">
        <v>2</v>
      </c>
      <c r="CD93">
        <v>1</v>
      </c>
      <c r="CE93">
        <v>1</v>
      </c>
      <c r="CF93">
        <v>2017</v>
      </c>
      <c r="CG93">
        <v>1</v>
      </c>
      <c r="CI93">
        <v>1</v>
      </c>
      <c r="CL93">
        <v>1</v>
      </c>
      <c r="CP93">
        <v>4</v>
      </c>
      <c r="CQ93" t="s">
        <v>1581</v>
      </c>
      <c r="CR93">
        <v>2</v>
      </c>
      <c r="CS93" s="5">
        <v>37.5</v>
      </c>
      <c r="CT93">
        <v>1</v>
      </c>
      <c r="CU93">
        <v>2016</v>
      </c>
      <c r="CV93">
        <v>1</v>
      </c>
      <c r="DA93">
        <v>1</v>
      </c>
      <c r="DE93">
        <v>3</v>
      </c>
      <c r="DG93" s="5">
        <v>68.02</v>
      </c>
      <c r="DH93">
        <v>1</v>
      </c>
      <c r="DI93">
        <v>2017</v>
      </c>
      <c r="DJ93">
        <v>1</v>
      </c>
      <c r="DO93">
        <v>1</v>
      </c>
      <c r="DS93">
        <v>2</v>
      </c>
      <c r="DU93">
        <v>2</v>
      </c>
      <c r="DW93" s="5">
        <v>7.16</v>
      </c>
      <c r="DX93">
        <v>1</v>
      </c>
      <c r="DY93">
        <v>1</v>
      </c>
      <c r="DZ93">
        <v>9560</v>
      </c>
      <c r="EB93">
        <v>9560</v>
      </c>
      <c r="ED93">
        <v>3043</v>
      </c>
      <c r="EE93">
        <v>106</v>
      </c>
      <c r="EF93">
        <v>275</v>
      </c>
      <c r="EG93">
        <v>2</v>
      </c>
      <c r="EH93">
        <v>229</v>
      </c>
      <c r="EI93">
        <v>0</v>
      </c>
      <c r="EJ93" t="s">
        <v>1582</v>
      </c>
      <c r="EK93">
        <v>66.66</v>
      </c>
      <c r="EL93">
        <v>5</v>
      </c>
      <c r="EM93">
        <v>7</v>
      </c>
      <c r="EN93" t="s">
        <v>1583</v>
      </c>
      <c r="EO93">
        <v>1929</v>
      </c>
      <c r="EP93">
        <v>1982</v>
      </c>
      <c r="EQ93">
        <v>6.9</v>
      </c>
      <c r="ER93">
        <v>4</v>
      </c>
      <c r="ES93">
        <v>1.423</v>
      </c>
      <c r="ET93" s="2">
        <v>0.9</v>
      </c>
      <c r="EU93" t="s">
        <v>1584</v>
      </c>
      <c r="EV93">
        <v>0</v>
      </c>
      <c r="EW93">
        <v>4.5</v>
      </c>
      <c r="EX93">
        <v>0</v>
      </c>
      <c r="EY93">
        <v>0</v>
      </c>
      <c r="EZ93">
        <v>0</v>
      </c>
      <c r="FA93">
        <v>0</v>
      </c>
      <c r="FB93">
        <v>364</v>
      </c>
      <c r="FD93" t="s">
        <v>1585</v>
      </c>
      <c r="FE93">
        <v>2030</v>
      </c>
      <c r="FG93">
        <v>1</v>
      </c>
      <c r="FH93">
        <v>3</v>
      </c>
      <c r="FJ93">
        <v>74</v>
      </c>
      <c r="FK93">
        <v>0</v>
      </c>
      <c r="FL93">
        <v>26</v>
      </c>
      <c r="FM93" t="s">
        <v>1231</v>
      </c>
      <c r="FN93">
        <v>1</v>
      </c>
      <c r="FO93">
        <v>1</v>
      </c>
      <c r="FP93">
        <v>9560</v>
      </c>
      <c r="FQ93">
        <v>5</v>
      </c>
      <c r="FR93">
        <v>9560</v>
      </c>
      <c r="FS93">
        <v>5</v>
      </c>
      <c r="FT93">
        <v>2870</v>
      </c>
      <c r="FU93">
        <v>5</v>
      </c>
      <c r="FV93">
        <v>239</v>
      </c>
      <c r="FW93">
        <v>1</v>
      </c>
      <c r="FX93">
        <v>90</v>
      </c>
      <c r="FY93">
        <v>0</v>
      </c>
      <c r="FZ93">
        <v>5.77</v>
      </c>
      <c r="GA93">
        <v>27</v>
      </c>
      <c r="GB93">
        <v>8</v>
      </c>
      <c r="GC93">
        <v>1</v>
      </c>
      <c r="GD93">
        <v>0</v>
      </c>
      <c r="GF93">
        <v>1</v>
      </c>
      <c r="GH93">
        <v>1</v>
      </c>
      <c r="GL93">
        <v>1</v>
      </c>
      <c r="GM93" t="s">
        <v>1586</v>
      </c>
      <c r="GN93">
        <v>1962</v>
      </c>
      <c r="GO93">
        <v>2011</v>
      </c>
      <c r="GP93">
        <v>2.5</v>
      </c>
      <c r="GQ93">
        <v>4.5999999999999996</v>
      </c>
      <c r="GR93">
        <v>648</v>
      </c>
      <c r="GS93">
        <v>7.02</v>
      </c>
      <c r="GT93">
        <v>2.2000000000000002</v>
      </c>
      <c r="GU93" t="s">
        <v>1587</v>
      </c>
      <c r="GV93">
        <v>2030</v>
      </c>
      <c r="GW93">
        <v>2030</v>
      </c>
      <c r="GX93">
        <v>1</v>
      </c>
      <c r="GY93">
        <v>1</v>
      </c>
      <c r="GZ93">
        <v>15</v>
      </c>
      <c r="HA93" t="s">
        <v>1588</v>
      </c>
      <c r="HB93">
        <v>1</v>
      </c>
      <c r="HC93">
        <v>100</v>
      </c>
      <c r="HD93" t="s">
        <v>1589</v>
      </c>
      <c r="HF93">
        <v>1</v>
      </c>
      <c r="HG93">
        <v>1</v>
      </c>
      <c r="HR93" t="s">
        <v>1590</v>
      </c>
      <c r="HS93">
        <v>45.54460144043</v>
      </c>
      <c r="HT93">
        <v>-122.44589996338</v>
      </c>
      <c r="HU93">
        <v>-1</v>
      </c>
    </row>
    <row r="94" spans="1:229" x14ac:dyDescent="0.2">
      <c r="A94" t="s">
        <v>1591</v>
      </c>
      <c r="B94" t="s">
        <v>437</v>
      </c>
      <c r="C94" t="s">
        <v>438</v>
      </c>
      <c r="F94" t="s">
        <v>1028</v>
      </c>
      <c r="G94">
        <v>0</v>
      </c>
      <c r="H94" s="1">
        <v>42969.415405092594</v>
      </c>
      <c r="I94" s="1">
        <v>42969.485509259262</v>
      </c>
      <c r="J94">
        <v>1</v>
      </c>
      <c r="K94" t="s">
        <v>1592</v>
      </c>
      <c r="L94" t="s">
        <v>1593</v>
      </c>
      <c r="M94" t="s">
        <v>1594</v>
      </c>
      <c r="N94" t="s">
        <v>1031</v>
      </c>
      <c r="O94" t="s">
        <v>1595</v>
      </c>
      <c r="P94">
        <v>1</v>
      </c>
      <c r="Q94">
        <v>1</v>
      </c>
      <c r="S94">
        <v>1</v>
      </c>
      <c r="T94">
        <v>1</v>
      </c>
      <c r="X94">
        <v>1</v>
      </c>
      <c r="Y94">
        <v>2</v>
      </c>
      <c r="AB94">
        <v>1</v>
      </c>
      <c r="AC94">
        <v>1</v>
      </c>
      <c r="AD94">
        <v>1</v>
      </c>
      <c r="AE94">
        <v>1</v>
      </c>
      <c r="AF94" t="s">
        <v>1032</v>
      </c>
      <c r="AK94" t="s">
        <v>530</v>
      </c>
      <c r="AL94" s="5">
        <v>5</v>
      </c>
      <c r="AM94" t="s">
        <v>529</v>
      </c>
      <c r="AN94">
        <v>2</v>
      </c>
      <c r="AP94">
        <v>3</v>
      </c>
      <c r="AQ94">
        <v>1</v>
      </c>
      <c r="AR94" t="s">
        <v>529</v>
      </c>
      <c r="AT94" t="s">
        <v>1596</v>
      </c>
      <c r="AU94">
        <v>1</v>
      </c>
      <c r="AV94">
        <v>1</v>
      </c>
      <c r="AW94">
        <v>20</v>
      </c>
      <c r="AX94">
        <v>0</v>
      </c>
      <c r="AY94">
        <v>0</v>
      </c>
      <c r="BA94">
        <v>1</v>
      </c>
      <c r="BB94">
        <v>1</v>
      </c>
      <c r="BC94">
        <v>2</v>
      </c>
      <c r="BD94">
        <v>2</v>
      </c>
      <c r="BE94">
        <v>2</v>
      </c>
      <c r="BF94">
        <v>1993</v>
      </c>
      <c r="BG94">
        <v>1993</v>
      </c>
      <c r="BH94">
        <v>1993</v>
      </c>
      <c r="BI94">
        <v>2007</v>
      </c>
      <c r="BJ94">
        <v>2007</v>
      </c>
      <c r="BK94">
        <v>2007</v>
      </c>
      <c r="BM94">
        <v>4</v>
      </c>
      <c r="BN94" t="s">
        <v>1597</v>
      </c>
      <c r="BT94">
        <v>1</v>
      </c>
      <c r="BU94" t="s">
        <v>1598</v>
      </c>
      <c r="BX94">
        <v>1</v>
      </c>
      <c r="CB94">
        <v>1</v>
      </c>
      <c r="CC94">
        <v>1</v>
      </c>
      <c r="CD94">
        <v>3</v>
      </c>
      <c r="CE94">
        <v>1</v>
      </c>
      <c r="CF94">
        <v>2017</v>
      </c>
      <c r="CG94">
        <v>1</v>
      </c>
      <c r="CI94">
        <v>1</v>
      </c>
      <c r="CJ94">
        <v>1</v>
      </c>
      <c r="CK94">
        <v>1</v>
      </c>
      <c r="CP94">
        <v>2</v>
      </c>
      <c r="CR94">
        <v>2</v>
      </c>
      <c r="CS94" s="5">
        <v>20.3</v>
      </c>
      <c r="CT94">
        <v>1</v>
      </c>
      <c r="CU94">
        <v>2017</v>
      </c>
      <c r="CV94">
        <v>1</v>
      </c>
      <c r="CX94">
        <v>1</v>
      </c>
      <c r="CY94">
        <v>1</v>
      </c>
      <c r="CZ94">
        <v>1</v>
      </c>
      <c r="DE94">
        <v>2</v>
      </c>
      <c r="DG94" s="5">
        <v>33.35</v>
      </c>
      <c r="DH94">
        <v>2</v>
      </c>
      <c r="DX94">
        <v>1</v>
      </c>
      <c r="DY94">
        <v>1</v>
      </c>
      <c r="DZ94">
        <v>2200</v>
      </c>
      <c r="EA94">
        <v>17</v>
      </c>
      <c r="EB94">
        <v>2200</v>
      </c>
      <c r="EC94">
        <v>17</v>
      </c>
      <c r="ED94">
        <v>542</v>
      </c>
      <c r="EE94">
        <v>16</v>
      </c>
      <c r="EF94">
        <v>213</v>
      </c>
      <c r="EG94">
        <v>1</v>
      </c>
      <c r="EJ94" t="s">
        <v>1599</v>
      </c>
      <c r="EK94">
        <v>15</v>
      </c>
      <c r="EL94">
        <v>0</v>
      </c>
      <c r="EM94">
        <v>1</v>
      </c>
      <c r="EN94">
        <v>0</v>
      </c>
      <c r="EO94">
        <v>1974</v>
      </c>
      <c r="EP94">
        <v>2010</v>
      </c>
      <c r="EQ94" t="s">
        <v>1325</v>
      </c>
      <c r="ER94" t="s">
        <v>1600</v>
      </c>
      <c r="ES94" s="4">
        <v>41827807</v>
      </c>
      <c r="ET94" s="4">
        <v>30292443</v>
      </c>
      <c r="EU94" s="4">
        <v>734000</v>
      </c>
      <c r="EV94" t="s">
        <v>445</v>
      </c>
      <c r="EW94" t="s">
        <v>1601</v>
      </c>
      <c r="EX94" t="s">
        <v>445</v>
      </c>
      <c r="EY94" t="s">
        <v>445</v>
      </c>
      <c r="EZ94" t="s">
        <v>445</v>
      </c>
      <c r="FA94" t="s">
        <v>445</v>
      </c>
      <c r="FE94">
        <v>2035</v>
      </c>
      <c r="FF94">
        <v>1</v>
      </c>
      <c r="FG94">
        <v>1</v>
      </c>
      <c r="FH94">
        <v>3</v>
      </c>
      <c r="FJ94" s="2">
        <v>0</v>
      </c>
      <c r="FK94" s="2">
        <v>0.05</v>
      </c>
      <c r="FL94" s="2">
        <v>0.95</v>
      </c>
      <c r="FN94">
        <v>1</v>
      </c>
      <c r="FO94">
        <v>1</v>
      </c>
      <c r="FP94">
        <v>2200</v>
      </c>
      <c r="FQ94">
        <v>17</v>
      </c>
      <c r="FR94">
        <v>2200</v>
      </c>
      <c r="FS94">
        <v>17</v>
      </c>
      <c r="FT94">
        <v>542</v>
      </c>
      <c r="FU94">
        <v>16</v>
      </c>
      <c r="FV94">
        <v>213</v>
      </c>
      <c r="FW94">
        <v>1</v>
      </c>
      <c r="FX94" t="s">
        <v>445</v>
      </c>
      <c r="FY94" t="s">
        <v>445</v>
      </c>
      <c r="FZ94" t="s">
        <v>1602</v>
      </c>
      <c r="GA94">
        <v>10.29</v>
      </c>
      <c r="GB94">
        <v>7</v>
      </c>
      <c r="GC94">
        <v>1</v>
      </c>
      <c r="GD94" s="2">
        <v>0</v>
      </c>
      <c r="GE94">
        <v>1</v>
      </c>
      <c r="GF94">
        <v>1</v>
      </c>
      <c r="GG94">
        <v>1</v>
      </c>
      <c r="GH94">
        <v>1</v>
      </c>
      <c r="GI94">
        <v>1</v>
      </c>
      <c r="GL94">
        <v>1</v>
      </c>
      <c r="GM94" t="s">
        <v>1603</v>
      </c>
      <c r="GN94">
        <v>1974</v>
      </c>
      <c r="GO94">
        <v>1977</v>
      </c>
      <c r="GP94" t="s">
        <v>1604</v>
      </c>
      <c r="GQ94" t="s">
        <v>1605</v>
      </c>
      <c r="GR94" t="s">
        <v>798</v>
      </c>
      <c r="GU94" s="2">
        <v>0.5</v>
      </c>
      <c r="GV94">
        <v>2035</v>
      </c>
      <c r="GW94">
        <v>2035</v>
      </c>
      <c r="GX94">
        <v>1</v>
      </c>
      <c r="GY94">
        <v>2</v>
      </c>
      <c r="GZ94" s="2">
        <v>0</v>
      </c>
      <c r="HA94" t="s">
        <v>445</v>
      </c>
      <c r="HB94">
        <v>1</v>
      </c>
      <c r="HC94" s="2">
        <v>1</v>
      </c>
      <c r="HD94" t="s">
        <v>1606</v>
      </c>
      <c r="HF94">
        <v>1</v>
      </c>
      <c r="HG94">
        <v>2</v>
      </c>
      <c r="HR94" t="s">
        <v>1607</v>
      </c>
      <c r="HS94">
        <v>42.339294433593999</v>
      </c>
      <c r="HT94">
        <v>-122.79869842529</v>
      </c>
      <c r="HU94">
        <v>-1</v>
      </c>
    </row>
    <row r="95" spans="1:229" x14ac:dyDescent="0.2">
      <c r="A95" t="s">
        <v>1608</v>
      </c>
      <c r="B95" t="s">
        <v>437</v>
      </c>
      <c r="C95" t="s">
        <v>438</v>
      </c>
      <c r="F95" t="s">
        <v>1609</v>
      </c>
      <c r="G95">
        <v>0</v>
      </c>
      <c r="H95" s="1">
        <v>42962.597627314812</v>
      </c>
      <c r="I95" s="1">
        <v>42969.558391203704</v>
      </c>
      <c r="J95">
        <v>1</v>
      </c>
      <c r="K95" t="s">
        <v>1610</v>
      </c>
      <c r="L95" t="s">
        <v>1611</v>
      </c>
      <c r="M95" t="s">
        <v>762</v>
      </c>
      <c r="N95" t="s">
        <v>1612</v>
      </c>
      <c r="O95" t="s">
        <v>1613</v>
      </c>
      <c r="P95">
        <v>1</v>
      </c>
      <c r="Q95">
        <v>2</v>
      </c>
      <c r="S95">
        <v>1</v>
      </c>
      <c r="T95">
        <v>1</v>
      </c>
      <c r="U95">
        <v>1</v>
      </c>
      <c r="V95">
        <v>1</v>
      </c>
      <c r="W95">
        <v>1</v>
      </c>
      <c r="X95">
        <v>1</v>
      </c>
      <c r="Y95">
        <v>2</v>
      </c>
      <c r="Z95">
        <v>1</v>
      </c>
      <c r="AB95">
        <v>1</v>
      </c>
      <c r="AC95">
        <v>1</v>
      </c>
      <c r="AG95" s="7">
        <v>20</v>
      </c>
      <c r="AH95">
        <v>45</v>
      </c>
      <c r="AK95">
        <v>15</v>
      </c>
      <c r="AM95">
        <v>60</v>
      </c>
      <c r="AN95">
        <v>2</v>
      </c>
      <c r="AP95">
        <v>3</v>
      </c>
      <c r="AQ95">
        <v>1</v>
      </c>
      <c r="AR95">
        <v>60</v>
      </c>
      <c r="AT95" t="s">
        <v>445</v>
      </c>
      <c r="AU95">
        <v>1</v>
      </c>
      <c r="AV95">
        <v>1</v>
      </c>
      <c r="AZ95">
        <v>1</v>
      </c>
      <c r="BA95">
        <v>1</v>
      </c>
      <c r="BB95">
        <v>1</v>
      </c>
      <c r="BC95">
        <v>1</v>
      </c>
      <c r="BD95">
        <v>3</v>
      </c>
      <c r="BE95">
        <v>1</v>
      </c>
      <c r="BF95">
        <v>2015</v>
      </c>
      <c r="BG95" t="s">
        <v>445</v>
      </c>
      <c r="BH95">
        <v>2013</v>
      </c>
      <c r="BI95">
        <v>2015</v>
      </c>
      <c r="BJ95" t="s">
        <v>445</v>
      </c>
      <c r="BK95">
        <v>2013</v>
      </c>
      <c r="BL95">
        <v>2</v>
      </c>
      <c r="BM95">
        <v>2</v>
      </c>
      <c r="BN95" t="s">
        <v>1614</v>
      </c>
      <c r="BP95">
        <v>1</v>
      </c>
      <c r="BQ95">
        <v>1</v>
      </c>
      <c r="BR95">
        <v>1</v>
      </c>
      <c r="BZ95">
        <v>1</v>
      </c>
      <c r="CB95">
        <v>2</v>
      </c>
      <c r="CC95">
        <v>3</v>
      </c>
      <c r="CD95">
        <v>2</v>
      </c>
      <c r="CE95">
        <v>1</v>
      </c>
      <c r="CF95">
        <v>2017</v>
      </c>
      <c r="CG95">
        <v>1</v>
      </c>
      <c r="CI95">
        <v>1</v>
      </c>
      <c r="CJ95">
        <v>1</v>
      </c>
      <c r="CK95">
        <v>1</v>
      </c>
      <c r="CL95">
        <v>1</v>
      </c>
      <c r="CP95">
        <v>4</v>
      </c>
      <c r="CQ95" t="s">
        <v>1615</v>
      </c>
      <c r="CR95">
        <v>1</v>
      </c>
      <c r="CS95" s="5">
        <v>23.47</v>
      </c>
      <c r="CT95">
        <v>2</v>
      </c>
      <c r="DH95">
        <v>1</v>
      </c>
      <c r="DI95">
        <v>2017</v>
      </c>
      <c r="DJ95">
        <v>1</v>
      </c>
      <c r="DL95">
        <v>1</v>
      </c>
      <c r="DM95">
        <v>1</v>
      </c>
      <c r="DN95">
        <v>1</v>
      </c>
      <c r="DO95">
        <v>1</v>
      </c>
      <c r="DS95">
        <v>2</v>
      </c>
      <c r="DU95">
        <v>1</v>
      </c>
      <c r="DV95" t="s">
        <v>1616</v>
      </c>
      <c r="DW95" s="5">
        <v>7.32</v>
      </c>
      <c r="DX95">
        <v>1</v>
      </c>
      <c r="DY95">
        <v>1</v>
      </c>
      <c r="DZ95" s="4">
        <v>23742</v>
      </c>
      <c r="EA95" s="4">
        <v>6702</v>
      </c>
      <c r="EB95" s="4">
        <v>23742</v>
      </c>
      <c r="EC95" s="4">
        <v>6702</v>
      </c>
      <c r="ED95" s="4">
        <v>7198</v>
      </c>
      <c r="EE95" s="4">
        <v>2306</v>
      </c>
      <c r="EF95" s="4">
        <v>1088</v>
      </c>
      <c r="EG95">
        <v>349</v>
      </c>
      <c r="EH95">
        <v>84</v>
      </c>
      <c r="EI95">
        <v>27</v>
      </c>
      <c r="EJ95" s="4">
        <v>93071</v>
      </c>
      <c r="EK95">
        <v>191</v>
      </c>
      <c r="EL95">
        <v>17</v>
      </c>
      <c r="EM95">
        <v>22</v>
      </c>
      <c r="EN95">
        <v>1.3</v>
      </c>
      <c r="EO95">
        <v>1935</v>
      </c>
      <c r="EP95">
        <v>2005</v>
      </c>
      <c r="EQ95" t="s">
        <v>1617</v>
      </c>
      <c r="ER95" t="s">
        <v>1618</v>
      </c>
      <c r="ES95" t="s">
        <v>1619</v>
      </c>
      <c r="ET95" s="2">
        <v>0.89</v>
      </c>
      <c r="EU95" t="s">
        <v>1620</v>
      </c>
      <c r="EV95">
        <v>0</v>
      </c>
      <c r="EW95">
        <v>10.7</v>
      </c>
      <c r="EX95">
        <v>0</v>
      </c>
      <c r="EY95">
        <v>0</v>
      </c>
      <c r="EZ95">
        <v>0</v>
      </c>
      <c r="FA95">
        <v>0</v>
      </c>
      <c r="FB95">
        <v>0</v>
      </c>
      <c r="FC95">
        <v>0</v>
      </c>
      <c r="FE95" t="s">
        <v>1621</v>
      </c>
      <c r="FF95">
        <v>2</v>
      </c>
      <c r="FG95">
        <v>1</v>
      </c>
      <c r="FH95">
        <v>3</v>
      </c>
      <c r="FL95">
        <v>100</v>
      </c>
      <c r="FN95">
        <v>1</v>
      </c>
      <c r="FO95">
        <v>2</v>
      </c>
      <c r="HF95">
        <v>1</v>
      </c>
      <c r="HG95">
        <v>1</v>
      </c>
      <c r="HH95" s="4">
        <v>7100</v>
      </c>
      <c r="HI95">
        <v>0</v>
      </c>
      <c r="HJ95" s="4">
        <v>1090</v>
      </c>
      <c r="HK95">
        <v>0</v>
      </c>
      <c r="HL95">
        <v>84</v>
      </c>
      <c r="HM95">
        <v>0</v>
      </c>
      <c r="HN95">
        <v>93</v>
      </c>
      <c r="HO95">
        <v>10</v>
      </c>
      <c r="HP95" s="4">
        <v>3000</v>
      </c>
      <c r="HS95">
        <v>43.217895507812003</v>
      </c>
      <c r="HT95">
        <v>-123.40209960938</v>
      </c>
      <c r="HU95">
        <v>-1</v>
      </c>
    </row>
    <row r="96" spans="1:229" x14ac:dyDescent="0.2">
      <c r="A96" t="s">
        <v>1622</v>
      </c>
      <c r="B96" t="s">
        <v>437</v>
      </c>
      <c r="C96" t="s">
        <v>438</v>
      </c>
      <c r="F96" t="s">
        <v>1623</v>
      </c>
      <c r="G96">
        <v>0</v>
      </c>
      <c r="H96" s="1">
        <v>42962.507268518515</v>
      </c>
      <c r="I96" s="1">
        <v>42969.587395833332</v>
      </c>
      <c r="J96">
        <v>1</v>
      </c>
      <c r="K96" t="s">
        <v>1624</v>
      </c>
      <c r="L96" t="s">
        <v>1625</v>
      </c>
      <c r="M96" t="s">
        <v>762</v>
      </c>
      <c r="N96" t="s">
        <v>1626</v>
      </c>
      <c r="O96">
        <v>5038313505</v>
      </c>
      <c r="P96">
        <v>1</v>
      </c>
      <c r="Q96">
        <v>1</v>
      </c>
      <c r="S96">
        <v>1</v>
      </c>
      <c r="T96">
        <v>1</v>
      </c>
      <c r="U96">
        <v>1</v>
      </c>
      <c r="V96">
        <v>1</v>
      </c>
      <c r="W96">
        <v>1</v>
      </c>
      <c r="X96">
        <v>1</v>
      </c>
      <c r="Y96">
        <v>1</v>
      </c>
      <c r="Z96">
        <v>1</v>
      </c>
      <c r="AB96">
        <v>1</v>
      </c>
      <c r="AC96">
        <v>1</v>
      </c>
      <c r="AG96" s="5">
        <v>10</v>
      </c>
      <c r="AH96" t="s">
        <v>1627</v>
      </c>
      <c r="AK96" t="s">
        <v>529</v>
      </c>
      <c r="AL96">
        <v>20</v>
      </c>
      <c r="AM96" t="s">
        <v>1289</v>
      </c>
      <c r="AN96">
        <v>2</v>
      </c>
      <c r="AP96">
        <v>3</v>
      </c>
      <c r="AQ96">
        <v>1</v>
      </c>
      <c r="AR96">
        <v>60</v>
      </c>
      <c r="AS96" t="s">
        <v>1628</v>
      </c>
      <c r="AT96" t="s">
        <v>1629</v>
      </c>
      <c r="AU96">
        <v>1</v>
      </c>
      <c r="AV96">
        <v>1</v>
      </c>
      <c r="AW96">
        <v>20</v>
      </c>
      <c r="AX96">
        <v>37</v>
      </c>
      <c r="BB96">
        <v>1</v>
      </c>
      <c r="BC96">
        <v>1</v>
      </c>
      <c r="BD96">
        <v>1</v>
      </c>
      <c r="BE96">
        <v>1</v>
      </c>
      <c r="BF96">
        <v>2013</v>
      </c>
      <c r="BG96">
        <v>2013</v>
      </c>
      <c r="BI96">
        <v>2016</v>
      </c>
      <c r="BJ96">
        <v>2016</v>
      </c>
      <c r="BK96">
        <v>2014</v>
      </c>
      <c r="BL96">
        <v>2</v>
      </c>
      <c r="BM96">
        <v>1</v>
      </c>
      <c r="BS96">
        <v>1</v>
      </c>
      <c r="BZ96">
        <v>1</v>
      </c>
      <c r="CB96">
        <v>2</v>
      </c>
      <c r="CC96">
        <v>2</v>
      </c>
      <c r="CD96">
        <v>2</v>
      </c>
      <c r="CE96">
        <v>1</v>
      </c>
      <c r="CF96">
        <v>2017</v>
      </c>
      <c r="CG96">
        <v>1</v>
      </c>
      <c r="CL96">
        <v>1</v>
      </c>
      <c r="CP96">
        <v>2</v>
      </c>
      <c r="CR96">
        <v>2</v>
      </c>
      <c r="CS96">
        <v>25.52</v>
      </c>
      <c r="CT96">
        <v>1</v>
      </c>
      <c r="CU96">
        <v>2017</v>
      </c>
      <c r="CV96">
        <v>1</v>
      </c>
      <c r="DA96">
        <v>1</v>
      </c>
      <c r="DE96">
        <v>1</v>
      </c>
      <c r="DG96">
        <v>42.82</v>
      </c>
      <c r="DH96">
        <v>1</v>
      </c>
      <c r="DI96">
        <v>2016</v>
      </c>
      <c r="DJ96">
        <v>1</v>
      </c>
      <c r="DO96">
        <v>1</v>
      </c>
      <c r="DS96">
        <v>2</v>
      </c>
      <c r="DU96">
        <v>2</v>
      </c>
      <c r="DW96">
        <v>2.78</v>
      </c>
      <c r="DX96">
        <v>1</v>
      </c>
      <c r="DY96">
        <v>1</v>
      </c>
      <c r="FN96">
        <v>1</v>
      </c>
      <c r="FO96">
        <v>1</v>
      </c>
      <c r="HF96">
        <v>1</v>
      </c>
      <c r="HG96">
        <v>1</v>
      </c>
      <c r="HS96">
        <v>44.919296264647997</v>
      </c>
      <c r="HT96">
        <v>-123.31700134277</v>
      </c>
      <c r="HU96">
        <v>-1</v>
      </c>
    </row>
    <row r="97" spans="1:229" x14ac:dyDescent="0.2">
      <c r="A97" t="s">
        <v>1630</v>
      </c>
      <c r="B97" t="s">
        <v>437</v>
      </c>
      <c r="C97" t="s">
        <v>438</v>
      </c>
      <c r="F97" t="s">
        <v>1631</v>
      </c>
      <c r="G97">
        <v>0</v>
      </c>
      <c r="H97" s="1">
        <v>42969.592800925922</v>
      </c>
      <c r="I97" s="1">
        <v>42969.646643518521</v>
      </c>
      <c r="J97">
        <v>1</v>
      </c>
      <c r="K97" t="s">
        <v>1632</v>
      </c>
      <c r="L97" t="s">
        <v>1633</v>
      </c>
      <c r="M97" t="s">
        <v>1634</v>
      </c>
      <c r="N97" t="s">
        <v>1635</v>
      </c>
      <c r="O97">
        <v>5419388272</v>
      </c>
      <c r="P97">
        <v>1</v>
      </c>
      <c r="Q97">
        <v>1</v>
      </c>
      <c r="S97">
        <v>1</v>
      </c>
      <c r="T97">
        <v>1</v>
      </c>
      <c r="U97">
        <v>1</v>
      </c>
      <c r="V97">
        <v>1</v>
      </c>
      <c r="Y97">
        <v>1</v>
      </c>
      <c r="Z97">
        <v>1</v>
      </c>
      <c r="AB97">
        <v>1</v>
      </c>
      <c r="AC97">
        <v>1</v>
      </c>
      <c r="AG97" t="s">
        <v>1636</v>
      </c>
      <c r="AH97">
        <v>3</v>
      </c>
      <c r="AK97">
        <v>10</v>
      </c>
      <c r="AL97" t="s">
        <v>1637</v>
      </c>
      <c r="AN97">
        <v>1</v>
      </c>
      <c r="AO97" t="s">
        <v>1638</v>
      </c>
      <c r="AP97">
        <v>3</v>
      </c>
      <c r="AQ97">
        <v>1</v>
      </c>
      <c r="AR97" t="s">
        <v>1639</v>
      </c>
      <c r="AS97" t="s">
        <v>1640</v>
      </c>
      <c r="AT97" t="s">
        <v>487</v>
      </c>
      <c r="AU97">
        <v>1</v>
      </c>
      <c r="AV97">
        <v>1</v>
      </c>
      <c r="AZ97">
        <v>1</v>
      </c>
      <c r="BA97">
        <v>1</v>
      </c>
      <c r="BB97">
        <v>1</v>
      </c>
      <c r="BC97">
        <v>1</v>
      </c>
      <c r="BD97">
        <v>1</v>
      </c>
      <c r="BE97">
        <v>1</v>
      </c>
      <c r="BF97">
        <v>2016</v>
      </c>
      <c r="BG97">
        <v>2015</v>
      </c>
      <c r="BH97" t="s">
        <v>545</v>
      </c>
      <c r="BI97" t="s">
        <v>545</v>
      </c>
      <c r="BJ97" t="s">
        <v>545</v>
      </c>
      <c r="BK97" t="s">
        <v>545</v>
      </c>
      <c r="BL97">
        <v>2</v>
      </c>
      <c r="BM97">
        <v>1</v>
      </c>
      <c r="BP97">
        <v>1</v>
      </c>
      <c r="BR97">
        <v>1</v>
      </c>
      <c r="BZ97">
        <v>1</v>
      </c>
      <c r="CB97">
        <v>2</v>
      </c>
      <c r="CC97">
        <v>2</v>
      </c>
      <c r="CD97">
        <v>2</v>
      </c>
      <c r="CE97">
        <v>1</v>
      </c>
      <c r="CF97">
        <v>2016</v>
      </c>
      <c r="CG97">
        <v>1</v>
      </c>
      <c r="CJ97">
        <v>1</v>
      </c>
      <c r="CK97">
        <v>1</v>
      </c>
      <c r="CL97">
        <v>1</v>
      </c>
      <c r="CP97">
        <v>2</v>
      </c>
      <c r="CR97">
        <v>2</v>
      </c>
      <c r="CS97" s="5">
        <v>21.78</v>
      </c>
      <c r="CT97">
        <v>1</v>
      </c>
      <c r="CU97">
        <v>2015</v>
      </c>
      <c r="CV97">
        <v>1</v>
      </c>
      <c r="CW97">
        <v>1</v>
      </c>
      <c r="DA97">
        <v>1</v>
      </c>
      <c r="DE97">
        <v>1</v>
      </c>
      <c r="DG97" s="5">
        <v>32.979999999999997</v>
      </c>
      <c r="DH97">
        <v>2</v>
      </c>
      <c r="DX97">
        <v>1</v>
      </c>
      <c r="DY97">
        <v>1</v>
      </c>
      <c r="DZ97" s="4">
        <v>7800</v>
      </c>
      <c r="EB97" t="s">
        <v>445</v>
      </c>
      <c r="EM97">
        <v>3</v>
      </c>
      <c r="EN97">
        <v>0</v>
      </c>
      <c r="EO97">
        <v>1947</v>
      </c>
      <c r="EP97" t="s">
        <v>1641</v>
      </c>
      <c r="EQ97" t="s">
        <v>1642</v>
      </c>
      <c r="ER97" t="s">
        <v>445</v>
      </c>
      <c r="ES97" t="s">
        <v>445</v>
      </c>
      <c r="ET97" s="2">
        <v>1</v>
      </c>
      <c r="EU97" t="s">
        <v>445</v>
      </c>
      <c r="EW97" t="s">
        <v>1642</v>
      </c>
      <c r="FE97" t="s">
        <v>545</v>
      </c>
      <c r="FF97">
        <v>1</v>
      </c>
      <c r="FG97">
        <v>1</v>
      </c>
      <c r="FH97">
        <v>3</v>
      </c>
      <c r="FJ97" s="2">
        <v>1</v>
      </c>
      <c r="FN97">
        <v>1</v>
      </c>
      <c r="FO97">
        <v>1</v>
      </c>
      <c r="FP97" s="4">
        <v>7800</v>
      </c>
      <c r="FT97" s="4">
        <v>2443</v>
      </c>
      <c r="FV97">
        <v>231</v>
      </c>
      <c r="FX97" t="s">
        <v>1643</v>
      </c>
      <c r="FZ97" t="s">
        <v>445</v>
      </c>
      <c r="GA97" t="s">
        <v>1644</v>
      </c>
      <c r="GB97">
        <v>2</v>
      </c>
      <c r="GC97" t="s">
        <v>1645</v>
      </c>
      <c r="GD97">
        <v>0</v>
      </c>
      <c r="GE97">
        <v>1</v>
      </c>
      <c r="GF97">
        <v>1</v>
      </c>
      <c r="GL97">
        <v>2</v>
      </c>
      <c r="GO97">
        <v>2016</v>
      </c>
      <c r="GQ97">
        <v>2.2000000000000002</v>
      </c>
      <c r="GR97">
        <v>190</v>
      </c>
      <c r="GS97" t="s">
        <v>1646</v>
      </c>
      <c r="GU97">
        <v>25</v>
      </c>
      <c r="GV97" t="s">
        <v>1647</v>
      </c>
      <c r="GW97" t="s">
        <v>445</v>
      </c>
      <c r="GX97">
        <v>2</v>
      </c>
      <c r="GY97">
        <v>1</v>
      </c>
      <c r="GZ97">
        <v>100</v>
      </c>
      <c r="HA97" t="s">
        <v>1648</v>
      </c>
      <c r="HB97">
        <v>2</v>
      </c>
      <c r="HF97">
        <v>1</v>
      </c>
      <c r="HG97">
        <v>1</v>
      </c>
      <c r="HN97" t="s">
        <v>545</v>
      </c>
      <c r="HO97" t="s">
        <v>545</v>
      </c>
      <c r="HP97" t="s">
        <v>545</v>
      </c>
      <c r="HS97">
        <v>45.735397338867003</v>
      </c>
      <c r="HT97">
        <v>-118.79769897461</v>
      </c>
      <c r="HU97">
        <v>-1</v>
      </c>
    </row>
    <row r="98" spans="1:229" x14ac:dyDescent="0.2">
      <c r="A98" t="s">
        <v>1649</v>
      </c>
      <c r="B98" t="s">
        <v>437</v>
      </c>
      <c r="C98" t="s">
        <v>438</v>
      </c>
      <c r="F98" t="s">
        <v>1650</v>
      </c>
      <c r="G98">
        <v>0</v>
      </c>
      <c r="H98" s="1">
        <v>42970.41065972222</v>
      </c>
      <c r="I98" s="1">
        <v>42970.422824074078</v>
      </c>
      <c r="J98">
        <v>1</v>
      </c>
      <c r="K98" t="s">
        <v>1651</v>
      </c>
      <c r="L98" t="s">
        <v>1652</v>
      </c>
      <c r="M98" t="s">
        <v>453</v>
      </c>
      <c r="N98" t="s">
        <v>1653</v>
      </c>
      <c r="O98" t="s">
        <v>1654</v>
      </c>
      <c r="P98">
        <v>1</v>
      </c>
      <c r="Q98">
        <v>1</v>
      </c>
      <c r="S98">
        <v>1</v>
      </c>
      <c r="T98">
        <v>1</v>
      </c>
      <c r="U98">
        <v>1</v>
      </c>
      <c r="V98">
        <v>1</v>
      </c>
      <c r="Y98">
        <v>2</v>
      </c>
      <c r="Z98">
        <v>1</v>
      </c>
      <c r="AB98">
        <v>1</v>
      </c>
      <c r="AC98">
        <v>1</v>
      </c>
      <c r="AG98" s="7">
        <v>20</v>
      </c>
      <c r="AH98" t="s">
        <v>1655</v>
      </c>
      <c r="AK98" t="s">
        <v>1656</v>
      </c>
      <c r="AM98">
        <v>60</v>
      </c>
      <c r="AN98">
        <v>2</v>
      </c>
      <c r="AP98">
        <v>3</v>
      </c>
      <c r="AQ98">
        <v>1</v>
      </c>
      <c r="AR98" t="s">
        <v>445</v>
      </c>
      <c r="AS98" t="s">
        <v>1657</v>
      </c>
      <c r="AU98">
        <v>1</v>
      </c>
      <c r="AV98">
        <v>1</v>
      </c>
      <c r="AZ98">
        <v>1</v>
      </c>
      <c r="BA98">
        <v>1</v>
      </c>
      <c r="BB98">
        <v>1</v>
      </c>
      <c r="BC98">
        <v>3</v>
      </c>
      <c r="BD98">
        <v>3</v>
      </c>
      <c r="BE98">
        <v>3</v>
      </c>
      <c r="BF98">
        <v>2015</v>
      </c>
      <c r="BG98">
        <v>2015</v>
      </c>
      <c r="BI98" t="s">
        <v>445</v>
      </c>
      <c r="BJ98" t="s">
        <v>445</v>
      </c>
      <c r="BL98">
        <v>2</v>
      </c>
      <c r="BM98">
        <v>2</v>
      </c>
      <c r="BN98" t="s">
        <v>1658</v>
      </c>
      <c r="BQ98">
        <v>1</v>
      </c>
      <c r="BZ98">
        <v>1</v>
      </c>
      <c r="CB98">
        <v>3</v>
      </c>
      <c r="CC98">
        <v>3</v>
      </c>
      <c r="CD98">
        <v>3</v>
      </c>
      <c r="CE98">
        <v>1</v>
      </c>
      <c r="CF98">
        <v>2016</v>
      </c>
      <c r="CG98">
        <v>1</v>
      </c>
      <c r="CH98">
        <v>1</v>
      </c>
      <c r="CJ98">
        <v>1</v>
      </c>
      <c r="CK98">
        <v>1</v>
      </c>
      <c r="CL98">
        <v>1</v>
      </c>
      <c r="CP98">
        <v>2</v>
      </c>
      <c r="CR98">
        <v>2</v>
      </c>
      <c r="CS98">
        <v>108.8</v>
      </c>
      <c r="CT98">
        <v>1</v>
      </c>
      <c r="CU98" s="6">
        <v>42552</v>
      </c>
      <c r="CV98">
        <v>1</v>
      </c>
      <c r="CW98">
        <v>1</v>
      </c>
      <c r="CY98">
        <v>1</v>
      </c>
      <c r="CZ98">
        <v>1</v>
      </c>
      <c r="DA98">
        <v>1</v>
      </c>
      <c r="DE98">
        <v>1</v>
      </c>
      <c r="DH98">
        <v>2</v>
      </c>
      <c r="DX98">
        <v>1</v>
      </c>
      <c r="DY98">
        <v>1</v>
      </c>
      <c r="DZ98">
        <v>875</v>
      </c>
      <c r="ED98">
        <v>350</v>
      </c>
      <c r="EF98">
        <v>30</v>
      </c>
      <c r="EJ98" t="s">
        <v>1659</v>
      </c>
      <c r="EL98">
        <v>0</v>
      </c>
      <c r="EM98">
        <v>2</v>
      </c>
      <c r="EN98">
        <v>0</v>
      </c>
      <c r="EO98">
        <v>1970</v>
      </c>
      <c r="EP98">
        <v>2002</v>
      </c>
      <c r="EQ98" t="s">
        <v>1660</v>
      </c>
      <c r="EW98" t="s">
        <v>1661</v>
      </c>
      <c r="EX98" t="s">
        <v>445</v>
      </c>
      <c r="FF98">
        <v>1</v>
      </c>
      <c r="FG98">
        <v>2</v>
      </c>
      <c r="FN98">
        <v>1</v>
      </c>
      <c r="FO98">
        <v>1</v>
      </c>
      <c r="FP98">
        <v>875</v>
      </c>
      <c r="FT98">
        <v>350</v>
      </c>
      <c r="FU98">
        <v>30</v>
      </c>
      <c r="FZ98" t="s">
        <v>1659</v>
      </c>
      <c r="GA98">
        <v>5.2</v>
      </c>
      <c r="GB98">
        <v>1</v>
      </c>
      <c r="GC98">
        <v>1</v>
      </c>
      <c r="GD98">
        <v>0</v>
      </c>
      <c r="GE98">
        <v>1</v>
      </c>
      <c r="GL98">
        <v>2</v>
      </c>
      <c r="GN98">
        <v>1977</v>
      </c>
      <c r="GP98" t="s">
        <v>1662</v>
      </c>
      <c r="GQ98" t="s">
        <v>1663</v>
      </c>
      <c r="GX98">
        <v>2</v>
      </c>
      <c r="GY98">
        <v>2</v>
      </c>
      <c r="GZ98">
        <v>0</v>
      </c>
      <c r="HA98" t="s">
        <v>445</v>
      </c>
      <c r="HB98">
        <v>1</v>
      </c>
      <c r="HD98" t="s">
        <v>1664</v>
      </c>
      <c r="HF98">
        <v>1</v>
      </c>
      <c r="HG98">
        <v>2</v>
      </c>
      <c r="HS98">
        <v>45.365295410156001</v>
      </c>
      <c r="HT98">
        <v>-122.75790405273</v>
      </c>
      <c r="HU98">
        <v>-1</v>
      </c>
    </row>
    <row r="99" spans="1:229" x14ac:dyDescent="0.2">
      <c r="A99" t="s">
        <v>1665</v>
      </c>
      <c r="B99" t="s">
        <v>437</v>
      </c>
      <c r="C99" t="s">
        <v>438</v>
      </c>
      <c r="F99" t="s">
        <v>1103</v>
      </c>
      <c r="G99">
        <v>0</v>
      </c>
      <c r="H99" s="1">
        <v>42970.506377314814</v>
      </c>
      <c r="I99" s="1">
        <v>42970.544988425929</v>
      </c>
      <c r="J99">
        <v>1</v>
      </c>
      <c r="K99" t="s">
        <v>1666</v>
      </c>
      <c r="L99" t="s">
        <v>1667</v>
      </c>
      <c r="M99" t="s">
        <v>952</v>
      </c>
      <c r="N99" t="s">
        <v>1668</v>
      </c>
      <c r="O99" t="s">
        <v>1669</v>
      </c>
      <c r="P99">
        <v>1</v>
      </c>
      <c r="Q99">
        <v>1</v>
      </c>
      <c r="S99">
        <v>1</v>
      </c>
      <c r="T99">
        <v>1</v>
      </c>
      <c r="U99">
        <v>1</v>
      </c>
      <c r="V99">
        <v>1</v>
      </c>
      <c r="W99">
        <v>1</v>
      </c>
      <c r="Y99">
        <v>2</v>
      </c>
      <c r="Z99">
        <v>1</v>
      </c>
      <c r="AA99">
        <v>1</v>
      </c>
      <c r="AB99">
        <v>1</v>
      </c>
      <c r="AC99">
        <v>1</v>
      </c>
      <c r="AG99" t="s">
        <v>1670</v>
      </c>
      <c r="AH99" t="s">
        <v>1671</v>
      </c>
      <c r="AJ99" t="s">
        <v>1672</v>
      </c>
      <c r="AK99" t="s">
        <v>1673</v>
      </c>
      <c r="AM99" t="s">
        <v>1674</v>
      </c>
      <c r="AN99">
        <v>2</v>
      </c>
      <c r="AP99">
        <v>3</v>
      </c>
      <c r="AQ99">
        <v>1</v>
      </c>
      <c r="AR99">
        <v>90</v>
      </c>
      <c r="AS99" t="s">
        <v>1675</v>
      </c>
      <c r="AT99" t="s">
        <v>1676</v>
      </c>
      <c r="AU99">
        <v>1</v>
      </c>
      <c r="AV99">
        <v>1</v>
      </c>
      <c r="AW99">
        <v>9.1999999999999993</v>
      </c>
      <c r="AX99">
        <v>16.600000000000001</v>
      </c>
      <c r="AY99">
        <v>0</v>
      </c>
      <c r="BF99" t="s">
        <v>1677</v>
      </c>
      <c r="BG99" t="s">
        <v>1677</v>
      </c>
      <c r="BL99">
        <v>2</v>
      </c>
      <c r="BM99">
        <v>1</v>
      </c>
      <c r="BQ99">
        <v>1</v>
      </c>
      <c r="BR99">
        <v>1</v>
      </c>
      <c r="BZ99">
        <v>1</v>
      </c>
      <c r="CB99">
        <v>2</v>
      </c>
      <c r="CC99">
        <v>2</v>
      </c>
      <c r="CD99">
        <v>2</v>
      </c>
      <c r="CE99">
        <v>1</v>
      </c>
      <c r="CF99" s="6">
        <v>42759</v>
      </c>
      <c r="CG99">
        <v>1</v>
      </c>
      <c r="CI99">
        <v>1</v>
      </c>
      <c r="CJ99">
        <v>1</v>
      </c>
      <c r="CL99">
        <v>1</v>
      </c>
      <c r="CP99">
        <v>4</v>
      </c>
      <c r="CQ99" t="s">
        <v>1678</v>
      </c>
      <c r="CR99">
        <v>2</v>
      </c>
      <c r="CS99" t="s">
        <v>1679</v>
      </c>
      <c r="CT99">
        <v>1</v>
      </c>
      <c r="CU99" s="6">
        <v>42759</v>
      </c>
      <c r="CV99">
        <v>1</v>
      </c>
      <c r="CX99">
        <v>1</v>
      </c>
      <c r="CY99">
        <v>1</v>
      </c>
      <c r="DA99">
        <v>1</v>
      </c>
      <c r="DE99">
        <v>4</v>
      </c>
      <c r="DF99" t="s">
        <v>1680</v>
      </c>
      <c r="DG99" s="5">
        <v>35.03</v>
      </c>
      <c r="DH99">
        <v>1</v>
      </c>
      <c r="DI99">
        <v>1980</v>
      </c>
      <c r="DS99">
        <v>2</v>
      </c>
      <c r="DU99">
        <v>2</v>
      </c>
      <c r="DW99" s="5">
        <v>1.1599999999999999</v>
      </c>
      <c r="DX99">
        <v>1</v>
      </c>
      <c r="DY99">
        <v>1</v>
      </c>
      <c r="DZ99">
        <v>11165</v>
      </c>
      <c r="EA99">
        <v>50</v>
      </c>
      <c r="ED99">
        <v>2896</v>
      </c>
      <c r="EE99">
        <v>50</v>
      </c>
      <c r="EF99">
        <v>582</v>
      </c>
      <c r="EH99">
        <v>213</v>
      </c>
      <c r="EJ99">
        <v>11742</v>
      </c>
      <c r="EK99">
        <v>97</v>
      </c>
      <c r="EL99">
        <v>15</v>
      </c>
      <c r="EM99">
        <v>1</v>
      </c>
      <c r="EN99">
        <v>0</v>
      </c>
      <c r="EO99">
        <v>1969</v>
      </c>
      <c r="EP99">
        <v>2017</v>
      </c>
      <c r="EQ99" t="s">
        <v>1681</v>
      </c>
      <c r="ER99">
        <v>13.3</v>
      </c>
      <c r="ES99">
        <v>5.63</v>
      </c>
      <c r="ET99">
        <v>0</v>
      </c>
      <c r="EU99">
        <v>9.52</v>
      </c>
      <c r="EV99">
        <v>0</v>
      </c>
      <c r="EW99">
        <v>11.75</v>
      </c>
      <c r="EX99">
        <v>0</v>
      </c>
      <c r="EY99">
        <v>0</v>
      </c>
      <c r="EZ99">
        <v>0</v>
      </c>
      <c r="FA99">
        <v>0</v>
      </c>
      <c r="FD99" t="s">
        <v>1682</v>
      </c>
      <c r="FE99" t="s">
        <v>1683</v>
      </c>
      <c r="FF99">
        <v>1</v>
      </c>
      <c r="FG99">
        <v>1</v>
      </c>
      <c r="FH99">
        <v>4</v>
      </c>
      <c r="FI99" t="s">
        <v>1684</v>
      </c>
      <c r="FJ99">
        <v>100</v>
      </c>
      <c r="FN99">
        <v>1</v>
      </c>
      <c r="FO99">
        <v>1</v>
      </c>
      <c r="FP99">
        <v>11165</v>
      </c>
      <c r="FQ99">
        <v>50</v>
      </c>
      <c r="FT99">
        <v>2896</v>
      </c>
      <c r="FU99">
        <v>50</v>
      </c>
      <c r="FV99">
        <v>582</v>
      </c>
      <c r="FX99">
        <v>213</v>
      </c>
      <c r="FZ99" t="s">
        <v>1685</v>
      </c>
      <c r="GA99">
        <v>78</v>
      </c>
      <c r="GB99" t="s">
        <v>1686</v>
      </c>
      <c r="GC99">
        <v>1</v>
      </c>
      <c r="GD99">
        <v>0</v>
      </c>
      <c r="GF99">
        <v>1</v>
      </c>
      <c r="GL99">
        <v>1</v>
      </c>
      <c r="GM99" t="s">
        <v>1687</v>
      </c>
      <c r="GN99">
        <v>1993</v>
      </c>
      <c r="GO99">
        <v>1993</v>
      </c>
      <c r="GP99">
        <v>3.06</v>
      </c>
      <c r="GQ99">
        <v>3.06</v>
      </c>
      <c r="GR99" t="s">
        <v>1688</v>
      </c>
      <c r="GS99" t="s">
        <v>1689</v>
      </c>
      <c r="GT99" t="s">
        <v>1690</v>
      </c>
      <c r="GU99">
        <v>52.6</v>
      </c>
      <c r="GX99">
        <v>1</v>
      </c>
      <c r="GZ99">
        <v>50</v>
      </c>
      <c r="HA99" t="s">
        <v>1691</v>
      </c>
      <c r="HB99">
        <v>2</v>
      </c>
      <c r="HC99" t="s">
        <v>1692</v>
      </c>
      <c r="HF99">
        <v>1</v>
      </c>
      <c r="HG99">
        <v>1</v>
      </c>
      <c r="HH99">
        <v>2933</v>
      </c>
      <c r="HJ99">
        <v>809</v>
      </c>
      <c r="HN99">
        <v>56</v>
      </c>
      <c r="HR99" t="s">
        <v>1693</v>
      </c>
      <c r="HS99">
        <v>43.613494873047003</v>
      </c>
      <c r="HT99">
        <v>-116.20349884033</v>
      </c>
      <c r="HU99">
        <v>-1</v>
      </c>
    </row>
    <row r="100" spans="1:229" x14ac:dyDescent="0.2">
      <c r="A100" t="s">
        <v>1694</v>
      </c>
      <c r="B100" t="s">
        <v>437</v>
      </c>
      <c r="C100" t="s">
        <v>438</v>
      </c>
      <c r="F100" t="s">
        <v>1695</v>
      </c>
      <c r="G100">
        <v>0</v>
      </c>
      <c r="H100" s="1">
        <v>42970.598773148151</v>
      </c>
      <c r="I100" s="1">
        <v>42970.616944444446</v>
      </c>
      <c r="J100">
        <v>1</v>
      </c>
      <c r="K100" t="s">
        <v>1696</v>
      </c>
      <c r="L100" t="s">
        <v>1697</v>
      </c>
      <c r="M100" t="s">
        <v>538</v>
      </c>
      <c r="N100" t="s">
        <v>1698</v>
      </c>
      <c r="O100" t="s">
        <v>1699</v>
      </c>
      <c r="P100">
        <v>1</v>
      </c>
      <c r="Q100">
        <v>1</v>
      </c>
      <c r="S100">
        <v>1</v>
      </c>
      <c r="T100">
        <v>1</v>
      </c>
      <c r="U100">
        <v>1</v>
      </c>
      <c r="V100">
        <v>1</v>
      </c>
      <c r="W100">
        <v>1</v>
      </c>
      <c r="Y100">
        <v>2</v>
      </c>
      <c r="Z100">
        <v>1</v>
      </c>
      <c r="AB100">
        <v>1</v>
      </c>
      <c r="AC100">
        <v>1</v>
      </c>
      <c r="AD100">
        <v>1</v>
      </c>
      <c r="AG100" t="s">
        <v>1700</v>
      </c>
      <c r="AH100" t="s">
        <v>1701</v>
      </c>
      <c r="AK100" t="s">
        <v>1702</v>
      </c>
      <c r="AL100" t="s">
        <v>1703</v>
      </c>
      <c r="AM100" t="s">
        <v>1704</v>
      </c>
      <c r="AN100">
        <v>2</v>
      </c>
      <c r="AP100">
        <v>3</v>
      </c>
      <c r="AQ100">
        <v>2</v>
      </c>
      <c r="AR100" t="s">
        <v>1705</v>
      </c>
      <c r="AS100" t="s">
        <v>1706</v>
      </c>
      <c r="AT100" t="s">
        <v>1707</v>
      </c>
      <c r="AU100">
        <v>1</v>
      </c>
      <c r="AV100">
        <v>1</v>
      </c>
      <c r="AW100">
        <v>32</v>
      </c>
      <c r="AX100">
        <v>12</v>
      </c>
      <c r="BB100">
        <v>1</v>
      </c>
      <c r="BC100">
        <v>1</v>
      </c>
      <c r="BD100">
        <v>2</v>
      </c>
      <c r="BE100">
        <v>2</v>
      </c>
      <c r="BF100">
        <v>2013</v>
      </c>
      <c r="BG100">
        <v>2013</v>
      </c>
      <c r="BH100" t="s">
        <v>445</v>
      </c>
      <c r="BI100">
        <v>2004</v>
      </c>
      <c r="BJ100">
        <v>2004</v>
      </c>
      <c r="BK100">
        <v>1991</v>
      </c>
      <c r="BL100">
        <v>2</v>
      </c>
      <c r="BM100">
        <v>1</v>
      </c>
      <c r="BQ100">
        <v>1</v>
      </c>
      <c r="BR100">
        <v>1</v>
      </c>
      <c r="BT100">
        <v>1</v>
      </c>
      <c r="BU100" t="s">
        <v>1708</v>
      </c>
      <c r="BZ100">
        <v>1</v>
      </c>
      <c r="CB100">
        <v>2</v>
      </c>
      <c r="CC100">
        <v>2</v>
      </c>
      <c r="CD100">
        <v>2</v>
      </c>
      <c r="CE100">
        <v>1</v>
      </c>
      <c r="CF100">
        <v>2017</v>
      </c>
      <c r="CG100">
        <v>1</v>
      </c>
      <c r="CN100">
        <v>1</v>
      </c>
      <c r="CO100" t="s">
        <v>1709</v>
      </c>
      <c r="CP100">
        <v>2</v>
      </c>
      <c r="CR100">
        <v>2</v>
      </c>
      <c r="CS100" s="5">
        <v>53.42</v>
      </c>
      <c r="CT100">
        <v>1</v>
      </c>
      <c r="CU100">
        <v>2017</v>
      </c>
      <c r="CV100">
        <v>1</v>
      </c>
      <c r="DC100">
        <v>1</v>
      </c>
      <c r="DD100" t="s">
        <v>1710</v>
      </c>
      <c r="DE100">
        <v>4</v>
      </c>
      <c r="DF100" t="s">
        <v>1711</v>
      </c>
      <c r="DG100" t="s">
        <v>1712</v>
      </c>
      <c r="DH100">
        <v>2</v>
      </c>
      <c r="DX100">
        <v>1</v>
      </c>
      <c r="DY100">
        <v>1</v>
      </c>
      <c r="DZ100">
        <v>1965</v>
      </c>
      <c r="EA100">
        <v>24</v>
      </c>
      <c r="EB100">
        <v>1965</v>
      </c>
      <c r="EC100">
        <v>24</v>
      </c>
      <c r="ED100">
        <v>827</v>
      </c>
      <c r="EE100">
        <v>10</v>
      </c>
      <c r="EF100">
        <v>10</v>
      </c>
      <c r="EH100">
        <v>17</v>
      </c>
      <c r="EJ100" t="s">
        <v>1713</v>
      </c>
      <c r="EK100" t="s">
        <v>1714</v>
      </c>
      <c r="EL100" t="s">
        <v>1715</v>
      </c>
      <c r="EM100" t="s">
        <v>1716</v>
      </c>
      <c r="EN100" t="s">
        <v>1717</v>
      </c>
      <c r="EO100" t="s">
        <v>1718</v>
      </c>
      <c r="EP100">
        <v>2015</v>
      </c>
      <c r="EQ100" t="s">
        <v>1719</v>
      </c>
      <c r="ER100" t="s">
        <v>445</v>
      </c>
      <c r="ES100" t="s">
        <v>1720</v>
      </c>
      <c r="ET100" s="2">
        <v>0.81</v>
      </c>
      <c r="EU100" t="s">
        <v>445</v>
      </c>
      <c r="EW100" t="s">
        <v>1721</v>
      </c>
      <c r="FE100" t="s">
        <v>1722</v>
      </c>
      <c r="FF100">
        <v>1</v>
      </c>
      <c r="FG100">
        <v>1</v>
      </c>
      <c r="FH100">
        <v>3</v>
      </c>
      <c r="FJ100" s="2">
        <v>0.99</v>
      </c>
      <c r="FL100" s="2">
        <v>0.01</v>
      </c>
      <c r="FN100">
        <v>1</v>
      </c>
      <c r="FO100">
        <v>1</v>
      </c>
      <c r="FP100">
        <v>1965</v>
      </c>
      <c r="FR100">
        <v>1965</v>
      </c>
      <c r="FT100">
        <v>827</v>
      </c>
      <c r="FV100">
        <v>10</v>
      </c>
      <c r="FX100">
        <v>17</v>
      </c>
      <c r="FZ100" t="s">
        <v>445</v>
      </c>
      <c r="GA100" t="s">
        <v>1714</v>
      </c>
      <c r="GB100" t="s">
        <v>1723</v>
      </c>
      <c r="GC100" t="s">
        <v>445</v>
      </c>
      <c r="GD100" t="s">
        <v>487</v>
      </c>
      <c r="GJ100">
        <v>1</v>
      </c>
      <c r="GK100" t="s">
        <v>1724</v>
      </c>
      <c r="GU100" t="s">
        <v>1725</v>
      </c>
      <c r="GX100">
        <v>2</v>
      </c>
      <c r="GY100">
        <v>2</v>
      </c>
      <c r="HB100">
        <v>2</v>
      </c>
      <c r="HF100">
        <v>1</v>
      </c>
      <c r="HG100">
        <v>1</v>
      </c>
      <c r="HH100" t="s">
        <v>445</v>
      </c>
      <c r="HJ100" t="s">
        <v>445</v>
      </c>
      <c r="HL100" t="s">
        <v>445</v>
      </c>
      <c r="HN100" t="s">
        <v>445</v>
      </c>
      <c r="HO100" t="s">
        <v>445</v>
      </c>
      <c r="HP100" t="s">
        <v>445</v>
      </c>
      <c r="HS100">
        <v>44.63639831543</v>
      </c>
      <c r="HT100">
        <v>-123.00650024414</v>
      </c>
      <c r="HU100">
        <v>-1</v>
      </c>
    </row>
    <row r="101" spans="1:229" x14ac:dyDescent="0.2">
      <c r="A101" t="s">
        <v>1726</v>
      </c>
      <c r="B101" t="s">
        <v>437</v>
      </c>
      <c r="C101" t="s">
        <v>438</v>
      </c>
      <c r="F101" t="s">
        <v>1727</v>
      </c>
      <c r="G101">
        <v>0</v>
      </c>
      <c r="H101" s="1">
        <v>42964.594837962963</v>
      </c>
      <c r="I101" s="1">
        <v>42970.745625000003</v>
      </c>
      <c r="J101">
        <v>1</v>
      </c>
      <c r="K101" t="s">
        <v>1728</v>
      </c>
      <c r="L101" t="s">
        <v>1729</v>
      </c>
      <c r="M101" t="s">
        <v>538</v>
      </c>
      <c r="N101" t="s">
        <v>1730</v>
      </c>
      <c r="O101" t="s">
        <v>1731</v>
      </c>
      <c r="P101">
        <v>1</v>
      </c>
      <c r="Q101">
        <v>1</v>
      </c>
      <c r="S101">
        <v>1</v>
      </c>
      <c r="T101">
        <v>1</v>
      </c>
      <c r="U101">
        <v>1</v>
      </c>
      <c r="V101">
        <v>1</v>
      </c>
      <c r="W101">
        <v>1</v>
      </c>
      <c r="X101">
        <v>1</v>
      </c>
      <c r="Y101">
        <v>1</v>
      </c>
      <c r="Z101">
        <v>1</v>
      </c>
      <c r="AA101">
        <v>1</v>
      </c>
      <c r="AB101">
        <v>1</v>
      </c>
      <c r="AC101">
        <v>1</v>
      </c>
      <c r="AD101">
        <v>1</v>
      </c>
      <c r="AG101">
        <v>5</v>
      </c>
      <c r="AH101">
        <v>0</v>
      </c>
      <c r="AI101">
        <v>5</v>
      </c>
      <c r="AK101">
        <v>14</v>
      </c>
      <c r="AM101">
        <v>90</v>
      </c>
      <c r="AN101">
        <v>2</v>
      </c>
      <c r="AP101">
        <v>3</v>
      </c>
      <c r="AQ101">
        <v>1</v>
      </c>
      <c r="AR101">
        <v>30</v>
      </c>
      <c r="AT101" t="s">
        <v>444</v>
      </c>
      <c r="AU101">
        <v>1</v>
      </c>
      <c r="AV101">
        <v>1</v>
      </c>
      <c r="BL101">
        <v>2</v>
      </c>
      <c r="BM101">
        <v>4</v>
      </c>
      <c r="BN101" t="s">
        <v>1732</v>
      </c>
      <c r="BO101">
        <v>1</v>
      </c>
      <c r="BP101">
        <v>1</v>
      </c>
      <c r="BQ101">
        <v>1</v>
      </c>
      <c r="BR101">
        <v>1</v>
      </c>
      <c r="BT101">
        <v>1</v>
      </c>
      <c r="BU101" t="s">
        <v>1733</v>
      </c>
      <c r="BZ101">
        <v>1</v>
      </c>
      <c r="CE101">
        <v>1</v>
      </c>
      <c r="CF101">
        <v>2017</v>
      </c>
      <c r="CG101">
        <v>1</v>
      </c>
      <c r="CI101">
        <v>1</v>
      </c>
      <c r="CJ101">
        <v>1</v>
      </c>
      <c r="CK101">
        <v>1</v>
      </c>
      <c r="CP101">
        <v>2</v>
      </c>
      <c r="CR101">
        <v>2</v>
      </c>
      <c r="CS101" s="5">
        <v>47.83</v>
      </c>
      <c r="CT101">
        <v>1</v>
      </c>
      <c r="CU101">
        <v>2017</v>
      </c>
      <c r="CV101">
        <v>1</v>
      </c>
      <c r="CX101">
        <v>1</v>
      </c>
      <c r="CY101">
        <v>1</v>
      </c>
      <c r="CZ101">
        <v>1</v>
      </c>
      <c r="DA101">
        <v>1</v>
      </c>
      <c r="DE101">
        <v>1</v>
      </c>
      <c r="DG101">
        <v>47.83</v>
      </c>
      <c r="DH101">
        <v>2</v>
      </c>
      <c r="DX101">
        <v>1</v>
      </c>
      <c r="DY101">
        <v>1</v>
      </c>
      <c r="DZ101" s="4">
        <v>1070</v>
      </c>
      <c r="ED101">
        <v>384</v>
      </c>
      <c r="EF101">
        <v>26</v>
      </c>
      <c r="EJ101" s="4">
        <v>54072</v>
      </c>
      <c r="EK101">
        <v>6.8</v>
      </c>
      <c r="EL101">
        <v>5</v>
      </c>
      <c r="EM101">
        <v>0</v>
      </c>
      <c r="EN101">
        <v>0</v>
      </c>
      <c r="EO101">
        <v>1969</v>
      </c>
      <c r="EP101">
        <v>2009</v>
      </c>
      <c r="EQ101" t="s">
        <v>1734</v>
      </c>
      <c r="ER101">
        <v>0.504</v>
      </c>
      <c r="ES101">
        <v>0.11799999999999999</v>
      </c>
      <c r="ET101">
        <v>100</v>
      </c>
      <c r="EU101" t="s">
        <v>1735</v>
      </c>
      <c r="EW101">
        <v>0.98750000000000004</v>
      </c>
      <c r="FF101">
        <v>1</v>
      </c>
      <c r="FG101">
        <v>1</v>
      </c>
      <c r="FH101">
        <v>3</v>
      </c>
      <c r="FJ101">
        <v>0</v>
      </c>
      <c r="FK101">
        <v>3</v>
      </c>
      <c r="FL101">
        <v>97</v>
      </c>
      <c r="FN101">
        <v>1</v>
      </c>
      <c r="FO101">
        <v>1</v>
      </c>
      <c r="FP101" s="4">
        <v>1070</v>
      </c>
      <c r="FT101">
        <v>398</v>
      </c>
      <c r="FV101">
        <v>29</v>
      </c>
      <c r="FZ101" t="s">
        <v>545</v>
      </c>
      <c r="GA101">
        <v>4.5999999999999996</v>
      </c>
      <c r="GB101">
        <v>6</v>
      </c>
      <c r="GC101">
        <v>1</v>
      </c>
      <c r="GD101">
        <v>0</v>
      </c>
      <c r="GE101">
        <v>1</v>
      </c>
      <c r="GF101">
        <v>1</v>
      </c>
      <c r="GG101">
        <v>1</v>
      </c>
      <c r="GL101">
        <v>1</v>
      </c>
      <c r="GM101" t="s">
        <v>1736</v>
      </c>
      <c r="GN101">
        <v>1950</v>
      </c>
      <c r="GO101">
        <v>2008</v>
      </c>
      <c r="GP101">
        <v>0.22</v>
      </c>
      <c r="GQ101">
        <v>2.6</v>
      </c>
      <c r="GR101">
        <v>60.2</v>
      </c>
      <c r="GS101">
        <v>1.18</v>
      </c>
      <c r="GT101">
        <v>0.22</v>
      </c>
      <c r="GU101">
        <v>45</v>
      </c>
      <c r="GV101">
        <v>2043</v>
      </c>
      <c r="GW101">
        <v>2043</v>
      </c>
      <c r="GX101">
        <v>2</v>
      </c>
      <c r="GY101">
        <v>2</v>
      </c>
      <c r="GZ101" t="s">
        <v>545</v>
      </c>
      <c r="HA101" t="s">
        <v>545</v>
      </c>
      <c r="HB101">
        <v>2</v>
      </c>
      <c r="HC101" t="s">
        <v>545</v>
      </c>
      <c r="HD101" t="s">
        <v>545</v>
      </c>
      <c r="HF101">
        <v>1</v>
      </c>
      <c r="HG101">
        <v>1</v>
      </c>
      <c r="HH101">
        <v>349</v>
      </c>
      <c r="HL101">
        <v>149</v>
      </c>
      <c r="HN101">
        <v>3.5</v>
      </c>
      <c r="HS101">
        <v>43.945297241211001</v>
      </c>
      <c r="HT101">
        <v>-122.68690490723</v>
      </c>
      <c r="HU101">
        <v>-1</v>
      </c>
    </row>
    <row r="102" spans="1:229" x14ac:dyDescent="0.2">
      <c r="A102" t="s">
        <v>1737</v>
      </c>
      <c r="B102" t="s">
        <v>437</v>
      </c>
      <c r="C102" t="s">
        <v>438</v>
      </c>
      <c r="F102" t="s">
        <v>1727</v>
      </c>
      <c r="G102">
        <v>0</v>
      </c>
      <c r="H102" s="1">
        <v>42970.775601851848</v>
      </c>
      <c r="I102" s="1">
        <v>42970.789826388886</v>
      </c>
      <c r="J102">
        <v>1</v>
      </c>
      <c r="K102" t="s">
        <v>1738</v>
      </c>
      <c r="L102" t="s">
        <v>1729</v>
      </c>
      <c r="M102" t="s">
        <v>1739</v>
      </c>
      <c r="N102" t="s">
        <v>1730</v>
      </c>
      <c r="O102" t="s">
        <v>1731</v>
      </c>
      <c r="P102">
        <v>1</v>
      </c>
      <c r="Q102">
        <v>1</v>
      </c>
      <c r="S102">
        <v>1</v>
      </c>
      <c r="T102">
        <v>1</v>
      </c>
      <c r="U102">
        <v>1</v>
      </c>
      <c r="V102">
        <v>1</v>
      </c>
      <c r="W102">
        <v>1</v>
      </c>
      <c r="Y102">
        <v>1</v>
      </c>
      <c r="Z102">
        <v>1</v>
      </c>
      <c r="AA102">
        <v>1</v>
      </c>
      <c r="AB102">
        <v>1</v>
      </c>
      <c r="AC102">
        <v>1</v>
      </c>
      <c r="AD102">
        <v>1</v>
      </c>
      <c r="AG102">
        <v>5</v>
      </c>
      <c r="AH102">
        <v>0</v>
      </c>
      <c r="AI102">
        <v>5</v>
      </c>
      <c r="AK102">
        <v>14</v>
      </c>
      <c r="AM102">
        <v>90</v>
      </c>
      <c r="AN102">
        <v>2</v>
      </c>
      <c r="AP102">
        <v>3</v>
      </c>
      <c r="AQ102">
        <v>1</v>
      </c>
      <c r="AR102">
        <v>30</v>
      </c>
      <c r="AU102">
        <v>1</v>
      </c>
      <c r="AV102">
        <v>1</v>
      </c>
      <c r="AW102">
        <v>22.5</v>
      </c>
      <c r="AX102">
        <v>16</v>
      </c>
      <c r="AY102">
        <v>0</v>
      </c>
      <c r="BC102">
        <v>2</v>
      </c>
      <c r="BD102">
        <v>2</v>
      </c>
      <c r="BE102">
        <v>2</v>
      </c>
      <c r="BF102" t="s">
        <v>932</v>
      </c>
      <c r="BG102" t="s">
        <v>932</v>
      </c>
      <c r="BH102">
        <v>2008</v>
      </c>
      <c r="BI102" t="s">
        <v>932</v>
      </c>
      <c r="BJ102" t="s">
        <v>932</v>
      </c>
      <c r="BK102">
        <v>2008</v>
      </c>
      <c r="BL102">
        <v>2</v>
      </c>
      <c r="BM102">
        <v>4</v>
      </c>
      <c r="BN102" t="s">
        <v>1732</v>
      </c>
      <c r="BO102">
        <v>1</v>
      </c>
      <c r="BP102">
        <v>1</v>
      </c>
      <c r="BQ102">
        <v>1</v>
      </c>
      <c r="BR102">
        <v>1</v>
      </c>
      <c r="BT102">
        <v>1</v>
      </c>
      <c r="BU102" t="s">
        <v>1733</v>
      </c>
      <c r="BZ102">
        <v>1</v>
      </c>
      <c r="CB102">
        <v>2</v>
      </c>
      <c r="CC102">
        <v>2</v>
      </c>
      <c r="CD102">
        <v>3</v>
      </c>
      <c r="CE102">
        <v>1</v>
      </c>
      <c r="CF102">
        <v>2017</v>
      </c>
      <c r="CG102">
        <v>1</v>
      </c>
      <c r="CH102">
        <v>1</v>
      </c>
      <c r="CI102">
        <v>1</v>
      </c>
      <c r="CJ102">
        <v>1</v>
      </c>
      <c r="CK102">
        <v>1</v>
      </c>
      <c r="CL102">
        <v>1</v>
      </c>
      <c r="CP102">
        <v>2</v>
      </c>
      <c r="CR102">
        <v>2</v>
      </c>
      <c r="CS102">
        <v>47.83</v>
      </c>
      <c r="CT102">
        <v>1</v>
      </c>
      <c r="CU102">
        <v>2017</v>
      </c>
      <c r="CV102">
        <v>1</v>
      </c>
      <c r="CX102">
        <v>1</v>
      </c>
      <c r="CY102">
        <v>1</v>
      </c>
      <c r="CZ102">
        <v>1</v>
      </c>
      <c r="DA102">
        <v>1</v>
      </c>
      <c r="DE102">
        <v>1</v>
      </c>
      <c r="DG102">
        <v>56.81</v>
      </c>
      <c r="DH102">
        <v>2</v>
      </c>
      <c r="DX102">
        <v>1</v>
      </c>
      <c r="DY102">
        <v>1</v>
      </c>
      <c r="DZ102" s="4">
        <v>1070</v>
      </c>
      <c r="ED102">
        <v>384</v>
      </c>
      <c r="EF102">
        <v>26</v>
      </c>
      <c r="EJ102" s="4">
        <v>54072</v>
      </c>
      <c r="EK102">
        <v>6.8</v>
      </c>
      <c r="EL102" t="s">
        <v>1740</v>
      </c>
      <c r="EM102">
        <v>0</v>
      </c>
      <c r="EN102">
        <v>0</v>
      </c>
      <c r="EO102">
        <v>1969</v>
      </c>
      <c r="EP102">
        <v>2012</v>
      </c>
      <c r="EQ102" t="s">
        <v>1734</v>
      </c>
      <c r="ER102">
        <v>0.504</v>
      </c>
      <c r="ES102">
        <v>0.11799999999999999</v>
      </c>
      <c r="ET102" s="2">
        <v>1</v>
      </c>
      <c r="EU102" t="s">
        <v>1735</v>
      </c>
      <c r="EV102">
        <v>0.98750000000000004</v>
      </c>
      <c r="FE102">
        <v>2025</v>
      </c>
      <c r="FF102">
        <v>1</v>
      </c>
      <c r="FG102">
        <v>1</v>
      </c>
      <c r="FH102">
        <v>3</v>
      </c>
      <c r="FJ102">
        <v>0</v>
      </c>
      <c r="FK102">
        <v>3</v>
      </c>
      <c r="FL102">
        <v>97</v>
      </c>
      <c r="FN102">
        <v>1</v>
      </c>
      <c r="FO102">
        <v>1</v>
      </c>
      <c r="FP102" s="4">
        <v>1070</v>
      </c>
      <c r="FT102">
        <v>398</v>
      </c>
      <c r="FV102">
        <v>29</v>
      </c>
      <c r="FZ102" s="4">
        <v>54750</v>
      </c>
      <c r="GA102">
        <v>4.5999999999999996</v>
      </c>
      <c r="GB102" t="s">
        <v>1741</v>
      </c>
      <c r="GC102">
        <v>1</v>
      </c>
      <c r="GD102">
        <v>0</v>
      </c>
      <c r="GE102">
        <v>1</v>
      </c>
      <c r="GF102">
        <v>1</v>
      </c>
      <c r="GG102">
        <v>1</v>
      </c>
      <c r="GL102">
        <v>1</v>
      </c>
      <c r="GN102">
        <v>1950</v>
      </c>
      <c r="GO102">
        <v>2008</v>
      </c>
      <c r="GP102">
        <v>0.22</v>
      </c>
      <c r="GQ102">
        <v>2.6</v>
      </c>
      <c r="GR102">
        <v>60.2</v>
      </c>
      <c r="GS102">
        <v>1.18</v>
      </c>
      <c r="GT102">
        <v>0.22</v>
      </c>
      <c r="GV102">
        <v>2022</v>
      </c>
      <c r="GW102">
        <v>2022</v>
      </c>
      <c r="GX102">
        <v>2</v>
      </c>
      <c r="GY102">
        <v>2</v>
      </c>
      <c r="GZ102" t="s">
        <v>545</v>
      </c>
      <c r="HA102" t="s">
        <v>545</v>
      </c>
      <c r="HB102">
        <v>2</v>
      </c>
      <c r="HC102" t="s">
        <v>545</v>
      </c>
      <c r="HD102" t="s">
        <v>545</v>
      </c>
      <c r="HF102">
        <v>1</v>
      </c>
      <c r="HG102">
        <v>1</v>
      </c>
      <c r="HS102">
        <v>43.945297241211001</v>
      </c>
      <c r="HT102">
        <v>-122.68690490723</v>
      </c>
      <c r="HU102">
        <v>-1</v>
      </c>
    </row>
    <row r="103" spans="1:229" x14ac:dyDescent="0.2">
      <c r="A103" t="s">
        <v>1742</v>
      </c>
      <c r="B103" t="s">
        <v>437</v>
      </c>
      <c r="C103" t="s">
        <v>438</v>
      </c>
      <c r="F103" t="s">
        <v>967</v>
      </c>
      <c r="G103">
        <v>0</v>
      </c>
      <c r="H103" s="1">
        <v>42971.367337962962</v>
      </c>
      <c r="I103" s="1">
        <v>42971.38585648148</v>
      </c>
      <c r="J103">
        <v>1</v>
      </c>
      <c r="K103" t="s">
        <v>1743</v>
      </c>
      <c r="L103" t="s">
        <v>1744</v>
      </c>
      <c r="M103" t="s">
        <v>1745</v>
      </c>
      <c r="N103" t="s">
        <v>1746</v>
      </c>
      <c r="O103" t="s">
        <v>1747</v>
      </c>
      <c r="P103">
        <v>1</v>
      </c>
      <c r="Q103">
        <v>1</v>
      </c>
      <c r="S103">
        <v>1</v>
      </c>
      <c r="T103">
        <v>1</v>
      </c>
      <c r="U103">
        <v>1</v>
      </c>
      <c r="V103">
        <v>1</v>
      </c>
      <c r="X103">
        <v>1</v>
      </c>
      <c r="Y103">
        <v>1</v>
      </c>
      <c r="Z103">
        <v>1</v>
      </c>
      <c r="AA103">
        <v>1</v>
      </c>
      <c r="AB103">
        <v>1</v>
      </c>
      <c r="AC103">
        <v>1</v>
      </c>
      <c r="AD103">
        <v>1</v>
      </c>
      <c r="AE103">
        <v>1</v>
      </c>
      <c r="AF103" t="s">
        <v>1748</v>
      </c>
      <c r="AG103" t="s">
        <v>1748</v>
      </c>
      <c r="AH103" t="s">
        <v>530</v>
      </c>
      <c r="AI103" t="s">
        <v>1749</v>
      </c>
      <c r="AJ103" t="s">
        <v>545</v>
      </c>
      <c r="AK103">
        <v>60</v>
      </c>
      <c r="AM103" t="s">
        <v>1750</v>
      </c>
      <c r="AN103">
        <v>2</v>
      </c>
      <c r="AP103">
        <v>3</v>
      </c>
      <c r="AQ103">
        <v>1</v>
      </c>
      <c r="AR103" t="s">
        <v>1289</v>
      </c>
      <c r="AT103" t="s">
        <v>545</v>
      </c>
      <c r="AU103">
        <v>1</v>
      </c>
      <c r="AV103">
        <v>1</v>
      </c>
      <c r="AW103">
        <v>0</v>
      </c>
      <c r="AX103">
        <v>12</v>
      </c>
      <c r="AY103">
        <v>0</v>
      </c>
      <c r="BC103">
        <v>2</v>
      </c>
      <c r="BD103">
        <v>2</v>
      </c>
      <c r="BE103">
        <v>2</v>
      </c>
      <c r="BF103">
        <v>2016</v>
      </c>
      <c r="BG103">
        <v>2016</v>
      </c>
      <c r="BH103">
        <v>2016</v>
      </c>
      <c r="BI103">
        <v>2017</v>
      </c>
      <c r="BJ103">
        <v>2017</v>
      </c>
      <c r="BK103">
        <v>2017</v>
      </c>
      <c r="BL103">
        <v>2</v>
      </c>
      <c r="BM103">
        <v>1</v>
      </c>
      <c r="BQ103">
        <v>1</v>
      </c>
      <c r="BZ103">
        <v>1</v>
      </c>
      <c r="CB103">
        <v>2</v>
      </c>
      <c r="CC103">
        <v>2</v>
      </c>
      <c r="CD103">
        <v>2</v>
      </c>
      <c r="CE103">
        <v>1</v>
      </c>
      <c r="CF103">
        <v>2017</v>
      </c>
      <c r="CG103">
        <v>1</v>
      </c>
      <c r="CJ103">
        <v>1</v>
      </c>
      <c r="CK103">
        <v>1</v>
      </c>
      <c r="CL103">
        <v>1</v>
      </c>
      <c r="CN103">
        <v>1</v>
      </c>
      <c r="CP103">
        <v>1</v>
      </c>
      <c r="CR103">
        <v>2</v>
      </c>
      <c r="CS103">
        <v>18.3</v>
      </c>
      <c r="CT103">
        <v>1</v>
      </c>
      <c r="CU103">
        <v>2017</v>
      </c>
      <c r="CV103">
        <v>1</v>
      </c>
      <c r="CW103">
        <v>1</v>
      </c>
      <c r="CY103">
        <v>1</v>
      </c>
      <c r="CZ103">
        <v>1</v>
      </c>
      <c r="DA103">
        <v>1</v>
      </c>
      <c r="DC103">
        <v>1</v>
      </c>
      <c r="DD103" t="s">
        <v>1751</v>
      </c>
      <c r="DE103">
        <v>1</v>
      </c>
      <c r="DG103">
        <v>39.39</v>
      </c>
      <c r="DH103">
        <v>1</v>
      </c>
      <c r="DI103">
        <v>2017</v>
      </c>
      <c r="DJ103">
        <v>1</v>
      </c>
      <c r="DK103">
        <v>1</v>
      </c>
      <c r="DN103">
        <v>1</v>
      </c>
      <c r="DO103">
        <v>1</v>
      </c>
      <c r="DQ103">
        <v>1</v>
      </c>
      <c r="DR103" t="s">
        <v>1752</v>
      </c>
      <c r="DS103">
        <v>2</v>
      </c>
      <c r="DU103">
        <v>1</v>
      </c>
      <c r="DV103" s="2">
        <v>0.7</v>
      </c>
      <c r="DW103">
        <v>5.71</v>
      </c>
      <c r="DX103">
        <v>1</v>
      </c>
      <c r="DY103">
        <v>1</v>
      </c>
      <c r="DZ103" s="4">
        <v>16617</v>
      </c>
      <c r="EA103">
        <v>0</v>
      </c>
      <c r="ED103">
        <v>4419</v>
      </c>
      <c r="EF103">
        <v>258</v>
      </c>
      <c r="EJ103" t="s">
        <v>1753</v>
      </c>
      <c r="EK103" t="s">
        <v>1754</v>
      </c>
      <c r="EL103" t="s">
        <v>1755</v>
      </c>
      <c r="EM103">
        <v>5</v>
      </c>
      <c r="EN103" t="s">
        <v>1756</v>
      </c>
      <c r="EO103" t="s">
        <v>1757</v>
      </c>
      <c r="EP103" t="s">
        <v>1758</v>
      </c>
      <c r="EQ103" t="s">
        <v>1759</v>
      </c>
      <c r="ER103">
        <v>8.5</v>
      </c>
      <c r="ES103">
        <v>1.6</v>
      </c>
      <c r="EU103" t="s">
        <v>1760</v>
      </c>
      <c r="EW103" t="s">
        <v>1761</v>
      </c>
      <c r="FE103" t="s">
        <v>1762</v>
      </c>
      <c r="FF103">
        <v>1</v>
      </c>
      <c r="FG103">
        <v>1</v>
      </c>
      <c r="FH103">
        <v>4</v>
      </c>
      <c r="FI103" t="s">
        <v>1763</v>
      </c>
      <c r="FM103" t="s">
        <v>1764</v>
      </c>
      <c r="FN103">
        <v>1</v>
      </c>
      <c r="FO103">
        <v>1</v>
      </c>
      <c r="FP103" s="4">
        <v>16617</v>
      </c>
      <c r="FT103">
        <v>4245</v>
      </c>
      <c r="FV103">
        <v>250</v>
      </c>
      <c r="FZ103" t="s">
        <v>1765</v>
      </c>
      <c r="GA103" t="s">
        <v>1766</v>
      </c>
      <c r="GB103" t="s">
        <v>1767</v>
      </c>
      <c r="GC103">
        <v>1</v>
      </c>
      <c r="GD103" s="2">
        <v>0</v>
      </c>
      <c r="GF103">
        <v>1</v>
      </c>
      <c r="GL103">
        <v>2</v>
      </c>
      <c r="GN103">
        <v>2001</v>
      </c>
      <c r="GO103">
        <v>2001</v>
      </c>
      <c r="GP103" t="s">
        <v>1768</v>
      </c>
      <c r="GQ103" t="s">
        <v>1769</v>
      </c>
      <c r="GR103" t="s">
        <v>1770</v>
      </c>
      <c r="GS103">
        <v>2.5870000000000002</v>
      </c>
      <c r="GT103">
        <v>1.0449999999999999</v>
      </c>
      <c r="GU103" s="2">
        <v>0.5</v>
      </c>
      <c r="GV103" t="s">
        <v>1771</v>
      </c>
      <c r="GW103" t="s">
        <v>1771</v>
      </c>
      <c r="GX103">
        <v>1</v>
      </c>
      <c r="GY103">
        <v>2</v>
      </c>
      <c r="GZ103">
        <v>0</v>
      </c>
      <c r="HB103">
        <v>1</v>
      </c>
      <c r="HC103" s="2">
        <v>1</v>
      </c>
      <c r="HD103" t="s">
        <v>1772</v>
      </c>
      <c r="HF103">
        <v>1</v>
      </c>
      <c r="HG103">
        <v>1</v>
      </c>
      <c r="HH103">
        <v>4333</v>
      </c>
      <c r="HJ103">
        <v>267</v>
      </c>
      <c r="HN103" t="s">
        <v>1773</v>
      </c>
      <c r="HO103">
        <v>9.85</v>
      </c>
      <c r="HP103" t="s">
        <v>1774</v>
      </c>
      <c r="HS103">
        <v>45.577392578125</v>
      </c>
      <c r="HT103">
        <v>-122.62080383301</v>
      </c>
      <c r="HU103">
        <v>-1</v>
      </c>
    </row>
    <row r="104" spans="1:229" x14ac:dyDescent="0.2">
      <c r="A104" t="s">
        <v>1775</v>
      </c>
      <c r="B104" t="s">
        <v>437</v>
      </c>
      <c r="C104" t="s">
        <v>438</v>
      </c>
      <c r="F104" t="s">
        <v>1213</v>
      </c>
      <c r="G104">
        <v>0</v>
      </c>
      <c r="H104" s="1">
        <v>42971.444224537037</v>
      </c>
      <c r="I104" s="1">
        <v>42971.464756944442</v>
      </c>
      <c r="J104">
        <v>1</v>
      </c>
      <c r="K104" t="s">
        <v>1776</v>
      </c>
      <c r="L104" t="s">
        <v>1777</v>
      </c>
      <c r="M104" t="s">
        <v>1778</v>
      </c>
      <c r="N104" t="s">
        <v>1779</v>
      </c>
      <c r="O104" t="s">
        <v>1780</v>
      </c>
      <c r="P104">
        <v>1</v>
      </c>
      <c r="Q104">
        <v>4</v>
      </c>
      <c r="R104" t="s">
        <v>1781</v>
      </c>
      <c r="S104">
        <v>1</v>
      </c>
      <c r="T104">
        <v>1</v>
      </c>
      <c r="U104">
        <v>1</v>
      </c>
      <c r="V104">
        <v>1</v>
      </c>
      <c r="W104">
        <v>1</v>
      </c>
      <c r="Y104">
        <v>1</v>
      </c>
      <c r="Z104">
        <v>1</v>
      </c>
      <c r="AB104">
        <v>1</v>
      </c>
      <c r="AC104">
        <v>1</v>
      </c>
      <c r="AG104" s="5">
        <v>5</v>
      </c>
      <c r="AH104">
        <v>14</v>
      </c>
      <c r="AK104">
        <v>25</v>
      </c>
      <c r="AL104" t="s">
        <v>1166</v>
      </c>
      <c r="AM104">
        <v>90</v>
      </c>
      <c r="AN104">
        <v>1</v>
      </c>
      <c r="AO104" t="s">
        <v>1782</v>
      </c>
      <c r="AP104">
        <v>3</v>
      </c>
      <c r="AQ104">
        <v>1</v>
      </c>
      <c r="AR104" t="s">
        <v>1783</v>
      </c>
      <c r="AT104" t="s">
        <v>1784</v>
      </c>
      <c r="AU104">
        <v>1</v>
      </c>
      <c r="AV104">
        <v>1</v>
      </c>
      <c r="AW104">
        <v>15</v>
      </c>
      <c r="BA104">
        <v>1</v>
      </c>
      <c r="BB104">
        <v>1</v>
      </c>
      <c r="BC104">
        <v>1</v>
      </c>
      <c r="BD104">
        <v>1</v>
      </c>
      <c r="BE104">
        <v>1</v>
      </c>
      <c r="BF104">
        <v>2014</v>
      </c>
      <c r="BG104">
        <v>2015</v>
      </c>
      <c r="BH104">
        <v>2015</v>
      </c>
      <c r="BI104">
        <v>2014</v>
      </c>
      <c r="BJ104">
        <v>2014</v>
      </c>
      <c r="BK104">
        <v>2014</v>
      </c>
      <c r="BL104">
        <v>2</v>
      </c>
      <c r="BM104">
        <v>4</v>
      </c>
      <c r="BN104" t="s">
        <v>1785</v>
      </c>
      <c r="BP104">
        <v>1</v>
      </c>
      <c r="BQ104">
        <v>1</v>
      </c>
      <c r="BR104">
        <v>1</v>
      </c>
      <c r="BV104">
        <v>1</v>
      </c>
      <c r="CB104">
        <v>2</v>
      </c>
      <c r="CC104">
        <v>2</v>
      </c>
      <c r="CD104">
        <v>2</v>
      </c>
      <c r="CE104">
        <v>1</v>
      </c>
      <c r="CF104">
        <v>2017</v>
      </c>
      <c r="CG104">
        <v>1</v>
      </c>
      <c r="CI104">
        <v>1</v>
      </c>
      <c r="CJ104">
        <v>1</v>
      </c>
      <c r="CK104">
        <v>1</v>
      </c>
      <c r="CL104">
        <v>1</v>
      </c>
      <c r="CP104">
        <v>2</v>
      </c>
      <c r="CR104">
        <v>2</v>
      </c>
      <c r="CS104">
        <v>30.08</v>
      </c>
      <c r="CT104">
        <v>1</v>
      </c>
      <c r="CU104">
        <v>2017</v>
      </c>
      <c r="CV104">
        <v>1</v>
      </c>
      <c r="CX104">
        <v>1</v>
      </c>
      <c r="CY104">
        <v>1</v>
      </c>
      <c r="CZ104">
        <v>1</v>
      </c>
      <c r="DA104">
        <v>1</v>
      </c>
      <c r="DE104">
        <v>3</v>
      </c>
      <c r="DG104" s="5">
        <v>42.27</v>
      </c>
      <c r="DH104">
        <v>1</v>
      </c>
      <c r="DI104">
        <v>2017</v>
      </c>
      <c r="DJ104">
        <v>1</v>
      </c>
      <c r="DL104">
        <v>1</v>
      </c>
      <c r="DM104">
        <v>1</v>
      </c>
      <c r="DN104">
        <v>1</v>
      </c>
      <c r="DO104">
        <v>1</v>
      </c>
      <c r="DS104">
        <v>2</v>
      </c>
      <c r="DU104">
        <v>1</v>
      </c>
      <c r="DV104" t="s">
        <v>1786</v>
      </c>
      <c r="DW104">
        <v>8.5399999999999991</v>
      </c>
      <c r="DX104">
        <v>1</v>
      </c>
      <c r="DY104">
        <v>1</v>
      </c>
      <c r="DZ104" s="4">
        <v>85830</v>
      </c>
      <c r="EA104" s="4">
        <v>1467</v>
      </c>
      <c r="EB104" s="4">
        <v>85830</v>
      </c>
      <c r="EC104" s="4">
        <v>1467</v>
      </c>
      <c r="ED104" s="4">
        <v>22306</v>
      </c>
      <c r="EE104">
        <v>601</v>
      </c>
      <c r="EF104" s="4">
        <v>1096</v>
      </c>
      <c r="EG104">
        <v>7</v>
      </c>
      <c r="EH104" s="4">
        <v>1095</v>
      </c>
      <c r="EI104">
        <v>31</v>
      </c>
      <c r="EJ104" s="4">
        <v>62400</v>
      </c>
      <c r="EK104">
        <v>320</v>
      </c>
      <c r="EL104">
        <v>3</v>
      </c>
      <c r="EM104">
        <v>2</v>
      </c>
      <c r="EN104">
        <v>7</v>
      </c>
      <c r="EO104">
        <v>1976</v>
      </c>
      <c r="EP104">
        <v>2007</v>
      </c>
      <c r="EQ104" t="s">
        <v>1787</v>
      </c>
      <c r="ER104" t="s">
        <v>1788</v>
      </c>
      <c r="ES104" t="s">
        <v>1789</v>
      </c>
      <c r="ET104" s="2">
        <v>1</v>
      </c>
      <c r="EU104" t="s">
        <v>1790</v>
      </c>
      <c r="EV104" t="s">
        <v>445</v>
      </c>
      <c r="EW104" t="s">
        <v>1791</v>
      </c>
      <c r="EX104" t="s">
        <v>445</v>
      </c>
      <c r="EY104" t="s">
        <v>445</v>
      </c>
      <c r="EZ104" t="s">
        <v>445</v>
      </c>
      <c r="FA104" t="s">
        <v>445</v>
      </c>
      <c r="FB104" t="s">
        <v>1792</v>
      </c>
      <c r="FD104" t="s">
        <v>1793</v>
      </c>
      <c r="FE104">
        <v>2026</v>
      </c>
      <c r="FF104">
        <v>1</v>
      </c>
      <c r="FG104">
        <v>1</v>
      </c>
      <c r="FH104">
        <v>2</v>
      </c>
      <c r="FJ104">
        <v>88</v>
      </c>
      <c r="FK104">
        <v>0</v>
      </c>
      <c r="FL104">
        <v>12</v>
      </c>
      <c r="FN104">
        <v>1</v>
      </c>
      <c r="FO104">
        <v>1</v>
      </c>
      <c r="FP104" s="4">
        <v>99340</v>
      </c>
      <c r="FQ104" t="s">
        <v>1230</v>
      </c>
      <c r="FR104" s="4">
        <v>99340</v>
      </c>
      <c r="FS104" t="s">
        <v>1230</v>
      </c>
      <c r="FT104" s="4">
        <v>22654</v>
      </c>
      <c r="FV104" s="4">
        <v>1070</v>
      </c>
      <c r="FX104">
        <v>74</v>
      </c>
      <c r="FZ104" t="s">
        <v>1794</v>
      </c>
      <c r="GA104">
        <v>254.81</v>
      </c>
      <c r="GB104" t="s">
        <v>1795</v>
      </c>
      <c r="GC104" t="s">
        <v>1796</v>
      </c>
      <c r="GD104">
        <v>0</v>
      </c>
      <c r="GJ104">
        <v>1</v>
      </c>
      <c r="GK104" t="s">
        <v>1797</v>
      </c>
      <c r="HF104">
        <v>1</v>
      </c>
      <c r="HG104">
        <v>1</v>
      </c>
      <c r="HH104" s="4">
        <v>22799</v>
      </c>
      <c r="HJ104" s="4">
        <v>1025</v>
      </c>
      <c r="HL104">
        <v>73</v>
      </c>
      <c r="HN104">
        <v>274.39</v>
      </c>
      <c r="HO104">
        <v>31.53</v>
      </c>
      <c r="HP104" s="4">
        <v>2640</v>
      </c>
      <c r="HQ104" t="s">
        <v>1231</v>
      </c>
      <c r="HS104">
        <v>45.444305419922003</v>
      </c>
      <c r="HT104">
        <v>-122.96630096436</v>
      </c>
      <c r="HU104">
        <v>-1</v>
      </c>
    </row>
    <row r="105" spans="1:229" x14ac:dyDescent="0.2">
      <c r="A105" t="s">
        <v>1798</v>
      </c>
      <c r="B105" t="s">
        <v>437</v>
      </c>
      <c r="C105" t="s">
        <v>438</v>
      </c>
      <c r="F105" t="s">
        <v>875</v>
      </c>
      <c r="G105">
        <v>0</v>
      </c>
      <c r="H105" s="1">
        <v>42971.38857638889</v>
      </c>
      <c r="I105" s="1">
        <v>42971.488159722219</v>
      </c>
      <c r="J105">
        <v>1</v>
      </c>
      <c r="K105" t="s">
        <v>876</v>
      </c>
      <c r="L105" t="s">
        <v>877</v>
      </c>
      <c r="M105" t="s">
        <v>878</v>
      </c>
      <c r="N105" t="s">
        <v>879</v>
      </c>
      <c r="O105" t="s">
        <v>880</v>
      </c>
      <c r="P105">
        <v>1</v>
      </c>
      <c r="Q105">
        <v>1</v>
      </c>
      <c r="S105">
        <v>1</v>
      </c>
      <c r="T105">
        <v>1</v>
      </c>
      <c r="U105">
        <v>1</v>
      </c>
      <c r="V105">
        <v>1</v>
      </c>
      <c r="W105">
        <v>1</v>
      </c>
      <c r="X105">
        <v>1</v>
      </c>
      <c r="Y105">
        <v>1</v>
      </c>
      <c r="AB105">
        <v>1</v>
      </c>
      <c r="AC105">
        <v>1</v>
      </c>
      <c r="AD105">
        <v>1</v>
      </c>
      <c r="AE105">
        <v>1</v>
      </c>
      <c r="AF105" t="s">
        <v>1799</v>
      </c>
      <c r="AK105">
        <v>14</v>
      </c>
      <c r="AL105" t="s">
        <v>1800</v>
      </c>
      <c r="AM105">
        <v>38</v>
      </c>
      <c r="AN105">
        <v>1</v>
      </c>
      <c r="AO105" t="s">
        <v>1801</v>
      </c>
      <c r="AP105">
        <v>3</v>
      </c>
      <c r="AQ105">
        <v>2</v>
      </c>
      <c r="AR105">
        <v>60</v>
      </c>
      <c r="AT105" t="s">
        <v>1802</v>
      </c>
      <c r="AU105">
        <v>1</v>
      </c>
      <c r="AV105">
        <v>1</v>
      </c>
      <c r="AW105">
        <v>24</v>
      </c>
      <c r="AX105">
        <v>24</v>
      </c>
      <c r="AY105">
        <v>24</v>
      </c>
      <c r="BC105">
        <v>2</v>
      </c>
      <c r="BD105">
        <v>2</v>
      </c>
      <c r="BE105">
        <v>2</v>
      </c>
      <c r="BF105">
        <v>2016</v>
      </c>
      <c r="BG105">
        <v>2016</v>
      </c>
      <c r="BH105">
        <v>2016</v>
      </c>
      <c r="BI105">
        <v>2012</v>
      </c>
      <c r="BJ105">
        <v>2012</v>
      </c>
      <c r="BK105">
        <v>2012</v>
      </c>
      <c r="BL105">
        <v>2</v>
      </c>
      <c r="BM105">
        <v>2</v>
      </c>
      <c r="BN105" t="s">
        <v>1803</v>
      </c>
      <c r="BO105">
        <v>1</v>
      </c>
      <c r="BP105">
        <v>1</v>
      </c>
      <c r="BQ105">
        <v>1</v>
      </c>
      <c r="BR105">
        <v>1</v>
      </c>
      <c r="BV105">
        <v>1</v>
      </c>
      <c r="CB105">
        <v>2</v>
      </c>
      <c r="CC105">
        <v>2</v>
      </c>
      <c r="CD105">
        <v>2</v>
      </c>
      <c r="CE105">
        <v>1</v>
      </c>
      <c r="CF105">
        <v>2017</v>
      </c>
      <c r="CG105">
        <v>1</v>
      </c>
      <c r="CI105">
        <v>1</v>
      </c>
      <c r="CJ105">
        <v>1</v>
      </c>
      <c r="CK105">
        <v>1</v>
      </c>
      <c r="CL105">
        <v>1</v>
      </c>
      <c r="CP105">
        <v>1</v>
      </c>
      <c r="CR105">
        <v>2</v>
      </c>
      <c r="CS105" s="5">
        <v>26.13</v>
      </c>
      <c r="CT105">
        <v>1</v>
      </c>
      <c r="CU105">
        <v>2017</v>
      </c>
      <c r="CV105">
        <v>1</v>
      </c>
      <c r="CX105">
        <v>1</v>
      </c>
      <c r="CY105">
        <v>1</v>
      </c>
      <c r="CZ105">
        <v>1</v>
      </c>
      <c r="DA105">
        <v>1</v>
      </c>
      <c r="DE105">
        <v>3</v>
      </c>
      <c r="DG105" s="5">
        <v>37.950000000000003</v>
      </c>
      <c r="DH105">
        <v>1</v>
      </c>
      <c r="DI105">
        <v>2017</v>
      </c>
      <c r="DJ105">
        <v>1</v>
      </c>
      <c r="DL105">
        <v>1</v>
      </c>
      <c r="DM105">
        <v>1</v>
      </c>
      <c r="DN105">
        <v>1</v>
      </c>
      <c r="DO105">
        <v>1</v>
      </c>
      <c r="DS105">
        <v>2</v>
      </c>
      <c r="DU105">
        <v>1</v>
      </c>
      <c r="DV105" t="s">
        <v>1804</v>
      </c>
      <c r="DW105" s="5">
        <v>16.07</v>
      </c>
      <c r="DX105">
        <v>1</v>
      </c>
      <c r="DY105">
        <v>1</v>
      </c>
      <c r="DZ105">
        <v>162077</v>
      </c>
      <c r="EA105">
        <v>32275</v>
      </c>
      <c r="EB105">
        <v>162077</v>
      </c>
      <c r="EC105">
        <v>32275</v>
      </c>
      <c r="ED105">
        <v>38492</v>
      </c>
      <c r="EE105">
        <v>7729</v>
      </c>
      <c r="EF105">
        <v>2943</v>
      </c>
      <c r="EG105">
        <v>329</v>
      </c>
      <c r="EH105">
        <v>2762</v>
      </c>
      <c r="EI105">
        <v>640</v>
      </c>
      <c r="EJ105" t="s">
        <v>1805</v>
      </c>
      <c r="EK105" t="s">
        <v>1806</v>
      </c>
      <c r="EL105">
        <v>19</v>
      </c>
      <c r="EM105">
        <v>9</v>
      </c>
      <c r="EN105" t="s">
        <v>1807</v>
      </c>
      <c r="EO105">
        <v>1936</v>
      </c>
      <c r="EP105">
        <v>2004</v>
      </c>
      <c r="EQ105" t="s">
        <v>1808</v>
      </c>
      <c r="ER105" t="s">
        <v>1809</v>
      </c>
      <c r="ES105">
        <v>37.5</v>
      </c>
      <c r="EU105">
        <v>41.5</v>
      </c>
      <c r="EW105" t="s">
        <v>1810</v>
      </c>
      <c r="EY105" t="s">
        <v>1811</v>
      </c>
      <c r="FA105" t="s">
        <v>1812</v>
      </c>
      <c r="FE105">
        <v>2110</v>
      </c>
      <c r="FF105">
        <v>1</v>
      </c>
      <c r="FG105">
        <v>1</v>
      </c>
      <c r="FH105">
        <v>3</v>
      </c>
      <c r="FJ105">
        <v>8</v>
      </c>
      <c r="FK105">
        <v>100</v>
      </c>
      <c r="FN105">
        <v>1</v>
      </c>
      <c r="FO105">
        <v>1</v>
      </c>
      <c r="FP105">
        <v>162077</v>
      </c>
      <c r="FQ105">
        <v>72744</v>
      </c>
      <c r="FR105">
        <v>162077</v>
      </c>
      <c r="FS105">
        <v>72744</v>
      </c>
      <c r="FT105">
        <v>38607</v>
      </c>
      <c r="FU105">
        <v>18072</v>
      </c>
      <c r="FV105">
        <v>2931</v>
      </c>
      <c r="FW105">
        <v>688</v>
      </c>
      <c r="FX105">
        <v>2088</v>
      </c>
      <c r="FY105">
        <v>1161</v>
      </c>
      <c r="FZ105" t="s">
        <v>1813</v>
      </c>
      <c r="GA105" t="s">
        <v>1814</v>
      </c>
      <c r="GB105">
        <v>28</v>
      </c>
      <c r="GC105">
        <v>2</v>
      </c>
      <c r="GD105" t="s">
        <v>456</v>
      </c>
      <c r="GF105">
        <v>1</v>
      </c>
      <c r="GL105">
        <v>1</v>
      </c>
      <c r="GM105" t="s">
        <v>1815</v>
      </c>
      <c r="GN105">
        <v>1964</v>
      </c>
      <c r="GO105">
        <v>2009</v>
      </c>
      <c r="GP105">
        <v>35</v>
      </c>
      <c r="GQ105">
        <v>205</v>
      </c>
      <c r="GR105">
        <v>16042.67</v>
      </c>
      <c r="GS105">
        <v>137.49</v>
      </c>
      <c r="GT105">
        <v>89.58</v>
      </c>
      <c r="GU105" t="s">
        <v>1816</v>
      </c>
      <c r="GV105" t="s">
        <v>1817</v>
      </c>
      <c r="GW105" t="s">
        <v>1818</v>
      </c>
      <c r="GX105">
        <v>1</v>
      </c>
      <c r="GY105">
        <v>2</v>
      </c>
      <c r="GZ105" t="s">
        <v>680</v>
      </c>
      <c r="HB105">
        <v>1</v>
      </c>
      <c r="HC105" s="2">
        <v>1</v>
      </c>
      <c r="HD105" t="s">
        <v>1819</v>
      </c>
      <c r="HF105">
        <v>1</v>
      </c>
      <c r="HG105">
        <v>1</v>
      </c>
      <c r="HH105">
        <v>39302</v>
      </c>
      <c r="HI105">
        <v>0</v>
      </c>
      <c r="HJ105">
        <v>2497</v>
      </c>
      <c r="HK105">
        <v>0</v>
      </c>
      <c r="HL105">
        <v>1828</v>
      </c>
      <c r="HM105">
        <v>0</v>
      </c>
      <c r="HN105">
        <v>455</v>
      </c>
      <c r="HO105">
        <v>90</v>
      </c>
      <c r="HP105" s="4">
        <v>3000</v>
      </c>
      <c r="HR105" t="s">
        <v>1820</v>
      </c>
      <c r="HS105">
        <v>44.901596069336001</v>
      </c>
      <c r="HT105">
        <v>-122.92230224609</v>
      </c>
      <c r="HU105">
        <v>-1</v>
      </c>
    </row>
    <row r="106" spans="1:229" x14ac:dyDescent="0.2">
      <c r="A106" t="s">
        <v>1821</v>
      </c>
      <c r="B106" t="s">
        <v>437</v>
      </c>
      <c r="C106" t="s">
        <v>438</v>
      </c>
      <c r="F106" t="s">
        <v>969</v>
      </c>
      <c r="G106">
        <v>0</v>
      </c>
      <c r="H106" s="1">
        <v>42971.349178240744</v>
      </c>
      <c r="I106" s="1">
        <v>42971.61614583333</v>
      </c>
      <c r="J106">
        <v>1</v>
      </c>
      <c r="K106" t="s">
        <v>1822</v>
      </c>
      <c r="L106" t="s">
        <v>1823</v>
      </c>
      <c r="M106" t="s">
        <v>1824</v>
      </c>
      <c r="N106" t="s">
        <v>1825</v>
      </c>
      <c r="O106" t="s">
        <v>1826</v>
      </c>
      <c r="P106">
        <v>1</v>
      </c>
      <c r="Q106">
        <v>1</v>
      </c>
      <c r="S106">
        <v>1</v>
      </c>
      <c r="T106">
        <v>1</v>
      </c>
      <c r="U106">
        <v>1</v>
      </c>
      <c r="V106">
        <v>1</v>
      </c>
      <c r="X106">
        <v>1</v>
      </c>
      <c r="Y106">
        <v>1</v>
      </c>
      <c r="Z106">
        <v>1</v>
      </c>
      <c r="AB106">
        <v>1</v>
      </c>
      <c r="AC106">
        <v>1</v>
      </c>
      <c r="AG106" t="s">
        <v>1827</v>
      </c>
      <c r="AH106" t="s">
        <v>1828</v>
      </c>
      <c r="AK106" t="s">
        <v>1319</v>
      </c>
      <c r="AM106" t="s">
        <v>1829</v>
      </c>
      <c r="AN106">
        <v>2</v>
      </c>
      <c r="AP106">
        <v>3</v>
      </c>
      <c r="AQ106">
        <v>1</v>
      </c>
      <c r="AR106" t="s">
        <v>746</v>
      </c>
      <c r="AT106" t="s">
        <v>1830</v>
      </c>
      <c r="AU106">
        <v>1</v>
      </c>
      <c r="AV106">
        <v>1</v>
      </c>
      <c r="AW106" s="2">
        <v>0.28999999999999998</v>
      </c>
      <c r="BA106">
        <v>1</v>
      </c>
      <c r="BB106">
        <v>1</v>
      </c>
      <c r="BC106">
        <v>1</v>
      </c>
      <c r="BD106">
        <v>1</v>
      </c>
      <c r="BE106">
        <v>1</v>
      </c>
      <c r="BF106">
        <v>2016</v>
      </c>
      <c r="BG106">
        <v>2009</v>
      </c>
      <c r="BH106">
        <v>2016</v>
      </c>
      <c r="BI106">
        <v>2010</v>
      </c>
      <c r="BJ106">
        <v>2009</v>
      </c>
      <c r="BK106" t="s">
        <v>1831</v>
      </c>
      <c r="BL106">
        <v>2</v>
      </c>
      <c r="BM106">
        <v>4</v>
      </c>
      <c r="BN106" t="s">
        <v>1832</v>
      </c>
      <c r="BQ106">
        <v>1</v>
      </c>
      <c r="BR106">
        <v>1</v>
      </c>
      <c r="BT106">
        <v>1</v>
      </c>
      <c r="BU106" t="s">
        <v>1833</v>
      </c>
      <c r="BV106">
        <v>1</v>
      </c>
      <c r="BW106">
        <v>1</v>
      </c>
      <c r="CB106">
        <v>2</v>
      </c>
      <c r="CC106">
        <v>2</v>
      </c>
      <c r="CD106">
        <v>2</v>
      </c>
      <c r="CE106">
        <v>1</v>
      </c>
      <c r="CF106">
        <v>2017</v>
      </c>
      <c r="CG106">
        <v>1</v>
      </c>
      <c r="CI106">
        <v>1</v>
      </c>
      <c r="CL106">
        <v>1</v>
      </c>
      <c r="CP106">
        <v>2</v>
      </c>
      <c r="CR106">
        <v>1</v>
      </c>
      <c r="CS106" s="5">
        <v>86.78</v>
      </c>
      <c r="CT106">
        <v>1</v>
      </c>
      <c r="CU106">
        <v>2017</v>
      </c>
      <c r="CV106">
        <v>1</v>
      </c>
      <c r="CX106">
        <v>1</v>
      </c>
      <c r="DA106">
        <v>1</v>
      </c>
      <c r="DE106">
        <v>3</v>
      </c>
      <c r="DG106" s="5">
        <v>41.63</v>
      </c>
      <c r="DH106">
        <v>1</v>
      </c>
      <c r="DI106">
        <v>2017</v>
      </c>
      <c r="DJ106">
        <v>1</v>
      </c>
      <c r="DL106">
        <v>1</v>
      </c>
      <c r="DO106">
        <v>1</v>
      </c>
      <c r="DS106">
        <v>2</v>
      </c>
      <c r="DU106">
        <v>1</v>
      </c>
      <c r="DV106" t="s">
        <v>1834</v>
      </c>
      <c r="DW106" s="5">
        <v>8.19</v>
      </c>
      <c r="DX106">
        <v>1</v>
      </c>
      <c r="DY106">
        <v>1</v>
      </c>
      <c r="DZ106">
        <v>50000</v>
      </c>
      <c r="EA106">
        <v>12000</v>
      </c>
      <c r="EB106">
        <v>50000</v>
      </c>
      <c r="EC106">
        <v>12000</v>
      </c>
      <c r="ED106">
        <v>13181</v>
      </c>
      <c r="EE106">
        <v>5873</v>
      </c>
      <c r="EF106">
        <v>500</v>
      </c>
      <c r="EG106">
        <v>0</v>
      </c>
      <c r="EH106">
        <v>0</v>
      </c>
      <c r="EI106">
        <v>0</v>
      </c>
      <c r="EJ106" t="s">
        <v>1835</v>
      </c>
      <c r="EK106" t="s">
        <v>1836</v>
      </c>
      <c r="EL106" t="s">
        <v>1837</v>
      </c>
      <c r="EM106" t="s">
        <v>1838</v>
      </c>
      <c r="EN106" t="s">
        <v>1839</v>
      </c>
      <c r="EO106">
        <v>1972</v>
      </c>
      <c r="EP106">
        <v>2016</v>
      </c>
      <c r="EQ106" t="s">
        <v>1840</v>
      </c>
      <c r="ER106" t="s">
        <v>1841</v>
      </c>
      <c r="ES106" t="s">
        <v>1842</v>
      </c>
      <c r="ET106" t="s">
        <v>1843</v>
      </c>
      <c r="EU106" t="s">
        <v>1844</v>
      </c>
      <c r="EV106">
        <v>0</v>
      </c>
      <c r="EW106" t="s">
        <v>1845</v>
      </c>
      <c r="EX106">
        <v>0</v>
      </c>
      <c r="EY106" t="s">
        <v>1846</v>
      </c>
      <c r="EZ106">
        <v>0</v>
      </c>
      <c r="FA106" t="s">
        <v>1847</v>
      </c>
      <c r="FE106">
        <v>2040</v>
      </c>
      <c r="FF106">
        <v>1</v>
      </c>
      <c r="FG106">
        <v>1</v>
      </c>
      <c r="FH106">
        <v>2</v>
      </c>
      <c r="FJ106" s="2">
        <v>0.16</v>
      </c>
      <c r="FK106" s="2">
        <v>0.6</v>
      </c>
      <c r="FL106" s="2">
        <v>0.24</v>
      </c>
      <c r="FM106" t="s">
        <v>1848</v>
      </c>
      <c r="FN106">
        <v>1</v>
      </c>
      <c r="FO106">
        <v>1</v>
      </c>
      <c r="FP106">
        <v>50000</v>
      </c>
      <c r="FQ106" t="s">
        <v>545</v>
      </c>
      <c r="FR106">
        <v>50000</v>
      </c>
      <c r="FS106" t="s">
        <v>545</v>
      </c>
      <c r="FT106">
        <v>12764</v>
      </c>
      <c r="FU106" t="s">
        <v>545</v>
      </c>
      <c r="FV106">
        <v>836</v>
      </c>
      <c r="FW106" t="s">
        <v>545</v>
      </c>
      <c r="FX106">
        <v>592</v>
      </c>
      <c r="FY106" t="s">
        <v>545</v>
      </c>
      <c r="FZ106" t="s">
        <v>1849</v>
      </c>
      <c r="GA106">
        <v>168</v>
      </c>
      <c r="GB106" t="s">
        <v>1850</v>
      </c>
      <c r="GC106" t="s">
        <v>1851</v>
      </c>
      <c r="GD106" s="2">
        <v>0</v>
      </c>
      <c r="GJ106">
        <v>1</v>
      </c>
      <c r="GK106" t="s">
        <v>1852</v>
      </c>
      <c r="GM106" t="s">
        <v>545</v>
      </c>
      <c r="GN106" t="s">
        <v>545</v>
      </c>
      <c r="GO106" t="s">
        <v>545</v>
      </c>
      <c r="GP106" t="s">
        <v>545</v>
      </c>
      <c r="GQ106" t="s">
        <v>545</v>
      </c>
      <c r="GR106" t="s">
        <v>545</v>
      </c>
      <c r="GS106" t="s">
        <v>545</v>
      </c>
      <c r="GT106" t="s">
        <v>545</v>
      </c>
      <c r="GU106" t="s">
        <v>545</v>
      </c>
      <c r="GV106" t="s">
        <v>545</v>
      </c>
      <c r="GW106" t="s">
        <v>545</v>
      </c>
      <c r="GZ106" t="s">
        <v>545</v>
      </c>
      <c r="HA106" t="s">
        <v>545</v>
      </c>
      <c r="HC106" t="s">
        <v>545</v>
      </c>
      <c r="HD106" t="s">
        <v>545</v>
      </c>
      <c r="HE106" t="s">
        <v>1853</v>
      </c>
      <c r="HF106">
        <v>1</v>
      </c>
      <c r="HG106">
        <v>1</v>
      </c>
      <c r="HH106">
        <v>14171</v>
      </c>
      <c r="HI106">
        <v>0</v>
      </c>
      <c r="HJ106">
        <v>500</v>
      </c>
      <c r="HK106">
        <v>0</v>
      </c>
      <c r="HN106" t="s">
        <v>1854</v>
      </c>
      <c r="HO106" t="s">
        <v>1855</v>
      </c>
      <c r="HP106" t="s">
        <v>1856</v>
      </c>
      <c r="HR106" t="s">
        <v>1857</v>
      </c>
      <c r="HS106">
        <v>45.447006225586001</v>
      </c>
      <c r="HT106">
        <v>-122.76679992676</v>
      </c>
      <c r="HU106">
        <v>-1</v>
      </c>
    </row>
    <row r="107" spans="1:229" x14ac:dyDescent="0.2">
      <c r="A107" t="s">
        <v>1858</v>
      </c>
      <c r="B107" t="s">
        <v>437</v>
      </c>
      <c r="C107" t="s">
        <v>438</v>
      </c>
      <c r="F107" t="s">
        <v>1859</v>
      </c>
      <c r="G107">
        <v>0</v>
      </c>
      <c r="H107" s="1">
        <v>42971.626493055555</v>
      </c>
      <c r="I107" s="1">
        <v>42971.664236111108</v>
      </c>
      <c r="J107">
        <v>1</v>
      </c>
      <c r="K107" t="s">
        <v>1860</v>
      </c>
      <c r="L107" t="s">
        <v>1861</v>
      </c>
      <c r="M107" t="s">
        <v>1862</v>
      </c>
      <c r="N107" t="s">
        <v>1863</v>
      </c>
      <c r="O107" t="s">
        <v>1864</v>
      </c>
      <c r="P107">
        <v>1</v>
      </c>
      <c r="Q107">
        <v>1</v>
      </c>
      <c r="S107">
        <v>1</v>
      </c>
      <c r="T107">
        <v>1</v>
      </c>
      <c r="U107">
        <v>1</v>
      </c>
      <c r="V107">
        <v>1</v>
      </c>
      <c r="W107">
        <v>1</v>
      </c>
      <c r="X107">
        <v>1</v>
      </c>
      <c r="Y107">
        <v>2</v>
      </c>
      <c r="Z107">
        <v>1</v>
      </c>
      <c r="AB107">
        <v>1</v>
      </c>
      <c r="AC107">
        <v>1</v>
      </c>
      <c r="AD107">
        <v>1</v>
      </c>
      <c r="AG107" t="s">
        <v>1865</v>
      </c>
      <c r="AH107" t="s">
        <v>1866</v>
      </c>
      <c r="AK107" t="s">
        <v>1867</v>
      </c>
      <c r="AM107" t="s">
        <v>1868</v>
      </c>
      <c r="AN107">
        <v>1</v>
      </c>
      <c r="AO107" t="s">
        <v>1869</v>
      </c>
      <c r="AP107">
        <v>3</v>
      </c>
      <c r="AQ107">
        <v>1</v>
      </c>
      <c r="AS107" t="s">
        <v>1870</v>
      </c>
      <c r="AT107" t="s">
        <v>1871</v>
      </c>
      <c r="AU107">
        <v>1</v>
      </c>
      <c r="AV107">
        <v>1</v>
      </c>
      <c r="AW107">
        <v>30</v>
      </c>
      <c r="AX107">
        <v>48</v>
      </c>
      <c r="BB107">
        <v>1</v>
      </c>
      <c r="BC107">
        <v>1</v>
      </c>
      <c r="BD107">
        <v>1</v>
      </c>
      <c r="BE107">
        <v>3</v>
      </c>
      <c r="BF107" t="s">
        <v>932</v>
      </c>
      <c r="BG107" t="s">
        <v>932</v>
      </c>
      <c r="BH107" t="s">
        <v>545</v>
      </c>
      <c r="BI107" t="s">
        <v>1872</v>
      </c>
      <c r="BJ107">
        <v>2000</v>
      </c>
      <c r="BK107" t="s">
        <v>545</v>
      </c>
      <c r="BL107">
        <v>2</v>
      </c>
      <c r="BM107">
        <v>4</v>
      </c>
      <c r="BN107" t="s">
        <v>1873</v>
      </c>
      <c r="BO107">
        <v>1</v>
      </c>
      <c r="BQ107">
        <v>1</v>
      </c>
      <c r="BR107">
        <v>1</v>
      </c>
      <c r="BZ107">
        <v>1</v>
      </c>
      <c r="CB107">
        <v>2</v>
      </c>
      <c r="CC107">
        <v>2</v>
      </c>
      <c r="CD107">
        <v>3</v>
      </c>
      <c r="CE107">
        <v>1</v>
      </c>
      <c r="CF107">
        <v>2017</v>
      </c>
      <c r="CG107">
        <v>1</v>
      </c>
      <c r="CL107">
        <v>1</v>
      </c>
      <c r="CP107">
        <v>2</v>
      </c>
      <c r="CR107">
        <v>2</v>
      </c>
      <c r="CS107" s="5">
        <v>53.55</v>
      </c>
      <c r="CT107">
        <v>1</v>
      </c>
      <c r="CU107">
        <v>2010</v>
      </c>
      <c r="CV107">
        <v>1</v>
      </c>
      <c r="CX107">
        <v>1</v>
      </c>
      <c r="DA107">
        <v>1</v>
      </c>
      <c r="DE107">
        <v>3</v>
      </c>
      <c r="DG107" s="5">
        <v>55.64</v>
      </c>
      <c r="DH107">
        <v>2</v>
      </c>
      <c r="DX107">
        <v>1</v>
      </c>
      <c r="DY107">
        <v>1</v>
      </c>
      <c r="DZ107" s="4">
        <v>3975</v>
      </c>
      <c r="EA107" t="s">
        <v>464</v>
      </c>
      <c r="EB107" s="4">
        <v>3975</v>
      </c>
      <c r="EC107" t="s">
        <v>464</v>
      </c>
      <c r="ED107" s="4">
        <v>1385</v>
      </c>
      <c r="EE107">
        <v>14</v>
      </c>
      <c r="EF107">
        <v>37</v>
      </c>
      <c r="EH107" t="s">
        <v>1874</v>
      </c>
      <c r="EJ107" s="4">
        <v>8165860</v>
      </c>
      <c r="EK107" t="s">
        <v>1875</v>
      </c>
      <c r="EL107">
        <v>7</v>
      </c>
      <c r="EM107">
        <v>1</v>
      </c>
      <c r="EN107">
        <v>1.3</v>
      </c>
      <c r="EO107">
        <v>1914</v>
      </c>
      <c r="EP107" t="s">
        <v>1876</v>
      </c>
      <c r="EQ107" t="s">
        <v>1877</v>
      </c>
      <c r="ER107" t="s">
        <v>1878</v>
      </c>
      <c r="ES107" t="s">
        <v>1879</v>
      </c>
      <c r="ET107" t="s">
        <v>1880</v>
      </c>
      <c r="EU107" t="s">
        <v>1881</v>
      </c>
      <c r="EW107" t="s">
        <v>1882</v>
      </c>
      <c r="EZ107" t="s">
        <v>1883</v>
      </c>
      <c r="FE107" t="s">
        <v>1884</v>
      </c>
      <c r="FF107">
        <v>1</v>
      </c>
      <c r="FG107">
        <v>1</v>
      </c>
      <c r="FH107">
        <v>3</v>
      </c>
      <c r="FJ107">
        <v>5</v>
      </c>
      <c r="FK107">
        <v>95</v>
      </c>
      <c r="FM107" t="s">
        <v>1885</v>
      </c>
      <c r="FN107">
        <v>1</v>
      </c>
      <c r="FO107">
        <v>1</v>
      </c>
      <c r="FP107" s="4">
        <v>3975</v>
      </c>
      <c r="FQ107">
        <v>0</v>
      </c>
      <c r="FR107" s="4">
        <v>3975</v>
      </c>
      <c r="FS107">
        <v>0</v>
      </c>
      <c r="FT107" s="4">
        <v>1385</v>
      </c>
      <c r="FU107">
        <v>0</v>
      </c>
      <c r="FV107">
        <v>37</v>
      </c>
      <c r="FW107">
        <v>0</v>
      </c>
      <c r="FX107">
        <v>0</v>
      </c>
      <c r="FY107">
        <v>0</v>
      </c>
      <c r="FZ107" t="s">
        <v>1602</v>
      </c>
      <c r="GA107" t="s">
        <v>1886</v>
      </c>
      <c r="GB107">
        <v>4</v>
      </c>
      <c r="GC107">
        <v>1</v>
      </c>
      <c r="GD107">
        <v>0</v>
      </c>
      <c r="GE107">
        <v>1</v>
      </c>
      <c r="GF107">
        <v>1</v>
      </c>
      <c r="GG107">
        <v>1</v>
      </c>
      <c r="GI107">
        <v>1</v>
      </c>
      <c r="GL107">
        <v>1</v>
      </c>
      <c r="GM107" t="s">
        <v>1887</v>
      </c>
      <c r="GN107">
        <v>2006</v>
      </c>
      <c r="GO107">
        <v>2006</v>
      </c>
      <c r="GP107" t="s">
        <v>1888</v>
      </c>
      <c r="GQ107" t="s">
        <v>1889</v>
      </c>
      <c r="GR107" t="s">
        <v>1890</v>
      </c>
      <c r="GS107" t="s">
        <v>1891</v>
      </c>
      <c r="GT107" t="s">
        <v>1892</v>
      </c>
      <c r="GU107" s="2">
        <v>0.6</v>
      </c>
      <c r="GV107">
        <v>2024</v>
      </c>
      <c r="GW107">
        <v>2025</v>
      </c>
      <c r="GX107">
        <v>2</v>
      </c>
      <c r="GY107">
        <v>2</v>
      </c>
      <c r="GZ107" t="s">
        <v>545</v>
      </c>
      <c r="HA107" t="s">
        <v>545</v>
      </c>
      <c r="HB107">
        <v>2</v>
      </c>
      <c r="HC107" t="s">
        <v>545</v>
      </c>
      <c r="HD107" t="s">
        <v>545</v>
      </c>
      <c r="HE107" t="s">
        <v>1893</v>
      </c>
      <c r="HF107">
        <v>1</v>
      </c>
      <c r="HG107">
        <v>2</v>
      </c>
      <c r="HS107">
        <v>45.476303100586001</v>
      </c>
      <c r="HT107">
        <v>-122.64080047607</v>
      </c>
      <c r="HU107">
        <v>-1</v>
      </c>
    </row>
    <row r="108" spans="1:229" x14ac:dyDescent="0.2">
      <c r="A108" t="s">
        <v>1894</v>
      </c>
      <c r="B108" t="s">
        <v>437</v>
      </c>
      <c r="C108" t="s">
        <v>438</v>
      </c>
      <c r="F108" t="s">
        <v>1895</v>
      </c>
      <c r="G108">
        <v>0</v>
      </c>
      <c r="H108" s="1">
        <v>42971.610034722224</v>
      </c>
      <c r="I108" s="1">
        <v>42971.665185185186</v>
      </c>
      <c r="J108">
        <v>1</v>
      </c>
      <c r="K108" t="s">
        <v>1896</v>
      </c>
      <c r="L108" t="s">
        <v>1897</v>
      </c>
      <c r="M108" t="s">
        <v>1247</v>
      </c>
      <c r="N108" t="s">
        <v>1898</v>
      </c>
      <c r="O108" t="s">
        <v>1899</v>
      </c>
      <c r="P108">
        <v>1</v>
      </c>
      <c r="Q108">
        <v>1</v>
      </c>
      <c r="S108">
        <v>1</v>
      </c>
      <c r="T108">
        <v>1</v>
      </c>
      <c r="U108">
        <v>1</v>
      </c>
      <c r="V108">
        <v>1</v>
      </c>
      <c r="W108">
        <v>1</v>
      </c>
      <c r="Y108">
        <v>2</v>
      </c>
      <c r="Z108">
        <v>1</v>
      </c>
      <c r="AA108">
        <v>1</v>
      </c>
      <c r="AB108">
        <v>1</v>
      </c>
      <c r="AC108">
        <v>1</v>
      </c>
      <c r="AD108">
        <v>1</v>
      </c>
      <c r="AG108" t="s">
        <v>1900</v>
      </c>
      <c r="AH108">
        <v>20</v>
      </c>
      <c r="AI108" t="s">
        <v>1901</v>
      </c>
      <c r="AJ108" t="s">
        <v>1902</v>
      </c>
      <c r="AK108" t="s">
        <v>1903</v>
      </c>
      <c r="AM108">
        <v>90</v>
      </c>
      <c r="AN108">
        <v>1</v>
      </c>
      <c r="AO108" t="s">
        <v>1904</v>
      </c>
      <c r="AP108">
        <v>3</v>
      </c>
      <c r="AQ108">
        <v>1</v>
      </c>
      <c r="AR108">
        <v>30</v>
      </c>
      <c r="AU108">
        <v>1</v>
      </c>
      <c r="AV108">
        <v>1</v>
      </c>
      <c r="AW108">
        <v>16.8</v>
      </c>
      <c r="AX108">
        <v>12.3</v>
      </c>
      <c r="BB108">
        <v>1</v>
      </c>
      <c r="BC108">
        <v>2</v>
      </c>
      <c r="BD108">
        <v>1</v>
      </c>
      <c r="BE108">
        <v>2</v>
      </c>
      <c r="BF108">
        <v>2006</v>
      </c>
      <c r="BG108">
        <v>2013</v>
      </c>
      <c r="BH108" t="s">
        <v>445</v>
      </c>
      <c r="BI108">
        <v>2006</v>
      </c>
      <c r="BJ108">
        <v>2013</v>
      </c>
      <c r="BK108" t="s">
        <v>445</v>
      </c>
      <c r="BL108">
        <v>2</v>
      </c>
      <c r="BM108">
        <v>1</v>
      </c>
      <c r="BS108">
        <v>1</v>
      </c>
      <c r="BZ108">
        <v>1</v>
      </c>
      <c r="CB108">
        <v>2</v>
      </c>
      <c r="CC108">
        <v>2</v>
      </c>
      <c r="CD108">
        <v>2</v>
      </c>
      <c r="CE108">
        <v>1</v>
      </c>
      <c r="CF108">
        <v>2014</v>
      </c>
      <c r="CG108">
        <v>2</v>
      </c>
      <c r="CN108">
        <v>1</v>
      </c>
      <c r="CO108" t="s">
        <v>1905</v>
      </c>
      <c r="CP108">
        <v>4</v>
      </c>
      <c r="CQ108" t="s">
        <v>1906</v>
      </c>
      <c r="CR108">
        <v>2</v>
      </c>
      <c r="CS108" s="5">
        <v>55.3</v>
      </c>
      <c r="CT108">
        <v>1</v>
      </c>
      <c r="CU108">
        <v>2015</v>
      </c>
      <c r="CV108">
        <v>1</v>
      </c>
      <c r="CX108">
        <v>1</v>
      </c>
      <c r="DA108">
        <v>1</v>
      </c>
      <c r="DE108">
        <v>1</v>
      </c>
      <c r="DG108" s="5">
        <v>46.32</v>
      </c>
      <c r="DH108">
        <v>1</v>
      </c>
      <c r="DI108">
        <v>2007</v>
      </c>
      <c r="DJ108">
        <v>1</v>
      </c>
      <c r="DO108">
        <v>1</v>
      </c>
      <c r="DS108">
        <v>2</v>
      </c>
      <c r="DU108">
        <v>1</v>
      </c>
      <c r="DV108" t="s">
        <v>1907</v>
      </c>
      <c r="DW108" s="7">
        <v>2</v>
      </c>
      <c r="DX108">
        <v>1</v>
      </c>
      <c r="DY108">
        <v>1</v>
      </c>
      <c r="DZ108" s="4">
        <v>11538</v>
      </c>
      <c r="EA108">
        <v>426</v>
      </c>
      <c r="ED108">
        <v>3870</v>
      </c>
      <c r="EE108">
        <v>110</v>
      </c>
      <c r="EF108">
        <v>484</v>
      </c>
      <c r="EG108">
        <v>32</v>
      </c>
      <c r="EH108">
        <v>77</v>
      </c>
      <c r="EI108">
        <v>0</v>
      </c>
      <c r="EJ108" t="s">
        <v>1908</v>
      </c>
      <c r="EK108">
        <v>102</v>
      </c>
      <c r="EL108" t="s">
        <v>1909</v>
      </c>
      <c r="EM108">
        <v>18</v>
      </c>
      <c r="EN108">
        <v>7</v>
      </c>
      <c r="EO108">
        <v>1911</v>
      </c>
      <c r="EP108">
        <v>2012</v>
      </c>
      <c r="EQ108" t="s">
        <v>1910</v>
      </c>
      <c r="ER108" t="s">
        <v>1911</v>
      </c>
      <c r="ES108" t="s">
        <v>1912</v>
      </c>
      <c r="ET108">
        <v>0</v>
      </c>
      <c r="EU108" t="s">
        <v>1913</v>
      </c>
      <c r="EW108">
        <v>15.7</v>
      </c>
      <c r="FB108">
        <v>267</v>
      </c>
      <c r="FD108" t="s">
        <v>1914</v>
      </c>
      <c r="FE108">
        <v>2017</v>
      </c>
      <c r="FF108">
        <v>1</v>
      </c>
      <c r="FG108">
        <v>1</v>
      </c>
      <c r="FH108">
        <v>3</v>
      </c>
      <c r="FJ108">
        <v>100</v>
      </c>
      <c r="FK108">
        <v>0</v>
      </c>
      <c r="FL108">
        <v>0</v>
      </c>
      <c r="FN108">
        <v>1</v>
      </c>
      <c r="FO108">
        <v>1</v>
      </c>
      <c r="FP108" s="4">
        <v>15891</v>
      </c>
      <c r="FQ108">
        <v>515</v>
      </c>
      <c r="FT108">
        <v>4454</v>
      </c>
      <c r="FU108">
        <v>186</v>
      </c>
      <c r="FV108">
        <v>621</v>
      </c>
      <c r="FW108">
        <v>3</v>
      </c>
      <c r="FZ108" t="s">
        <v>1915</v>
      </c>
      <c r="GA108">
        <v>98.8</v>
      </c>
      <c r="GB108">
        <v>9</v>
      </c>
      <c r="GC108">
        <v>1</v>
      </c>
      <c r="GD108">
        <v>0</v>
      </c>
      <c r="GE108">
        <v>1</v>
      </c>
      <c r="GF108">
        <v>1</v>
      </c>
      <c r="GL108">
        <v>1</v>
      </c>
      <c r="GM108" t="s">
        <v>1916</v>
      </c>
      <c r="GN108">
        <v>1937</v>
      </c>
      <c r="GO108">
        <v>2017</v>
      </c>
      <c r="GP108">
        <v>3.25</v>
      </c>
      <c r="GQ108">
        <v>5.0599999999999996</v>
      </c>
      <c r="GR108">
        <v>803.52</v>
      </c>
      <c r="GS108">
        <v>3.7</v>
      </c>
      <c r="GT108">
        <v>2.2999999999999998</v>
      </c>
      <c r="GU108">
        <v>71</v>
      </c>
      <c r="GV108">
        <v>2022</v>
      </c>
      <c r="GX108">
        <v>1</v>
      </c>
      <c r="GY108">
        <v>2</v>
      </c>
      <c r="GZ108">
        <v>0</v>
      </c>
      <c r="HB108">
        <v>1</v>
      </c>
      <c r="HC108">
        <v>100</v>
      </c>
      <c r="HD108" t="s">
        <v>1917</v>
      </c>
      <c r="HF108">
        <v>1</v>
      </c>
      <c r="HG108">
        <v>1</v>
      </c>
      <c r="HH108" t="s">
        <v>1918</v>
      </c>
      <c r="HN108" t="s">
        <v>1918</v>
      </c>
      <c r="HP108">
        <v>3000</v>
      </c>
      <c r="HS108">
        <v>45.544692993163999</v>
      </c>
      <c r="HT108">
        <v>-121.154296875</v>
      </c>
      <c r="HU108">
        <v>-1</v>
      </c>
    </row>
    <row r="109" spans="1:229" x14ac:dyDescent="0.2">
      <c r="A109" t="s">
        <v>1919</v>
      </c>
      <c r="B109" t="s">
        <v>437</v>
      </c>
      <c r="C109" t="s">
        <v>438</v>
      </c>
      <c r="F109" t="s">
        <v>1920</v>
      </c>
      <c r="G109">
        <v>0</v>
      </c>
      <c r="H109" s="1">
        <v>42971.477962962963</v>
      </c>
      <c r="I109" s="1">
        <v>42971.723229166666</v>
      </c>
      <c r="J109">
        <v>1</v>
      </c>
      <c r="K109" t="s">
        <v>1921</v>
      </c>
      <c r="L109" t="s">
        <v>1922</v>
      </c>
      <c r="M109" t="s">
        <v>1923</v>
      </c>
      <c r="N109" t="s">
        <v>1924</v>
      </c>
      <c r="O109" t="s">
        <v>1925</v>
      </c>
      <c r="P109">
        <v>1</v>
      </c>
      <c r="Q109">
        <v>3</v>
      </c>
      <c r="S109">
        <v>1</v>
      </c>
      <c r="T109">
        <v>1</v>
      </c>
      <c r="U109">
        <v>1</v>
      </c>
      <c r="V109">
        <v>1</v>
      </c>
      <c r="X109">
        <v>1</v>
      </c>
      <c r="Y109">
        <v>1</v>
      </c>
      <c r="Z109">
        <v>1</v>
      </c>
      <c r="AB109">
        <v>1</v>
      </c>
      <c r="AC109">
        <v>1</v>
      </c>
      <c r="AG109">
        <v>20</v>
      </c>
      <c r="AH109" t="s">
        <v>1926</v>
      </c>
      <c r="AK109" t="s">
        <v>1927</v>
      </c>
      <c r="AM109" t="s">
        <v>1928</v>
      </c>
      <c r="AN109">
        <v>2</v>
      </c>
      <c r="AP109">
        <v>3</v>
      </c>
      <c r="AQ109">
        <v>1</v>
      </c>
      <c r="AS109" t="s">
        <v>1929</v>
      </c>
      <c r="AU109">
        <v>1</v>
      </c>
      <c r="AV109">
        <v>1</v>
      </c>
      <c r="AZ109">
        <v>1</v>
      </c>
      <c r="BA109">
        <v>1</v>
      </c>
      <c r="BB109">
        <v>1</v>
      </c>
      <c r="BC109">
        <v>2</v>
      </c>
      <c r="BD109">
        <v>3</v>
      </c>
      <c r="BE109">
        <v>2</v>
      </c>
      <c r="BF109" t="s">
        <v>1930</v>
      </c>
      <c r="BG109" t="s">
        <v>445</v>
      </c>
      <c r="BH109" t="s">
        <v>445</v>
      </c>
      <c r="BI109" t="s">
        <v>445</v>
      </c>
      <c r="BJ109" t="s">
        <v>445</v>
      </c>
      <c r="BK109" t="s">
        <v>445</v>
      </c>
      <c r="BL109">
        <v>1</v>
      </c>
      <c r="BM109">
        <v>4</v>
      </c>
      <c r="BN109" t="s">
        <v>1931</v>
      </c>
      <c r="BQ109">
        <v>1</v>
      </c>
      <c r="BR109">
        <v>1</v>
      </c>
      <c r="BZ109">
        <v>1</v>
      </c>
      <c r="CB109">
        <v>2</v>
      </c>
      <c r="CC109">
        <v>3</v>
      </c>
      <c r="CD109">
        <v>3</v>
      </c>
      <c r="CE109">
        <v>1</v>
      </c>
      <c r="CF109">
        <v>2014</v>
      </c>
      <c r="CG109">
        <v>1</v>
      </c>
      <c r="CI109">
        <v>1</v>
      </c>
      <c r="CP109">
        <v>1</v>
      </c>
      <c r="CR109">
        <v>2</v>
      </c>
      <c r="CS109" t="s">
        <v>1932</v>
      </c>
      <c r="CT109">
        <v>2</v>
      </c>
      <c r="DH109">
        <v>2</v>
      </c>
      <c r="DX109">
        <v>1</v>
      </c>
      <c r="DY109">
        <v>1</v>
      </c>
      <c r="DZ109">
        <v>625</v>
      </c>
      <c r="EL109">
        <v>3</v>
      </c>
      <c r="EM109">
        <v>2</v>
      </c>
      <c r="EN109" t="s">
        <v>1933</v>
      </c>
      <c r="EO109" t="s">
        <v>932</v>
      </c>
      <c r="EP109">
        <v>2017</v>
      </c>
      <c r="EQ109" t="s">
        <v>1934</v>
      </c>
      <c r="ER109" t="s">
        <v>1935</v>
      </c>
      <c r="ES109" t="s">
        <v>1936</v>
      </c>
      <c r="ET109" t="s">
        <v>1937</v>
      </c>
      <c r="EU109" t="s">
        <v>1938</v>
      </c>
      <c r="EV109" t="s">
        <v>1939</v>
      </c>
      <c r="EW109" t="s">
        <v>1940</v>
      </c>
      <c r="FE109" t="s">
        <v>445</v>
      </c>
      <c r="FF109">
        <v>1</v>
      </c>
      <c r="FG109">
        <v>1</v>
      </c>
      <c r="FH109">
        <v>3</v>
      </c>
      <c r="FN109">
        <v>1</v>
      </c>
      <c r="FO109">
        <v>2</v>
      </c>
      <c r="HF109">
        <v>1</v>
      </c>
      <c r="HG109">
        <v>2</v>
      </c>
      <c r="HS109">
        <v>45.553405761718999</v>
      </c>
      <c r="HT109">
        <v>-122.8191986084</v>
      </c>
      <c r="HU109">
        <v>-1</v>
      </c>
    </row>
    <row r="110" spans="1:229" x14ac:dyDescent="0.2">
      <c r="A110" t="s">
        <v>1941</v>
      </c>
      <c r="B110" t="s">
        <v>437</v>
      </c>
      <c r="C110" t="s">
        <v>438</v>
      </c>
      <c r="F110" t="s">
        <v>1942</v>
      </c>
      <c r="G110">
        <v>0</v>
      </c>
      <c r="H110" s="1">
        <v>42972.343217592592</v>
      </c>
      <c r="I110" s="1">
        <v>42972.381215277775</v>
      </c>
      <c r="J110">
        <v>1</v>
      </c>
      <c r="K110" t="s">
        <v>1943</v>
      </c>
      <c r="L110" t="s">
        <v>1944</v>
      </c>
      <c r="M110" t="s">
        <v>762</v>
      </c>
      <c r="N110" t="s">
        <v>1945</v>
      </c>
      <c r="O110" t="s">
        <v>1946</v>
      </c>
      <c r="P110">
        <v>1</v>
      </c>
      <c r="Q110">
        <v>1</v>
      </c>
      <c r="S110">
        <v>1</v>
      </c>
      <c r="T110">
        <v>1</v>
      </c>
      <c r="U110">
        <v>1</v>
      </c>
      <c r="V110">
        <v>1</v>
      </c>
      <c r="W110">
        <v>1</v>
      </c>
      <c r="Y110">
        <v>1</v>
      </c>
      <c r="AB110">
        <v>1</v>
      </c>
      <c r="AK110">
        <v>46</v>
      </c>
      <c r="AN110">
        <v>2</v>
      </c>
      <c r="AP110">
        <v>3</v>
      </c>
      <c r="AQ110">
        <v>2</v>
      </c>
      <c r="AR110">
        <v>60</v>
      </c>
      <c r="AT110" t="s">
        <v>1947</v>
      </c>
      <c r="AU110">
        <v>1</v>
      </c>
      <c r="AV110">
        <v>1</v>
      </c>
      <c r="AX110">
        <v>18.5</v>
      </c>
      <c r="AZ110">
        <v>1</v>
      </c>
      <c r="BB110">
        <v>1</v>
      </c>
      <c r="BC110">
        <v>1</v>
      </c>
      <c r="BD110">
        <v>1</v>
      </c>
      <c r="BE110">
        <v>1</v>
      </c>
      <c r="BF110">
        <v>2013</v>
      </c>
      <c r="BG110">
        <v>2013</v>
      </c>
      <c r="BH110">
        <v>2013</v>
      </c>
      <c r="BI110">
        <v>2013</v>
      </c>
      <c r="BJ110">
        <v>2013</v>
      </c>
      <c r="BK110">
        <v>2013</v>
      </c>
      <c r="BL110">
        <v>2</v>
      </c>
      <c r="BM110">
        <v>4</v>
      </c>
      <c r="BN110" t="s">
        <v>1948</v>
      </c>
      <c r="BP110">
        <v>1</v>
      </c>
      <c r="BQ110">
        <v>1</v>
      </c>
      <c r="BR110">
        <v>1</v>
      </c>
      <c r="BV110">
        <v>1</v>
      </c>
      <c r="CA110">
        <v>1</v>
      </c>
      <c r="CB110">
        <v>2</v>
      </c>
      <c r="CC110">
        <v>2</v>
      </c>
      <c r="CD110">
        <v>2</v>
      </c>
      <c r="CE110">
        <v>1</v>
      </c>
      <c r="CF110">
        <v>2017</v>
      </c>
      <c r="CG110">
        <v>1</v>
      </c>
      <c r="CI110">
        <v>1</v>
      </c>
      <c r="CJ110">
        <v>1</v>
      </c>
      <c r="CK110">
        <v>1</v>
      </c>
      <c r="CL110">
        <v>1</v>
      </c>
      <c r="CP110">
        <v>2</v>
      </c>
      <c r="CR110">
        <v>1</v>
      </c>
      <c r="CS110">
        <v>25.27</v>
      </c>
      <c r="CT110">
        <v>1</v>
      </c>
      <c r="CU110">
        <v>2017</v>
      </c>
      <c r="CV110">
        <v>1</v>
      </c>
      <c r="CX110">
        <v>1</v>
      </c>
      <c r="CY110">
        <v>1</v>
      </c>
      <c r="CZ110">
        <v>1</v>
      </c>
      <c r="DA110">
        <v>1</v>
      </c>
      <c r="DE110">
        <v>2</v>
      </c>
      <c r="DG110">
        <v>35.229999999999997</v>
      </c>
      <c r="DH110">
        <v>1</v>
      </c>
      <c r="DI110">
        <v>2017</v>
      </c>
      <c r="DJ110">
        <v>1</v>
      </c>
      <c r="DL110">
        <v>1</v>
      </c>
      <c r="DM110">
        <v>1</v>
      </c>
      <c r="DN110">
        <v>1</v>
      </c>
      <c r="DO110">
        <v>1</v>
      </c>
      <c r="DS110">
        <v>2</v>
      </c>
      <c r="DU110">
        <v>1</v>
      </c>
      <c r="DV110" t="s">
        <v>1949</v>
      </c>
      <c r="DW110">
        <v>7.59</v>
      </c>
      <c r="DX110">
        <v>1</v>
      </c>
      <c r="DY110">
        <v>1</v>
      </c>
      <c r="DZ110" t="s">
        <v>1950</v>
      </c>
      <c r="EB110" s="4">
        <v>59110</v>
      </c>
      <c r="ED110" s="4">
        <v>13140</v>
      </c>
      <c r="EE110">
        <v>68</v>
      </c>
      <c r="EF110" s="4">
        <v>2047</v>
      </c>
      <c r="EG110">
        <v>25</v>
      </c>
      <c r="EI110">
        <v>14</v>
      </c>
      <c r="EJ110" s="4">
        <v>4488</v>
      </c>
      <c r="EK110">
        <v>253</v>
      </c>
      <c r="EL110">
        <v>10</v>
      </c>
      <c r="EM110">
        <v>3</v>
      </c>
      <c r="EN110" t="s">
        <v>1951</v>
      </c>
      <c r="EO110" t="s">
        <v>1952</v>
      </c>
      <c r="EP110">
        <v>2008</v>
      </c>
      <c r="EQ110" t="s">
        <v>1953</v>
      </c>
      <c r="ER110" t="s">
        <v>1954</v>
      </c>
      <c r="ES110" t="s">
        <v>1955</v>
      </c>
      <c r="ET110" s="2">
        <v>0.9</v>
      </c>
      <c r="EU110" t="s">
        <v>1956</v>
      </c>
      <c r="EV110">
        <v>0</v>
      </c>
      <c r="EW110" t="s">
        <v>1957</v>
      </c>
      <c r="EX110">
        <v>0</v>
      </c>
      <c r="EY110" t="s">
        <v>1958</v>
      </c>
      <c r="EZ110">
        <v>0</v>
      </c>
      <c r="FA110">
        <v>0</v>
      </c>
      <c r="FB110" t="s">
        <v>1959</v>
      </c>
      <c r="FC110">
        <v>0</v>
      </c>
      <c r="FD110" t="s">
        <v>1960</v>
      </c>
      <c r="FE110">
        <v>2030</v>
      </c>
      <c r="FF110">
        <v>1</v>
      </c>
      <c r="FG110">
        <v>2</v>
      </c>
      <c r="FH110">
        <v>2</v>
      </c>
      <c r="FJ110">
        <v>69.75</v>
      </c>
      <c r="FL110">
        <v>30.25</v>
      </c>
      <c r="FN110">
        <v>1</v>
      </c>
      <c r="FO110">
        <v>1</v>
      </c>
      <c r="FP110" s="4">
        <v>57110</v>
      </c>
      <c r="FQ110">
        <v>0</v>
      </c>
      <c r="FR110" s="4">
        <v>57110</v>
      </c>
      <c r="FS110">
        <v>0</v>
      </c>
      <c r="FT110" s="4">
        <v>13142</v>
      </c>
      <c r="FU110">
        <v>0</v>
      </c>
      <c r="FV110" s="4">
        <v>1112</v>
      </c>
      <c r="FW110">
        <v>0</v>
      </c>
      <c r="FX110" s="4">
        <v>1373</v>
      </c>
      <c r="FY110">
        <v>0</v>
      </c>
      <c r="FZ110" t="s">
        <v>1961</v>
      </c>
      <c r="GA110">
        <v>220</v>
      </c>
      <c r="GB110">
        <v>7</v>
      </c>
      <c r="GC110">
        <v>1</v>
      </c>
      <c r="GD110" s="2">
        <v>0.33</v>
      </c>
      <c r="GE110">
        <v>1</v>
      </c>
      <c r="GF110">
        <v>1</v>
      </c>
      <c r="GG110">
        <v>1</v>
      </c>
      <c r="GL110">
        <v>1</v>
      </c>
      <c r="GM110" t="s">
        <v>1962</v>
      </c>
      <c r="GN110">
        <v>1955</v>
      </c>
      <c r="GO110">
        <v>2001</v>
      </c>
      <c r="GP110" t="s">
        <v>1963</v>
      </c>
      <c r="GQ110" t="s">
        <v>1964</v>
      </c>
      <c r="GR110" t="s">
        <v>1965</v>
      </c>
      <c r="GS110" t="s">
        <v>1966</v>
      </c>
      <c r="GT110" t="s">
        <v>1967</v>
      </c>
      <c r="GU110" t="s">
        <v>1968</v>
      </c>
      <c r="GW110" t="s">
        <v>1969</v>
      </c>
      <c r="GX110">
        <v>1</v>
      </c>
      <c r="GY110">
        <v>2</v>
      </c>
      <c r="GZ110" s="2">
        <v>0.05</v>
      </c>
      <c r="HA110" t="s">
        <v>1970</v>
      </c>
      <c r="HB110">
        <v>1</v>
      </c>
      <c r="HC110" s="2">
        <v>1</v>
      </c>
      <c r="HD110" t="s">
        <v>1971</v>
      </c>
      <c r="HF110">
        <v>1</v>
      </c>
      <c r="HG110">
        <v>1</v>
      </c>
      <c r="HH110" s="4">
        <v>13290</v>
      </c>
      <c r="HI110">
        <v>0</v>
      </c>
      <c r="HJ110" s="4">
        <v>1390</v>
      </c>
      <c r="HK110">
        <v>0</v>
      </c>
      <c r="HL110" s="4">
        <v>1413</v>
      </c>
      <c r="HM110">
        <v>0</v>
      </c>
      <c r="HN110">
        <v>183</v>
      </c>
      <c r="HO110">
        <v>12.4</v>
      </c>
      <c r="HP110" s="4">
        <v>2750</v>
      </c>
      <c r="HS110">
        <v>44.639099121093999</v>
      </c>
      <c r="HT110">
        <v>-123.27099609375</v>
      </c>
      <c r="HU110">
        <v>-1</v>
      </c>
    </row>
    <row r="111" spans="1:229" x14ac:dyDescent="0.2">
      <c r="A111" t="s">
        <v>1972</v>
      </c>
      <c r="B111" t="s">
        <v>437</v>
      </c>
      <c r="C111" t="s">
        <v>438</v>
      </c>
      <c r="F111" t="s">
        <v>1074</v>
      </c>
      <c r="G111">
        <v>0</v>
      </c>
      <c r="H111" s="1">
        <v>42972.450439814813</v>
      </c>
      <c r="I111" s="1">
        <v>42972.454317129632</v>
      </c>
      <c r="J111">
        <v>1</v>
      </c>
      <c r="K111" t="s">
        <v>1075</v>
      </c>
      <c r="L111" t="s">
        <v>1076</v>
      </c>
      <c r="M111" t="s">
        <v>762</v>
      </c>
      <c r="N111" t="s">
        <v>1077</v>
      </c>
      <c r="O111" t="s">
        <v>1973</v>
      </c>
      <c r="P111">
        <v>1</v>
      </c>
      <c r="Q111">
        <v>1</v>
      </c>
      <c r="S111">
        <v>1</v>
      </c>
      <c r="T111">
        <v>1</v>
      </c>
      <c r="U111">
        <v>1</v>
      </c>
      <c r="Y111">
        <v>2</v>
      </c>
      <c r="Z111">
        <v>1</v>
      </c>
      <c r="AB111">
        <v>1</v>
      </c>
      <c r="AG111" s="5">
        <v>2.5</v>
      </c>
      <c r="AH111">
        <v>1</v>
      </c>
      <c r="AK111">
        <v>60</v>
      </c>
      <c r="AN111">
        <v>2</v>
      </c>
      <c r="AP111">
        <v>3</v>
      </c>
      <c r="AQ111">
        <v>1</v>
      </c>
      <c r="AS111" t="s">
        <v>1974</v>
      </c>
      <c r="AU111">
        <v>1</v>
      </c>
      <c r="AV111">
        <v>1</v>
      </c>
      <c r="BC111">
        <v>2</v>
      </c>
      <c r="BD111">
        <v>2</v>
      </c>
      <c r="BE111">
        <v>2</v>
      </c>
      <c r="BF111">
        <v>2006</v>
      </c>
      <c r="BG111">
        <v>2014</v>
      </c>
      <c r="BI111">
        <v>2006</v>
      </c>
      <c r="BJ111">
        <v>2014</v>
      </c>
      <c r="BL111">
        <v>1</v>
      </c>
      <c r="BM111">
        <v>4</v>
      </c>
      <c r="BN111" t="s">
        <v>1975</v>
      </c>
      <c r="BS111">
        <v>1</v>
      </c>
      <c r="BZ111">
        <v>1</v>
      </c>
      <c r="CB111">
        <v>1</v>
      </c>
      <c r="CC111">
        <v>1</v>
      </c>
      <c r="CD111">
        <v>3</v>
      </c>
      <c r="CE111">
        <v>1</v>
      </c>
      <c r="CF111">
        <v>2017</v>
      </c>
      <c r="CG111">
        <v>1</v>
      </c>
      <c r="CI111">
        <v>1</v>
      </c>
      <c r="CP111">
        <v>2</v>
      </c>
      <c r="CR111">
        <v>2</v>
      </c>
      <c r="CS111" s="5">
        <v>43.49</v>
      </c>
      <c r="CT111">
        <v>1</v>
      </c>
      <c r="CU111">
        <v>2017</v>
      </c>
      <c r="CV111">
        <v>1</v>
      </c>
      <c r="CX111">
        <v>1</v>
      </c>
      <c r="DE111">
        <v>1</v>
      </c>
      <c r="DG111">
        <v>66.849999999999994</v>
      </c>
      <c r="DH111">
        <v>2</v>
      </c>
      <c r="DX111">
        <v>1</v>
      </c>
      <c r="DY111">
        <v>1</v>
      </c>
      <c r="DZ111">
        <v>450</v>
      </c>
      <c r="ED111">
        <v>193</v>
      </c>
      <c r="EF111">
        <v>4</v>
      </c>
      <c r="EJ111">
        <v>120000</v>
      </c>
      <c r="EO111">
        <v>2006</v>
      </c>
      <c r="EP111">
        <v>2014</v>
      </c>
      <c r="EQ111" t="s">
        <v>1976</v>
      </c>
      <c r="FF111">
        <v>2</v>
      </c>
      <c r="FG111">
        <v>1</v>
      </c>
      <c r="FH111">
        <v>3</v>
      </c>
      <c r="FJ111">
        <v>99</v>
      </c>
      <c r="FN111">
        <v>1</v>
      </c>
      <c r="FO111">
        <v>1</v>
      </c>
      <c r="FP111">
        <v>450</v>
      </c>
      <c r="FT111">
        <v>193</v>
      </c>
      <c r="FV111">
        <v>4</v>
      </c>
      <c r="GN111">
        <v>2009</v>
      </c>
      <c r="GX111">
        <v>2</v>
      </c>
      <c r="GY111">
        <v>2</v>
      </c>
      <c r="HB111">
        <v>2</v>
      </c>
      <c r="HF111">
        <v>1</v>
      </c>
      <c r="HG111">
        <v>2</v>
      </c>
      <c r="HS111">
        <v>45.607894897461001</v>
      </c>
      <c r="HT111">
        <v>-121.3717956543</v>
      </c>
      <c r="HU111">
        <v>-1</v>
      </c>
    </row>
    <row r="112" spans="1:229" x14ac:dyDescent="0.2">
      <c r="A112" t="s">
        <v>1977</v>
      </c>
      <c r="B112" t="s">
        <v>437</v>
      </c>
      <c r="C112" t="s">
        <v>438</v>
      </c>
      <c r="F112" t="s">
        <v>1978</v>
      </c>
      <c r="G112">
        <v>0</v>
      </c>
      <c r="H112" s="1">
        <v>42972.450821759259</v>
      </c>
      <c r="I112" s="1">
        <v>42972.493032407408</v>
      </c>
      <c r="J112">
        <v>1</v>
      </c>
      <c r="K112" t="s">
        <v>1979</v>
      </c>
      <c r="L112" t="s">
        <v>1980</v>
      </c>
      <c r="M112" t="s">
        <v>1981</v>
      </c>
      <c r="N112" t="s">
        <v>1982</v>
      </c>
      <c r="O112" t="s">
        <v>1983</v>
      </c>
      <c r="P112">
        <v>1</v>
      </c>
      <c r="Q112">
        <v>1</v>
      </c>
      <c r="S112">
        <v>1</v>
      </c>
      <c r="T112">
        <v>1</v>
      </c>
      <c r="U112">
        <v>1</v>
      </c>
      <c r="V112">
        <v>1</v>
      </c>
      <c r="W112">
        <v>1</v>
      </c>
      <c r="X112">
        <v>1</v>
      </c>
      <c r="Y112">
        <v>1</v>
      </c>
      <c r="Z112">
        <v>1</v>
      </c>
      <c r="AB112">
        <v>1</v>
      </c>
      <c r="AC112">
        <v>1</v>
      </c>
      <c r="AG112" t="s">
        <v>1984</v>
      </c>
      <c r="AH112" t="s">
        <v>1985</v>
      </c>
      <c r="AK112" t="s">
        <v>1986</v>
      </c>
      <c r="AL112" t="s">
        <v>1987</v>
      </c>
      <c r="AM112" t="s">
        <v>1988</v>
      </c>
      <c r="AN112">
        <v>1</v>
      </c>
      <c r="AO112" t="s">
        <v>1989</v>
      </c>
      <c r="AP112">
        <v>3</v>
      </c>
      <c r="AQ112">
        <v>2</v>
      </c>
      <c r="AR112" t="s">
        <v>1990</v>
      </c>
      <c r="AS112" t="s">
        <v>1991</v>
      </c>
      <c r="AT112" t="s">
        <v>1992</v>
      </c>
      <c r="AU112">
        <v>1</v>
      </c>
      <c r="AV112">
        <v>1</v>
      </c>
      <c r="AW112" t="s">
        <v>1993</v>
      </c>
      <c r="AX112" t="s">
        <v>1994</v>
      </c>
      <c r="BB112">
        <v>1</v>
      </c>
      <c r="BC112">
        <v>1</v>
      </c>
      <c r="BD112">
        <v>1</v>
      </c>
      <c r="BE112">
        <v>1</v>
      </c>
      <c r="BF112">
        <v>2014</v>
      </c>
      <c r="BG112">
        <v>2014</v>
      </c>
      <c r="BH112">
        <v>2014</v>
      </c>
      <c r="BI112" t="s">
        <v>1995</v>
      </c>
      <c r="BJ112" t="s">
        <v>1996</v>
      </c>
      <c r="BK112" t="s">
        <v>1997</v>
      </c>
      <c r="BL112">
        <v>2</v>
      </c>
      <c r="BM112">
        <v>4</v>
      </c>
      <c r="BN112" t="s">
        <v>1998</v>
      </c>
      <c r="BZ112">
        <v>1</v>
      </c>
      <c r="CB112">
        <v>2</v>
      </c>
      <c r="CC112">
        <v>2</v>
      </c>
      <c r="CD112">
        <v>2</v>
      </c>
      <c r="CE112">
        <v>1</v>
      </c>
      <c r="CF112">
        <v>2017</v>
      </c>
      <c r="CG112">
        <v>1</v>
      </c>
      <c r="CI112">
        <v>1</v>
      </c>
      <c r="CP112">
        <v>4</v>
      </c>
      <c r="CQ112" t="s">
        <v>1999</v>
      </c>
      <c r="CR112">
        <v>2</v>
      </c>
      <c r="CS112" t="s">
        <v>2000</v>
      </c>
      <c r="CT112">
        <v>2</v>
      </c>
      <c r="DH112">
        <v>1</v>
      </c>
      <c r="DI112">
        <v>2017</v>
      </c>
      <c r="DJ112">
        <v>1</v>
      </c>
      <c r="DL112">
        <v>1</v>
      </c>
      <c r="DQ112">
        <v>1</v>
      </c>
      <c r="DR112" t="s">
        <v>2001</v>
      </c>
      <c r="DS112">
        <v>2</v>
      </c>
      <c r="DU112">
        <v>1</v>
      </c>
      <c r="DV112" t="s">
        <v>2002</v>
      </c>
      <c r="DW112" s="5">
        <v>5.3</v>
      </c>
      <c r="DX112">
        <v>1</v>
      </c>
      <c r="DY112">
        <v>1</v>
      </c>
      <c r="DZ112" s="4">
        <v>61800</v>
      </c>
      <c r="EA112">
        <v>825</v>
      </c>
      <c r="ED112" s="4">
        <v>20296</v>
      </c>
      <c r="EE112">
        <v>480</v>
      </c>
      <c r="EF112" s="4">
        <v>2368</v>
      </c>
      <c r="EG112">
        <v>42</v>
      </c>
      <c r="EH112" t="s">
        <v>2003</v>
      </c>
      <c r="EI112">
        <v>110</v>
      </c>
      <c r="EJ112" t="s">
        <v>2004</v>
      </c>
      <c r="EK112" t="s">
        <v>2005</v>
      </c>
      <c r="EL112" t="s">
        <v>2006</v>
      </c>
      <c r="EM112" t="s">
        <v>2007</v>
      </c>
      <c r="EN112" t="s">
        <v>2008</v>
      </c>
      <c r="EO112">
        <v>1926</v>
      </c>
      <c r="EP112">
        <v>2016</v>
      </c>
      <c r="ES112" t="s">
        <v>2009</v>
      </c>
      <c r="ET112" t="s">
        <v>2010</v>
      </c>
      <c r="EU112" t="s">
        <v>2011</v>
      </c>
      <c r="EY112">
        <v>15</v>
      </c>
      <c r="FF112">
        <v>1</v>
      </c>
      <c r="FG112">
        <v>1</v>
      </c>
      <c r="FH112">
        <v>2</v>
      </c>
      <c r="FJ112">
        <v>100</v>
      </c>
      <c r="FM112" t="s">
        <v>2012</v>
      </c>
      <c r="FN112">
        <v>1</v>
      </c>
      <c r="FO112">
        <v>1</v>
      </c>
      <c r="FP112" s="4">
        <v>82250</v>
      </c>
      <c r="FQ112" s="4">
        <v>1250</v>
      </c>
      <c r="FT112" s="4">
        <v>26060</v>
      </c>
      <c r="FU112">
        <v>680</v>
      </c>
      <c r="FV112" s="4">
        <v>2168</v>
      </c>
      <c r="FW112">
        <v>35</v>
      </c>
      <c r="FX112" t="s">
        <v>2013</v>
      </c>
      <c r="FZ112" t="s">
        <v>2014</v>
      </c>
      <c r="GA112" t="s">
        <v>2015</v>
      </c>
      <c r="GB112" t="s">
        <v>2016</v>
      </c>
      <c r="GC112" t="s">
        <v>2017</v>
      </c>
      <c r="GD112" t="s">
        <v>1692</v>
      </c>
      <c r="GF112">
        <v>1</v>
      </c>
      <c r="GL112">
        <v>2</v>
      </c>
      <c r="GN112">
        <v>1981</v>
      </c>
      <c r="GO112">
        <v>2016</v>
      </c>
      <c r="GP112">
        <v>6</v>
      </c>
      <c r="GQ112">
        <v>6</v>
      </c>
      <c r="GR112" s="4">
        <v>2174000000</v>
      </c>
      <c r="GS112">
        <v>6.8</v>
      </c>
      <c r="GT112">
        <v>6.8</v>
      </c>
      <c r="GX112">
        <v>1</v>
      </c>
      <c r="GY112">
        <v>1</v>
      </c>
      <c r="GZ112" s="2">
        <v>0.1</v>
      </c>
      <c r="HA112" t="s">
        <v>2018</v>
      </c>
      <c r="HB112">
        <v>1</v>
      </c>
      <c r="HC112">
        <v>100</v>
      </c>
      <c r="HD112" t="s">
        <v>2019</v>
      </c>
      <c r="HE112" t="s">
        <v>2020</v>
      </c>
      <c r="HF112">
        <v>1</v>
      </c>
      <c r="HG112">
        <v>1</v>
      </c>
      <c r="HH112" s="4">
        <v>28952</v>
      </c>
      <c r="HJ112" s="4">
        <v>2666</v>
      </c>
      <c r="HL112" s="4">
        <v>1580</v>
      </c>
      <c r="HN112" t="s">
        <v>2021</v>
      </c>
      <c r="HP112" t="s">
        <v>2022</v>
      </c>
      <c r="HQ112" t="s">
        <v>2023</v>
      </c>
      <c r="HS112">
        <v>44.074401855468999</v>
      </c>
      <c r="HT112">
        <v>-121.2574005127</v>
      </c>
      <c r="HU112">
        <v>-1</v>
      </c>
    </row>
    <row r="113" spans="1:229" x14ac:dyDescent="0.2">
      <c r="A113" t="s">
        <v>2024</v>
      </c>
      <c r="B113" t="s">
        <v>437</v>
      </c>
      <c r="C113" t="s">
        <v>438</v>
      </c>
      <c r="F113" t="s">
        <v>2025</v>
      </c>
      <c r="G113">
        <v>0</v>
      </c>
      <c r="H113" s="1">
        <v>42972.435347222221</v>
      </c>
      <c r="I113" s="1">
        <v>42972.497314814813</v>
      </c>
      <c r="J113">
        <v>1</v>
      </c>
      <c r="K113" t="s">
        <v>2026</v>
      </c>
      <c r="L113" t="s">
        <v>2027</v>
      </c>
      <c r="M113" t="s">
        <v>2028</v>
      </c>
      <c r="N113" t="s">
        <v>2029</v>
      </c>
      <c r="O113" t="s">
        <v>2030</v>
      </c>
      <c r="P113">
        <v>1</v>
      </c>
      <c r="Q113">
        <v>1</v>
      </c>
      <c r="S113">
        <v>1</v>
      </c>
      <c r="T113">
        <v>1</v>
      </c>
      <c r="U113">
        <v>1</v>
      </c>
      <c r="V113">
        <v>1</v>
      </c>
      <c r="W113">
        <v>1</v>
      </c>
      <c r="X113">
        <v>1</v>
      </c>
      <c r="Y113">
        <v>1</v>
      </c>
      <c r="AA113">
        <v>1</v>
      </c>
      <c r="AB113">
        <v>1</v>
      </c>
      <c r="AC113">
        <v>1</v>
      </c>
      <c r="AI113" t="s">
        <v>2031</v>
      </c>
      <c r="AK113" t="s">
        <v>2032</v>
      </c>
      <c r="AL113" t="s">
        <v>2033</v>
      </c>
      <c r="AM113" t="s">
        <v>2034</v>
      </c>
      <c r="AN113">
        <v>1</v>
      </c>
      <c r="AO113" t="s">
        <v>2035</v>
      </c>
      <c r="AP113">
        <v>2</v>
      </c>
      <c r="AR113" t="s">
        <v>680</v>
      </c>
      <c r="AU113">
        <v>1</v>
      </c>
      <c r="AV113">
        <v>1</v>
      </c>
      <c r="BF113">
        <v>2016</v>
      </c>
      <c r="BG113">
        <v>2016</v>
      </c>
      <c r="BH113" t="s">
        <v>810</v>
      </c>
      <c r="BI113" t="s">
        <v>932</v>
      </c>
      <c r="BJ113" t="s">
        <v>932</v>
      </c>
      <c r="BK113" t="s">
        <v>810</v>
      </c>
      <c r="BL113">
        <v>2</v>
      </c>
      <c r="BM113">
        <v>1</v>
      </c>
      <c r="BP113">
        <v>1</v>
      </c>
      <c r="BQ113">
        <v>1</v>
      </c>
      <c r="BZ113">
        <v>1</v>
      </c>
      <c r="CB113">
        <v>2</v>
      </c>
      <c r="CC113">
        <v>2</v>
      </c>
      <c r="CD113">
        <v>2</v>
      </c>
      <c r="CE113">
        <v>1</v>
      </c>
      <c r="CF113">
        <v>2017</v>
      </c>
      <c r="CG113">
        <v>1</v>
      </c>
      <c r="CI113">
        <v>1</v>
      </c>
      <c r="CL113">
        <v>1</v>
      </c>
      <c r="CP113">
        <v>3</v>
      </c>
      <c r="CR113">
        <v>2</v>
      </c>
      <c r="CS113" s="5">
        <v>20.74</v>
      </c>
      <c r="CT113">
        <v>1</v>
      </c>
      <c r="CU113">
        <v>2017</v>
      </c>
      <c r="CV113">
        <v>1</v>
      </c>
      <c r="CX113">
        <v>1</v>
      </c>
      <c r="DA113">
        <v>1</v>
      </c>
      <c r="DE113">
        <v>4</v>
      </c>
      <c r="DF113" t="s">
        <v>2036</v>
      </c>
      <c r="DG113" s="5">
        <v>24.74</v>
      </c>
      <c r="DH113">
        <v>2</v>
      </c>
      <c r="DX113">
        <v>1</v>
      </c>
      <c r="DY113">
        <v>1</v>
      </c>
      <c r="DZ113" s="4">
        <v>17730</v>
      </c>
      <c r="ED113" s="4">
        <v>4686</v>
      </c>
      <c r="EF113">
        <v>385</v>
      </c>
      <c r="EJ113" t="s">
        <v>2037</v>
      </c>
      <c r="EK113">
        <v>76</v>
      </c>
      <c r="EL113" t="s">
        <v>2038</v>
      </c>
      <c r="EM113">
        <v>6</v>
      </c>
      <c r="EN113" t="s">
        <v>2039</v>
      </c>
      <c r="EO113" t="s">
        <v>2040</v>
      </c>
      <c r="EP113" t="s">
        <v>2041</v>
      </c>
      <c r="EQ113" t="s">
        <v>2042</v>
      </c>
      <c r="ER113" t="s">
        <v>2043</v>
      </c>
      <c r="ES113">
        <v>4.59</v>
      </c>
      <c r="ET113">
        <v>4.2699999999999996</v>
      </c>
      <c r="EU113" t="s">
        <v>2044</v>
      </c>
      <c r="EV113" t="s">
        <v>680</v>
      </c>
      <c r="EW113" t="s">
        <v>680</v>
      </c>
      <c r="EX113" t="s">
        <v>680</v>
      </c>
      <c r="EY113" t="s">
        <v>680</v>
      </c>
      <c r="EZ113" t="s">
        <v>680</v>
      </c>
      <c r="FA113" t="s">
        <v>680</v>
      </c>
      <c r="FB113" t="s">
        <v>680</v>
      </c>
      <c r="FC113" t="s">
        <v>680</v>
      </c>
      <c r="FE113" t="s">
        <v>2045</v>
      </c>
      <c r="FF113">
        <v>1</v>
      </c>
      <c r="FG113">
        <v>1</v>
      </c>
      <c r="FH113">
        <v>3</v>
      </c>
      <c r="FJ113" t="s">
        <v>680</v>
      </c>
      <c r="FK113" t="s">
        <v>680</v>
      </c>
      <c r="FL113" t="s">
        <v>680</v>
      </c>
      <c r="FM113" t="s">
        <v>2046</v>
      </c>
      <c r="FN113">
        <v>1</v>
      </c>
      <c r="FO113">
        <v>1</v>
      </c>
      <c r="FP113" s="4">
        <v>17730</v>
      </c>
      <c r="FT113" s="4">
        <v>4405</v>
      </c>
      <c r="FV113">
        <v>385</v>
      </c>
      <c r="FZ113" t="s">
        <v>932</v>
      </c>
      <c r="GA113" t="s">
        <v>2047</v>
      </c>
      <c r="GB113" t="s">
        <v>2048</v>
      </c>
      <c r="GC113">
        <v>1</v>
      </c>
      <c r="GD113" t="s">
        <v>444</v>
      </c>
      <c r="GE113">
        <v>1</v>
      </c>
      <c r="GF113">
        <v>1</v>
      </c>
      <c r="GG113">
        <v>1</v>
      </c>
      <c r="GH113">
        <v>1</v>
      </c>
      <c r="GL113">
        <v>1</v>
      </c>
      <c r="GM113" t="s">
        <v>2049</v>
      </c>
      <c r="GN113">
        <v>1981</v>
      </c>
      <c r="GO113">
        <v>2014</v>
      </c>
      <c r="GP113">
        <v>3.17</v>
      </c>
      <c r="GQ113">
        <v>3.17</v>
      </c>
      <c r="GR113" t="s">
        <v>2050</v>
      </c>
      <c r="GS113" t="s">
        <v>2051</v>
      </c>
      <c r="GT113" t="s">
        <v>2051</v>
      </c>
      <c r="GU113" s="2">
        <v>0.3</v>
      </c>
      <c r="GV113" t="s">
        <v>932</v>
      </c>
      <c r="GW113" t="s">
        <v>932</v>
      </c>
      <c r="GX113">
        <v>2</v>
      </c>
      <c r="GY113">
        <v>1</v>
      </c>
      <c r="GZ113" s="2">
        <v>0.5</v>
      </c>
      <c r="HA113" t="s">
        <v>2052</v>
      </c>
      <c r="HB113">
        <v>2</v>
      </c>
      <c r="HC113" t="s">
        <v>444</v>
      </c>
      <c r="HD113" t="s">
        <v>680</v>
      </c>
      <c r="HF113">
        <v>1</v>
      </c>
      <c r="HG113">
        <v>1</v>
      </c>
      <c r="HN113" t="s">
        <v>932</v>
      </c>
      <c r="HO113" t="s">
        <v>932</v>
      </c>
      <c r="HP113" t="s">
        <v>680</v>
      </c>
      <c r="HQ113" t="s">
        <v>2053</v>
      </c>
      <c r="HS113">
        <v>45.850402832031001</v>
      </c>
      <c r="HT113">
        <v>-119.21299743652</v>
      </c>
      <c r="HU113">
        <v>-1</v>
      </c>
    </row>
    <row r="114" spans="1:229" x14ac:dyDescent="0.2">
      <c r="A114" t="s">
        <v>2054</v>
      </c>
      <c r="B114" t="s">
        <v>437</v>
      </c>
      <c r="C114" t="s">
        <v>438</v>
      </c>
      <c r="F114" t="s">
        <v>1978</v>
      </c>
      <c r="G114">
        <v>0</v>
      </c>
      <c r="H114" s="1">
        <v>42972.493402777778</v>
      </c>
      <c r="I114" s="1">
        <v>42972.498240740744</v>
      </c>
      <c r="J114">
        <v>1</v>
      </c>
      <c r="K114" t="s">
        <v>1979</v>
      </c>
      <c r="L114" t="s">
        <v>1980</v>
      </c>
      <c r="M114" t="s">
        <v>1981</v>
      </c>
      <c r="N114" t="s">
        <v>1982</v>
      </c>
      <c r="O114" t="s">
        <v>1983</v>
      </c>
      <c r="P114">
        <v>1</v>
      </c>
      <c r="AU114">
        <v>1</v>
      </c>
      <c r="AV114">
        <v>1</v>
      </c>
      <c r="CE114">
        <v>2</v>
      </c>
      <c r="CT114">
        <v>1</v>
      </c>
      <c r="CU114">
        <v>2017</v>
      </c>
      <c r="CV114">
        <v>1</v>
      </c>
      <c r="CX114">
        <v>1</v>
      </c>
      <c r="CY114">
        <v>1</v>
      </c>
      <c r="DA114">
        <v>1</v>
      </c>
      <c r="DE114">
        <v>4</v>
      </c>
      <c r="DF114" t="s">
        <v>2055</v>
      </c>
      <c r="DG114" t="s">
        <v>2056</v>
      </c>
      <c r="DH114">
        <v>2</v>
      </c>
      <c r="DX114">
        <v>1</v>
      </c>
      <c r="DY114">
        <v>2</v>
      </c>
      <c r="FN114">
        <v>1</v>
      </c>
      <c r="FO114">
        <v>2</v>
      </c>
      <c r="HF114">
        <v>1</v>
      </c>
      <c r="HG114">
        <v>2</v>
      </c>
      <c r="HR114" t="s">
        <v>2057</v>
      </c>
      <c r="HS114">
        <v>44.074401855468999</v>
      </c>
      <c r="HT114">
        <v>-121.2574005127</v>
      </c>
      <c r="HU114">
        <v>-1</v>
      </c>
    </row>
    <row r="115" spans="1:229" x14ac:dyDescent="0.2">
      <c r="A115" t="s">
        <v>2058</v>
      </c>
      <c r="B115" t="s">
        <v>437</v>
      </c>
      <c r="C115" t="s">
        <v>438</v>
      </c>
      <c r="F115" t="s">
        <v>901</v>
      </c>
      <c r="G115">
        <v>0</v>
      </c>
      <c r="H115" s="1">
        <v>42972.538611111115</v>
      </c>
      <c r="I115" s="1">
        <v>42972.577789351853</v>
      </c>
      <c r="J115">
        <v>1</v>
      </c>
      <c r="K115" t="s">
        <v>2059</v>
      </c>
      <c r="L115" t="s">
        <v>2060</v>
      </c>
      <c r="M115" t="s">
        <v>2061</v>
      </c>
      <c r="N115" t="s">
        <v>2062</v>
      </c>
      <c r="O115">
        <v>5033943342</v>
      </c>
      <c r="P115">
        <v>1</v>
      </c>
      <c r="Q115">
        <v>1</v>
      </c>
      <c r="S115">
        <v>1</v>
      </c>
      <c r="T115">
        <v>1</v>
      </c>
      <c r="U115">
        <v>1</v>
      </c>
      <c r="V115">
        <v>1</v>
      </c>
      <c r="X115">
        <v>1</v>
      </c>
      <c r="Y115">
        <v>2</v>
      </c>
      <c r="Z115">
        <v>1</v>
      </c>
      <c r="AB115">
        <v>1</v>
      </c>
      <c r="AG115" s="5">
        <v>2</v>
      </c>
      <c r="AH115">
        <v>1</v>
      </c>
      <c r="AK115">
        <v>10</v>
      </c>
      <c r="AN115">
        <v>2</v>
      </c>
      <c r="AP115">
        <v>3</v>
      </c>
      <c r="AQ115">
        <v>2</v>
      </c>
      <c r="AS115" t="s">
        <v>2063</v>
      </c>
      <c r="AT115" t="s">
        <v>2064</v>
      </c>
      <c r="AU115">
        <v>1</v>
      </c>
      <c r="AV115">
        <v>1</v>
      </c>
      <c r="BA115">
        <v>1</v>
      </c>
      <c r="BB115">
        <v>1</v>
      </c>
      <c r="BL115">
        <v>2</v>
      </c>
      <c r="BM115">
        <v>4</v>
      </c>
      <c r="BN115" t="s">
        <v>2065</v>
      </c>
      <c r="BO115">
        <v>1</v>
      </c>
      <c r="BQ115">
        <v>1</v>
      </c>
      <c r="BZ115">
        <v>1</v>
      </c>
      <c r="CB115">
        <v>2</v>
      </c>
      <c r="CC115">
        <v>2</v>
      </c>
      <c r="CD115">
        <v>2</v>
      </c>
      <c r="CE115">
        <v>1</v>
      </c>
      <c r="CF115">
        <v>2017</v>
      </c>
      <c r="CG115">
        <v>1</v>
      </c>
      <c r="CI115">
        <v>1</v>
      </c>
      <c r="CP115">
        <v>2</v>
      </c>
      <c r="CR115">
        <v>2</v>
      </c>
      <c r="CS115" s="5">
        <v>41.35</v>
      </c>
      <c r="CT115">
        <v>1</v>
      </c>
      <c r="CU115">
        <v>2017</v>
      </c>
      <c r="CV115">
        <v>1</v>
      </c>
      <c r="CX115">
        <v>1</v>
      </c>
      <c r="DE115">
        <v>3</v>
      </c>
      <c r="DG115" s="5">
        <v>38.25</v>
      </c>
      <c r="DH115">
        <v>2</v>
      </c>
      <c r="DX115">
        <v>1</v>
      </c>
      <c r="DY115">
        <v>1</v>
      </c>
      <c r="DZ115">
        <v>890</v>
      </c>
      <c r="EA115">
        <v>60</v>
      </c>
      <c r="ED115">
        <v>323</v>
      </c>
      <c r="EE115">
        <v>24</v>
      </c>
      <c r="EF115">
        <v>32</v>
      </c>
      <c r="EG115">
        <v>0</v>
      </c>
      <c r="EH115">
        <v>26</v>
      </c>
      <c r="EI115">
        <v>1</v>
      </c>
      <c r="EJ115" s="4">
        <v>5551</v>
      </c>
      <c r="EK115">
        <v>7.08</v>
      </c>
      <c r="EL115">
        <v>0</v>
      </c>
      <c r="EM115">
        <v>0</v>
      </c>
      <c r="EN115" t="s">
        <v>2066</v>
      </c>
      <c r="EO115">
        <v>1939</v>
      </c>
      <c r="EP115">
        <v>1996</v>
      </c>
      <c r="EQ115">
        <v>790</v>
      </c>
      <c r="EV115">
        <v>500000</v>
      </c>
      <c r="FF115">
        <v>1</v>
      </c>
      <c r="FG115">
        <v>1</v>
      </c>
      <c r="FH115">
        <v>3</v>
      </c>
      <c r="FJ115">
        <v>17.18</v>
      </c>
      <c r="FK115">
        <v>80.430000000000007</v>
      </c>
      <c r="FL115">
        <v>2.39</v>
      </c>
      <c r="FN115">
        <v>1</v>
      </c>
      <c r="FO115">
        <v>1</v>
      </c>
      <c r="FP115">
        <v>890</v>
      </c>
      <c r="FQ115">
        <v>0</v>
      </c>
      <c r="FT115">
        <v>310</v>
      </c>
      <c r="FU115">
        <v>0</v>
      </c>
      <c r="FV115">
        <v>32</v>
      </c>
      <c r="FW115">
        <v>0</v>
      </c>
      <c r="FX115">
        <v>26</v>
      </c>
      <c r="FY115">
        <v>0</v>
      </c>
      <c r="GA115">
        <v>5.5</v>
      </c>
      <c r="GB115">
        <v>2</v>
      </c>
      <c r="GC115">
        <v>1</v>
      </c>
      <c r="GD115">
        <v>0</v>
      </c>
      <c r="GF115">
        <v>1</v>
      </c>
      <c r="GL115">
        <v>2</v>
      </c>
      <c r="GN115">
        <v>1950</v>
      </c>
      <c r="GO115">
        <v>1980</v>
      </c>
      <c r="GP115">
        <v>8.7400000000000005E-2</v>
      </c>
      <c r="GQ115">
        <v>9.74E-2</v>
      </c>
      <c r="GS115">
        <v>3.2000000000000001E-2</v>
      </c>
      <c r="GT115">
        <v>9.0999999999999998E-2</v>
      </c>
      <c r="GU115">
        <v>80</v>
      </c>
      <c r="GV115">
        <v>2035</v>
      </c>
      <c r="GW115">
        <v>2035</v>
      </c>
      <c r="GX115">
        <v>2</v>
      </c>
      <c r="GY115">
        <v>2</v>
      </c>
      <c r="GZ115">
        <v>0</v>
      </c>
      <c r="HB115">
        <v>2</v>
      </c>
      <c r="HF115">
        <v>1</v>
      </c>
      <c r="HG115">
        <v>2</v>
      </c>
      <c r="HS115">
        <v>44.686401367187997</v>
      </c>
      <c r="HT115">
        <v>-122.7666015625</v>
      </c>
      <c r="HU115">
        <v>-1</v>
      </c>
    </row>
    <row r="116" spans="1:229" x14ac:dyDescent="0.2">
      <c r="A116" t="s">
        <v>2067</v>
      </c>
      <c r="B116" t="s">
        <v>437</v>
      </c>
      <c r="C116" t="s">
        <v>438</v>
      </c>
      <c r="F116" t="s">
        <v>2068</v>
      </c>
      <c r="G116">
        <v>0</v>
      </c>
      <c r="H116" s="1">
        <v>42972.482094907406</v>
      </c>
      <c r="I116" s="1">
        <v>42972.591793981483</v>
      </c>
      <c r="J116">
        <v>1</v>
      </c>
      <c r="K116" t="s">
        <v>2069</v>
      </c>
      <c r="L116" t="s">
        <v>2070</v>
      </c>
      <c r="M116" t="s">
        <v>2071</v>
      </c>
      <c r="N116" t="s">
        <v>2072</v>
      </c>
      <c r="O116" t="s">
        <v>2073</v>
      </c>
      <c r="P116">
        <v>1</v>
      </c>
      <c r="Q116">
        <v>1</v>
      </c>
      <c r="S116">
        <v>1</v>
      </c>
      <c r="T116">
        <v>1</v>
      </c>
      <c r="U116">
        <v>1</v>
      </c>
      <c r="V116">
        <v>1</v>
      </c>
      <c r="X116">
        <v>1</v>
      </c>
      <c r="Y116">
        <v>1</v>
      </c>
      <c r="Z116">
        <v>1</v>
      </c>
      <c r="AB116">
        <v>1</v>
      </c>
      <c r="AC116">
        <v>1</v>
      </c>
      <c r="AD116">
        <v>1</v>
      </c>
      <c r="AE116">
        <v>1</v>
      </c>
      <c r="AF116" t="s">
        <v>2074</v>
      </c>
      <c r="AG116" t="s">
        <v>2075</v>
      </c>
      <c r="AH116" t="s">
        <v>2076</v>
      </c>
      <c r="AK116" t="s">
        <v>529</v>
      </c>
      <c r="AL116">
        <v>25</v>
      </c>
      <c r="AM116">
        <v>50</v>
      </c>
      <c r="AN116">
        <v>1</v>
      </c>
      <c r="AO116" t="s">
        <v>2077</v>
      </c>
      <c r="AP116">
        <v>3</v>
      </c>
      <c r="AQ116">
        <v>1</v>
      </c>
      <c r="AR116">
        <v>180</v>
      </c>
      <c r="AS116" t="s">
        <v>2078</v>
      </c>
      <c r="AT116" t="s">
        <v>2079</v>
      </c>
      <c r="AU116">
        <v>1</v>
      </c>
      <c r="AV116">
        <v>1</v>
      </c>
      <c r="AW116">
        <v>35</v>
      </c>
      <c r="AX116">
        <v>43</v>
      </c>
      <c r="BB116">
        <v>1</v>
      </c>
      <c r="BC116">
        <v>1</v>
      </c>
      <c r="BD116">
        <v>1</v>
      </c>
      <c r="BE116">
        <v>1</v>
      </c>
      <c r="BF116">
        <v>2001</v>
      </c>
      <c r="BG116">
        <v>2010</v>
      </c>
      <c r="BI116" t="s">
        <v>2080</v>
      </c>
      <c r="BL116">
        <v>2</v>
      </c>
      <c r="BM116">
        <v>2</v>
      </c>
      <c r="BN116" t="s">
        <v>2081</v>
      </c>
      <c r="BR116">
        <v>1</v>
      </c>
      <c r="BT116">
        <v>1</v>
      </c>
      <c r="BZ116">
        <v>1</v>
      </c>
      <c r="CB116">
        <v>2</v>
      </c>
      <c r="CC116">
        <v>2</v>
      </c>
      <c r="CD116">
        <v>2</v>
      </c>
      <c r="CE116">
        <v>1</v>
      </c>
      <c r="CF116">
        <v>2006</v>
      </c>
      <c r="CG116">
        <v>1</v>
      </c>
      <c r="CJ116">
        <v>1</v>
      </c>
      <c r="CL116">
        <v>1</v>
      </c>
      <c r="CP116">
        <v>2</v>
      </c>
      <c r="CR116">
        <v>2</v>
      </c>
      <c r="CS116" s="5">
        <v>23.17</v>
      </c>
      <c r="CT116">
        <v>1</v>
      </c>
      <c r="CU116">
        <v>2009</v>
      </c>
      <c r="CV116">
        <v>1</v>
      </c>
      <c r="CW116">
        <v>1</v>
      </c>
      <c r="CY116">
        <v>1</v>
      </c>
      <c r="DA116">
        <v>1</v>
      </c>
      <c r="DE116">
        <v>4</v>
      </c>
      <c r="DG116" s="5">
        <v>59.18</v>
      </c>
      <c r="DH116">
        <v>2</v>
      </c>
      <c r="DX116">
        <v>1</v>
      </c>
      <c r="DY116">
        <v>1</v>
      </c>
      <c r="DZ116">
        <v>25590</v>
      </c>
      <c r="ED116">
        <v>5996</v>
      </c>
      <c r="EE116">
        <v>55</v>
      </c>
      <c r="EF116">
        <v>838</v>
      </c>
      <c r="EJ116">
        <v>500</v>
      </c>
      <c r="EK116">
        <v>100</v>
      </c>
      <c r="EL116" t="s">
        <v>2082</v>
      </c>
      <c r="EM116">
        <v>1</v>
      </c>
      <c r="EN116" t="s">
        <v>2083</v>
      </c>
      <c r="EO116">
        <v>1900</v>
      </c>
      <c r="EP116">
        <v>2007</v>
      </c>
      <c r="EQ116" t="s">
        <v>2084</v>
      </c>
      <c r="ER116" t="s">
        <v>2085</v>
      </c>
      <c r="ES116" t="s">
        <v>2086</v>
      </c>
      <c r="EU116" s="4">
        <v>4689300</v>
      </c>
      <c r="EW116" s="4">
        <v>5800000</v>
      </c>
      <c r="FE116" t="s">
        <v>2087</v>
      </c>
      <c r="FF116">
        <v>1</v>
      </c>
      <c r="FG116">
        <v>1</v>
      </c>
      <c r="FH116">
        <v>3</v>
      </c>
      <c r="FJ116">
        <v>98</v>
      </c>
      <c r="FK116">
        <v>2</v>
      </c>
      <c r="FN116">
        <v>1</v>
      </c>
      <c r="FO116">
        <v>1</v>
      </c>
      <c r="FP116" s="4">
        <v>25590</v>
      </c>
      <c r="FT116">
        <v>5923</v>
      </c>
      <c r="FV116">
        <v>579</v>
      </c>
      <c r="FZ116">
        <v>500</v>
      </c>
      <c r="GA116">
        <v>90</v>
      </c>
      <c r="GB116" t="s">
        <v>2088</v>
      </c>
      <c r="GC116">
        <v>1</v>
      </c>
      <c r="GE116">
        <v>1</v>
      </c>
      <c r="GF116">
        <v>1</v>
      </c>
      <c r="GG116">
        <v>1</v>
      </c>
      <c r="GH116">
        <v>1</v>
      </c>
      <c r="GI116">
        <v>1</v>
      </c>
      <c r="GJ116">
        <v>1</v>
      </c>
      <c r="GK116" t="s">
        <v>2089</v>
      </c>
      <c r="GL116">
        <v>1</v>
      </c>
      <c r="GM116" t="s">
        <v>2090</v>
      </c>
      <c r="GN116">
        <v>1979</v>
      </c>
      <c r="GO116">
        <v>1999</v>
      </c>
      <c r="GP116" s="4">
        <v>16000000</v>
      </c>
      <c r="GQ116" s="4">
        <v>16000000</v>
      </c>
      <c r="GR116" t="s">
        <v>2091</v>
      </c>
      <c r="GS116" t="s">
        <v>2092</v>
      </c>
      <c r="GT116" t="s">
        <v>2093</v>
      </c>
      <c r="GU116">
        <v>55</v>
      </c>
      <c r="GV116">
        <v>2030</v>
      </c>
      <c r="GW116">
        <v>2030</v>
      </c>
      <c r="GX116">
        <v>1</v>
      </c>
      <c r="GY116">
        <v>1</v>
      </c>
      <c r="GZ116" t="s">
        <v>2094</v>
      </c>
      <c r="HA116" t="s">
        <v>2095</v>
      </c>
      <c r="HB116">
        <v>1</v>
      </c>
      <c r="HC116" s="2">
        <v>1</v>
      </c>
      <c r="HD116" t="s">
        <v>2096</v>
      </c>
      <c r="HF116">
        <v>1</v>
      </c>
      <c r="HG116">
        <v>1</v>
      </c>
      <c r="HN116" t="s">
        <v>2097</v>
      </c>
      <c r="HO116" t="s">
        <v>2098</v>
      </c>
      <c r="HP116" t="s">
        <v>2099</v>
      </c>
      <c r="HS116">
        <v>45.216003417968999</v>
      </c>
      <c r="HT116">
        <v>-122.66670227051</v>
      </c>
      <c r="HU116">
        <v>-1</v>
      </c>
    </row>
    <row r="117" spans="1:229" x14ac:dyDescent="0.2">
      <c r="A117" t="s">
        <v>2100</v>
      </c>
      <c r="B117" t="s">
        <v>437</v>
      </c>
      <c r="C117" t="s">
        <v>438</v>
      </c>
      <c r="F117" t="s">
        <v>2101</v>
      </c>
      <c r="G117">
        <v>0</v>
      </c>
      <c r="H117" s="1">
        <v>42972.566030092596</v>
      </c>
      <c r="I117" s="1">
        <v>42972.650682870371</v>
      </c>
      <c r="J117">
        <v>1</v>
      </c>
      <c r="K117" t="s">
        <v>2102</v>
      </c>
      <c r="L117" t="s">
        <v>2103</v>
      </c>
      <c r="M117" t="s">
        <v>2104</v>
      </c>
      <c r="N117" t="s">
        <v>2105</v>
      </c>
      <c r="O117" t="s">
        <v>2106</v>
      </c>
      <c r="P117">
        <v>1</v>
      </c>
      <c r="Q117">
        <v>1</v>
      </c>
      <c r="S117">
        <v>1</v>
      </c>
      <c r="T117">
        <v>1</v>
      </c>
      <c r="U117">
        <v>1</v>
      </c>
      <c r="V117">
        <v>1</v>
      </c>
      <c r="W117">
        <v>1</v>
      </c>
      <c r="X117">
        <v>1</v>
      </c>
      <c r="Y117">
        <v>1</v>
      </c>
      <c r="Z117">
        <v>1</v>
      </c>
      <c r="AA117">
        <v>1</v>
      </c>
      <c r="AB117">
        <v>1</v>
      </c>
      <c r="AC117">
        <v>1</v>
      </c>
      <c r="AD117">
        <v>1</v>
      </c>
      <c r="AG117" s="5">
        <v>5</v>
      </c>
      <c r="AH117" t="s">
        <v>529</v>
      </c>
      <c r="AI117" t="s">
        <v>2107</v>
      </c>
      <c r="AK117" t="s">
        <v>746</v>
      </c>
      <c r="AL117" t="s">
        <v>2108</v>
      </c>
      <c r="AM117" t="s">
        <v>2109</v>
      </c>
      <c r="AN117">
        <v>1</v>
      </c>
      <c r="AO117" t="s">
        <v>2110</v>
      </c>
      <c r="AP117">
        <v>3</v>
      </c>
      <c r="AQ117">
        <v>1</v>
      </c>
      <c r="AR117">
        <v>30</v>
      </c>
      <c r="AU117">
        <v>1</v>
      </c>
      <c r="AV117">
        <v>1</v>
      </c>
      <c r="AW117">
        <v>27</v>
      </c>
      <c r="AX117">
        <v>10</v>
      </c>
      <c r="AY117">
        <v>0</v>
      </c>
      <c r="BC117">
        <v>2</v>
      </c>
      <c r="BD117">
        <v>2</v>
      </c>
      <c r="BE117">
        <v>2</v>
      </c>
      <c r="BF117">
        <v>2015</v>
      </c>
      <c r="BG117">
        <v>2015</v>
      </c>
      <c r="BL117">
        <v>1</v>
      </c>
      <c r="BM117">
        <v>4</v>
      </c>
      <c r="BN117" t="s">
        <v>2111</v>
      </c>
      <c r="BP117">
        <v>1</v>
      </c>
      <c r="BQ117">
        <v>1</v>
      </c>
      <c r="BZ117">
        <v>1</v>
      </c>
      <c r="CB117">
        <v>2</v>
      </c>
      <c r="CC117">
        <v>2</v>
      </c>
      <c r="CD117">
        <v>2</v>
      </c>
      <c r="CE117">
        <v>1</v>
      </c>
      <c r="CF117">
        <v>2017</v>
      </c>
      <c r="CG117">
        <v>1</v>
      </c>
      <c r="CL117">
        <v>1</v>
      </c>
      <c r="CN117">
        <v>1</v>
      </c>
      <c r="CO117" t="s">
        <v>2112</v>
      </c>
      <c r="CP117">
        <v>3</v>
      </c>
      <c r="CR117">
        <v>2</v>
      </c>
      <c r="CS117" t="s">
        <v>2113</v>
      </c>
      <c r="CT117">
        <v>1</v>
      </c>
      <c r="CU117">
        <v>2017</v>
      </c>
      <c r="CV117">
        <v>1</v>
      </c>
      <c r="DA117">
        <v>1</v>
      </c>
      <c r="DC117">
        <v>1</v>
      </c>
      <c r="DD117" t="s">
        <v>2114</v>
      </c>
      <c r="DE117">
        <v>1</v>
      </c>
      <c r="DG117" t="s">
        <v>2115</v>
      </c>
      <c r="DH117">
        <v>1</v>
      </c>
      <c r="DI117">
        <v>2017</v>
      </c>
      <c r="DJ117">
        <v>1</v>
      </c>
      <c r="DL117">
        <v>1</v>
      </c>
      <c r="DS117">
        <v>2</v>
      </c>
      <c r="DU117">
        <v>2</v>
      </c>
      <c r="DW117" s="5">
        <v>8.9</v>
      </c>
      <c r="DX117">
        <v>1</v>
      </c>
      <c r="DY117">
        <v>1</v>
      </c>
      <c r="DZ117">
        <v>7700</v>
      </c>
      <c r="EA117">
        <v>80</v>
      </c>
      <c r="ED117">
        <v>2857</v>
      </c>
      <c r="EE117">
        <v>22</v>
      </c>
      <c r="EF117">
        <v>650</v>
      </c>
      <c r="EK117">
        <v>70</v>
      </c>
      <c r="EL117" t="s">
        <v>2116</v>
      </c>
      <c r="EM117">
        <v>8</v>
      </c>
      <c r="EN117">
        <v>20</v>
      </c>
      <c r="EO117" t="s">
        <v>2117</v>
      </c>
      <c r="EP117" t="s">
        <v>2118</v>
      </c>
      <c r="EQ117" t="s">
        <v>2119</v>
      </c>
      <c r="ER117" t="s">
        <v>445</v>
      </c>
      <c r="EU117" t="s">
        <v>2120</v>
      </c>
      <c r="EV117">
        <v>3</v>
      </c>
      <c r="EX117">
        <v>3</v>
      </c>
      <c r="FE117">
        <v>2110</v>
      </c>
      <c r="FF117">
        <v>1</v>
      </c>
      <c r="FG117">
        <v>2</v>
      </c>
      <c r="FJ117">
        <v>99</v>
      </c>
      <c r="FL117">
        <v>1</v>
      </c>
      <c r="FN117">
        <v>1</v>
      </c>
      <c r="FO117">
        <v>1</v>
      </c>
      <c r="FP117">
        <v>7700</v>
      </c>
      <c r="FT117">
        <v>2857</v>
      </c>
      <c r="FV117">
        <v>650</v>
      </c>
      <c r="GA117">
        <v>55</v>
      </c>
      <c r="GB117">
        <v>3</v>
      </c>
      <c r="GC117">
        <v>1</v>
      </c>
      <c r="GE117">
        <v>1</v>
      </c>
      <c r="GF117">
        <v>1</v>
      </c>
      <c r="GL117">
        <v>1</v>
      </c>
      <c r="GM117" t="s">
        <v>2121</v>
      </c>
      <c r="GN117">
        <v>1974</v>
      </c>
      <c r="GO117">
        <v>2000</v>
      </c>
      <c r="GP117" t="s">
        <v>2122</v>
      </c>
      <c r="GQ117" t="s">
        <v>2123</v>
      </c>
      <c r="GR117" t="s">
        <v>2124</v>
      </c>
      <c r="GU117">
        <v>72</v>
      </c>
      <c r="GV117">
        <v>2020</v>
      </c>
      <c r="GW117">
        <v>2020</v>
      </c>
      <c r="GX117">
        <v>1</v>
      </c>
      <c r="GY117">
        <v>2</v>
      </c>
      <c r="GZ117" s="2">
        <v>0.1</v>
      </c>
      <c r="HA117" t="s">
        <v>2125</v>
      </c>
      <c r="HB117">
        <v>1</v>
      </c>
      <c r="HC117" s="2">
        <v>0.15</v>
      </c>
      <c r="HD117" t="s">
        <v>2126</v>
      </c>
      <c r="HF117">
        <v>1</v>
      </c>
      <c r="HG117">
        <v>1</v>
      </c>
      <c r="HH117">
        <v>2857</v>
      </c>
      <c r="HJ117">
        <v>651</v>
      </c>
      <c r="HN117">
        <v>55</v>
      </c>
      <c r="HS117">
        <v>45.611892700195</v>
      </c>
      <c r="HT117">
        <v>-121.58660125732</v>
      </c>
      <c r="HU117">
        <v>-1</v>
      </c>
    </row>
    <row r="118" spans="1:229" x14ac:dyDescent="0.2">
      <c r="A118" t="s">
        <v>2127</v>
      </c>
      <c r="B118" t="s">
        <v>437</v>
      </c>
      <c r="C118" t="s">
        <v>438</v>
      </c>
      <c r="F118" t="s">
        <v>2128</v>
      </c>
      <c r="G118">
        <v>0</v>
      </c>
      <c r="H118" s="1">
        <v>42975.570370370369</v>
      </c>
      <c r="I118" s="1">
        <v>42975.620625000003</v>
      </c>
      <c r="J118">
        <v>1</v>
      </c>
      <c r="K118" t="s">
        <v>2129</v>
      </c>
      <c r="L118" t="s">
        <v>2130</v>
      </c>
      <c r="M118" t="s">
        <v>453</v>
      </c>
      <c r="N118" t="s">
        <v>2131</v>
      </c>
      <c r="O118" t="s">
        <v>2132</v>
      </c>
      <c r="P118">
        <v>1</v>
      </c>
      <c r="Q118">
        <v>1</v>
      </c>
      <c r="S118">
        <v>1</v>
      </c>
      <c r="T118">
        <v>1</v>
      </c>
      <c r="V118">
        <v>1</v>
      </c>
      <c r="X118">
        <v>1</v>
      </c>
      <c r="Y118">
        <v>2</v>
      </c>
      <c r="Z118">
        <v>1</v>
      </c>
      <c r="AA118">
        <v>1</v>
      </c>
      <c r="AB118">
        <v>1</v>
      </c>
      <c r="AD118">
        <v>1</v>
      </c>
      <c r="AG118" t="s">
        <v>2133</v>
      </c>
      <c r="AH118">
        <v>10</v>
      </c>
      <c r="AI118" t="s">
        <v>2134</v>
      </c>
      <c r="AJ118">
        <v>0.05</v>
      </c>
      <c r="AK118">
        <v>45</v>
      </c>
      <c r="AN118">
        <v>2</v>
      </c>
      <c r="AP118">
        <v>3</v>
      </c>
      <c r="AQ118">
        <v>1</v>
      </c>
      <c r="AS118" t="s">
        <v>2135</v>
      </c>
      <c r="AT118" t="s">
        <v>2136</v>
      </c>
      <c r="AU118">
        <v>1</v>
      </c>
      <c r="AV118">
        <v>1</v>
      </c>
      <c r="AW118">
        <v>29.88</v>
      </c>
      <c r="AX118">
        <v>23.51</v>
      </c>
      <c r="BB118">
        <v>1</v>
      </c>
      <c r="BC118">
        <v>1</v>
      </c>
      <c r="BD118">
        <v>1</v>
      </c>
      <c r="BE118">
        <v>3</v>
      </c>
      <c r="BF118">
        <v>2015</v>
      </c>
      <c r="BG118">
        <v>2013</v>
      </c>
      <c r="BI118" t="s">
        <v>545</v>
      </c>
      <c r="BJ118" t="s">
        <v>545</v>
      </c>
      <c r="BK118" t="s">
        <v>545</v>
      </c>
      <c r="BL118">
        <v>2</v>
      </c>
      <c r="BM118">
        <v>2</v>
      </c>
      <c r="BN118" t="s">
        <v>2137</v>
      </c>
      <c r="BT118">
        <v>1</v>
      </c>
      <c r="BU118" t="s">
        <v>2138</v>
      </c>
      <c r="BZ118">
        <v>1</v>
      </c>
      <c r="CB118">
        <v>2</v>
      </c>
      <c r="CC118">
        <v>2</v>
      </c>
      <c r="CD118">
        <v>3</v>
      </c>
      <c r="CE118">
        <v>1</v>
      </c>
      <c r="CF118">
        <v>2016</v>
      </c>
      <c r="CG118">
        <v>1</v>
      </c>
      <c r="CL118">
        <v>1</v>
      </c>
      <c r="CN118">
        <v>1</v>
      </c>
      <c r="CO118" t="s">
        <v>2139</v>
      </c>
      <c r="CP118">
        <v>4</v>
      </c>
      <c r="CQ118" t="s">
        <v>2140</v>
      </c>
      <c r="CR118">
        <v>2</v>
      </c>
      <c r="CS118" s="5">
        <v>65.69</v>
      </c>
      <c r="CT118">
        <v>1</v>
      </c>
      <c r="CU118">
        <v>2010</v>
      </c>
      <c r="CV118">
        <v>1</v>
      </c>
      <c r="DA118">
        <v>1</v>
      </c>
      <c r="DC118">
        <v>1</v>
      </c>
      <c r="DD118" t="s">
        <v>2141</v>
      </c>
      <c r="DE118">
        <v>1</v>
      </c>
      <c r="DG118">
        <v>42</v>
      </c>
      <c r="DH118">
        <v>2</v>
      </c>
      <c r="DX118">
        <v>1</v>
      </c>
      <c r="DY118">
        <v>1</v>
      </c>
      <c r="DZ118">
        <v>1150</v>
      </c>
      <c r="EG118">
        <v>0</v>
      </c>
      <c r="EI118">
        <v>0</v>
      </c>
      <c r="EL118">
        <v>3</v>
      </c>
      <c r="EM118">
        <v>1</v>
      </c>
      <c r="EN118" t="s">
        <v>2142</v>
      </c>
      <c r="EO118">
        <v>1940</v>
      </c>
      <c r="EP118">
        <v>2017</v>
      </c>
      <c r="EQ118" t="s">
        <v>2143</v>
      </c>
      <c r="ER118" t="s">
        <v>545</v>
      </c>
      <c r="EU118" t="s">
        <v>545</v>
      </c>
      <c r="EV118" t="s">
        <v>2144</v>
      </c>
      <c r="EW118">
        <v>0</v>
      </c>
      <c r="EX118">
        <v>0</v>
      </c>
      <c r="EY118">
        <v>0</v>
      </c>
      <c r="EZ118">
        <v>0</v>
      </c>
      <c r="FA118">
        <v>0</v>
      </c>
      <c r="FC118">
        <v>0</v>
      </c>
      <c r="FE118">
        <v>2050</v>
      </c>
      <c r="FF118">
        <v>1</v>
      </c>
      <c r="FG118">
        <v>1</v>
      </c>
      <c r="FH118">
        <v>3</v>
      </c>
      <c r="FL118">
        <v>100</v>
      </c>
      <c r="FN118">
        <v>1</v>
      </c>
      <c r="FO118">
        <v>1</v>
      </c>
      <c r="GA118">
        <v>6</v>
      </c>
      <c r="GB118" t="s">
        <v>2145</v>
      </c>
      <c r="GC118">
        <v>1</v>
      </c>
      <c r="GD118">
        <v>0</v>
      </c>
      <c r="GF118">
        <v>1</v>
      </c>
      <c r="GJ118">
        <v>1</v>
      </c>
      <c r="GK118" t="s">
        <v>2146</v>
      </c>
      <c r="GL118">
        <v>2</v>
      </c>
      <c r="GN118">
        <v>1950</v>
      </c>
      <c r="GO118">
        <v>2012</v>
      </c>
      <c r="GP118" t="s">
        <v>2147</v>
      </c>
      <c r="GQ118" t="s">
        <v>2148</v>
      </c>
      <c r="GU118">
        <v>75</v>
      </c>
      <c r="GV118">
        <v>2050</v>
      </c>
      <c r="GW118">
        <v>2050</v>
      </c>
      <c r="GX118">
        <v>2</v>
      </c>
      <c r="GY118">
        <v>2</v>
      </c>
      <c r="GZ118" t="s">
        <v>545</v>
      </c>
      <c r="HA118" t="s">
        <v>2149</v>
      </c>
      <c r="HB118">
        <v>1</v>
      </c>
      <c r="HC118">
        <v>5</v>
      </c>
      <c r="HD118" t="s">
        <v>2150</v>
      </c>
      <c r="HF118">
        <v>1</v>
      </c>
      <c r="HG118">
        <v>2</v>
      </c>
      <c r="HS118">
        <v>45.402297973632997</v>
      </c>
      <c r="HT118">
        <v>-122.61470031738</v>
      </c>
      <c r="HU118">
        <v>-1</v>
      </c>
    </row>
    <row r="119" spans="1:229" x14ac:dyDescent="0.2">
      <c r="A119" t="s">
        <v>2151</v>
      </c>
      <c r="B119" t="s">
        <v>437</v>
      </c>
      <c r="C119" t="s">
        <v>438</v>
      </c>
      <c r="F119" t="s">
        <v>2152</v>
      </c>
      <c r="G119">
        <v>0</v>
      </c>
      <c r="H119" s="1">
        <v>42975.68855324074</v>
      </c>
      <c r="I119" s="1">
        <v>42975.719895833332</v>
      </c>
      <c r="J119">
        <v>1</v>
      </c>
      <c r="K119" t="s">
        <v>2153</v>
      </c>
      <c r="L119" t="s">
        <v>806</v>
      </c>
      <c r="M119" t="s">
        <v>453</v>
      </c>
      <c r="N119" t="s">
        <v>2154</v>
      </c>
      <c r="O119" t="s">
        <v>2155</v>
      </c>
      <c r="P119">
        <v>1</v>
      </c>
      <c r="Q119">
        <v>1</v>
      </c>
      <c r="S119">
        <v>1</v>
      </c>
      <c r="T119">
        <v>1</v>
      </c>
      <c r="V119">
        <v>1</v>
      </c>
      <c r="Y119">
        <v>2</v>
      </c>
      <c r="Z119">
        <v>1</v>
      </c>
      <c r="AB119">
        <v>1</v>
      </c>
      <c r="AC119">
        <v>1</v>
      </c>
      <c r="AD119">
        <v>1</v>
      </c>
      <c r="AG119">
        <v>10</v>
      </c>
      <c r="AH119">
        <v>30</v>
      </c>
      <c r="AK119">
        <v>60</v>
      </c>
      <c r="AL119">
        <v>1</v>
      </c>
      <c r="AM119">
        <v>90</v>
      </c>
      <c r="AN119">
        <v>2</v>
      </c>
      <c r="AP119">
        <v>4</v>
      </c>
      <c r="AR119">
        <v>0</v>
      </c>
      <c r="AU119">
        <v>1</v>
      </c>
      <c r="AV119">
        <v>1</v>
      </c>
      <c r="AZ119">
        <v>1</v>
      </c>
      <c r="BA119">
        <v>1</v>
      </c>
      <c r="BB119">
        <v>1</v>
      </c>
      <c r="BC119">
        <v>2</v>
      </c>
      <c r="BD119">
        <v>3</v>
      </c>
      <c r="BE119">
        <v>3</v>
      </c>
      <c r="BL119">
        <v>2</v>
      </c>
      <c r="BM119">
        <v>3</v>
      </c>
      <c r="BS119">
        <v>1</v>
      </c>
      <c r="BZ119">
        <v>1</v>
      </c>
      <c r="CB119">
        <v>2</v>
      </c>
      <c r="CC119">
        <v>3</v>
      </c>
      <c r="CD119">
        <v>3</v>
      </c>
      <c r="CE119">
        <v>1</v>
      </c>
      <c r="CF119">
        <v>2007</v>
      </c>
      <c r="CG119">
        <v>1</v>
      </c>
      <c r="CL119">
        <v>1</v>
      </c>
      <c r="CP119">
        <v>2</v>
      </c>
      <c r="CR119">
        <v>2</v>
      </c>
      <c r="CS119">
        <v>25</v>
      </c>
      <c r="CT119">
        <v>2</v>
      </c>
      <c r="DH119">
        <v>2</v>
      </c>
      <c r="DX119">
        <v>1</v>
      </c>
      <c r="DY119">
        <v>1</v>
      </c>
      <c r="DZ119">
        <v>195</v>
      </c>
      <c r="EB119">
        <v>195</v>
      </c>
      <c r="ED119">
        <v>72</v>
      </c>
      <c r="EE119">
        <v>2</v>
      </c>
      <c r="EF119">
        <v>7</v>
      </c>
      <c r="EG119">
        <v>0</v>
      </c>
      <c r="EH119">
        <v>12</v>
      </c>
      <c r="EI119">
        <v>0</v>
      </c>
      <c r="EJ119">
        <v>830030</v>
      </c>
      <c r="EK119">
        <v>2.4</v>
      </c>
      <c r="EL119">
        <v>0</v>
      </c>
      <c r="EM119">
        <v>0</v>
      </c>
      <c r="EN119">
        <v>0</v>
      </c>
      <c r="EO119">
        <v>1890</v>
      </c>
      <c r="EP119">
        <v>1991</v>
      </c>
      <c r="EQ119" t="s">
        <v>2156</v>
      </c>
      <c r="ER119">
        <v>0.06</v>
      </c>
      <c r="ES119">
        <v>12</v>
      </c>
      <c r="ET119">
        <v>10.9</v>
      </c>
      <c r="EU119">
        <v>2020</v>
      </c>
      <c r="EV119">
        <v>365000</v>
      </c>
      <c r="EW119">
        <v>0</v>
      </c>
      <c r="EX119">
        <v>0</v>
      </c>
      <c r="EY119">
        <v>0</v>
      </c>
      <c r="EZ119">
        <v>0</v>
      </c>
      <c r="FA119">
        <v>0</v>
      </c>
      <c r="FE119">
        <v>2020</v>
      </c>
      <c r="FF119">
        <v>2</v>
      </c>
      <c r="FG119">
        <v>1</v>
      </c>
      <c r="FH119">
        <v>3</v>
      </c>
      <c r="FJ119">
        <v>0</v>
      </c>
      <c r="FK119">
        <v>0</v>
      </c>
      <c r="FL119">
        <v>100</v>
      </c>
      <c r="FN119">
        <v>1</v>
      </c>
      <c r="FO119">
        <v>2</v>
      </c>
      <c r="HF119">
        <v>1</v>
      </c>
      <c r="HG119">
        <v>2</v>
      </c>
      <c r="HS119">
        <v>45.905502319336001</v>
      </c>
      <c r="HT119">
        <v>-118.77839660645</v>
      </c>
      <c r="HU119">
        <v>-1</v>
      </c>
    </row>
    <row r="120" spans="1:229" x14ac:dyDescent="0.2">
      <c r="A120" t="s">
        <v>2157</v>
      </c>
      <c r="B120" t="s">
        <v>437</v>
      </c>
      <c r="C120" t="s">
        <v>438</v>
      </c>
      <c r="F120" t="s">
        <v>1387</v>
      </c>
      <c r="G120">
        <v>0</v>
      </c>
      <c r="H120" s="1">
        <v>42976.49554398148</v>
      </c>
      <c r="I120" s="1">
        <v>42976.501493055555</v>
      </c>
      <c r="J120">
        <v>1</v>
      </c>
      <c r="K120" t="s">
        <v>1388</v>
      </c>
      <c r="L120" t="s">
        <v>1389</v>
      </c>
      <c r="M120" t="s">
        <v>762</v>
      </c>
      <c r="N120" t="s">
        <v>1390</v>
      </c>
      <c r="O120" t="s">
        <v>1391</v>
      </c>
      <c r="P120">
        <v>1</v>
      </c>
      <c r="Q120">
        <v>2</v>
      </c>
      <c r="S120">
        <v>1</v>
      </c>
      <c r="T120">
        <v>1</v>
      </c>
      <c r="U120">
        <v>1</v>
      </c>
      <c r="V120">
        <v>1</v>
      </c>
      <c r="W120">
        <v>1</v>
      </c>
      <c r="X120">
        <v>1</v>
      </c>
      <c r="Y120">
        <v>1</v>
      </c>
      <c r="Z120">
        <v>1</v>
      </c>
      <c r="AB120">
        <v>1</v>
      </c>
      <c r="AC120">
        <v>1</v>
      </c>
      <c r="AD120">
        <v>1</v>
      </c>
      <c r="AG120" s="5">
        <v>41.17</v>
      </c>
      <c r="AH120" t="s">
        <v>2158</v>
      </c>
      <c r="AK120" t="s">
        <v>2158</v>
      </c>
      <c r="AN120">
        <v>2</v>
      </c>
      <c r="AP120">
        <v>3</v>
      </c>
      <c r="AQ120">
        <v>2</v>
      </c>
      <c r="AS120" t="s">
        <v>1783</v>
      </c>
      <c r="AU120">
        <v>1</v>
      </c>
      <c r="AV120">
        <v>1</v>
      </c>
      <c r="AW120">
        <v>7.9</v>
      </c>
      <c r="BA120">
        <v>1</v>
      </c>
      <c r="BB120">
        <v>1</v>
      </c>
      <c r="BC120">
        <v>2</v>
      </c>
      <c r="BD120">
        <v>2</v>
      </c>
      <c r="BE120">
        <v>1</v>
      </c>
      <c r="BF120">
        <v>2002</v>
      </c>
      <c r="BH120">
        <v>2012</v>
      </c>
      <c r="BI120">
        <v>2002</v>
      </c>
      <c r="BK120">
        <v>2012</v>
      </c>
      <c r="BL120">
        <v>2</v>
      </c>
      <c r="BM120">
        <v>2</v>
      </c>
      <c r="BP120">
        <v>1</v>
      </c>
      <c r="BQ120">
        <v>1</v>
      </c>
      <c r="BR120">
        <v>1</v>
      </c>
      <c r="BZ120">
        <v>1</v>
      </c>
      <c r="CB120">
        <v>2</v>
      </c>
      <c r="CD120">
        <v>2</v>
      </c>
      <c r="CE120">
        <v>1</v>
      </c>
      <c r="CF120">
        <v>2017</v>
      </c>
      <c r="CG120">
        <v>1</v>
      </c>
      <c r="CK120">
        <v>1</v>
      </c>
      <c r="CL120">
        <v>1</v>
      </c>
      <c r="CP120">
        <v>1</v>
      </c>
      <c r="CR120">
        <v>2</v>
      </c>
      <c r="CS120">
        <v>20.260000000000002</v>
      </c>
      <c r="CT120">
        <v>2</v>
      </c>
      <c r="DH120">
        <v>1</v>
      </c>
      <c r="DI120">
        <v>2017</v>
      </c>
      <c r="DJ120">
        <v>1</v>
      </c>
      <c r="DK120">
        <v>1</v>
      </c>
      <c r="DN120">
        <v>1</v>
      </c>
      <c r="DO120">
        <v>1</v>
      </c>
      <c r="DS120">
        <v>2</v>
      </c>
      <c r="DU120">
        <v>1</v>
      </c>
      <c r="DW120">
        <v>6.31</v>
      </c>
      <c r="DX120">
        <v>1</v>
      </c>
      <c r="DY120">
        <v>1</v>
      </c>
      <c r="DZ120">
        <v>37505</v>
      </c>
      <c r="EB120">
        <v>37505</v>
      </c>
      <c r="ED120">
        <v>9841</v>
      </c>
      <c r="EF120">
        <v>419</v>
      </c>
      <c r="EH120">
        <v>261</v>
      </c>
      <c r="EJ120" s="4">
        <v>84797</v>
      </c>
      <c r="EK120">
        <v>125.3</v>
      </c>
      <c r="EL120">
        <v>15</v>
      </c>
      <c r="EM120">
        <v>2</v>
      </c>
      <c r="EN120" t="s">
        <v>2159</v>
      </c>
      <c r="EO120">
        <v>1957</v>
      </c>
      <c r="EP120">
        <v>2013</v>
      </c>
      <c r="EQ120" t="s">
        <v>2160</v>
      </c>
      <c r="ER120">
        <v>29.6</v>
      </c>
      <c r="ES120">
        <v>3.6</v>
      </c>
      <c r="ET120">
        <v>100</v>
      </c>
      <c r="EU120" t="s">
        <v>445</v>
      </c>
      <c r="EW120">
        <v>2.75</v>
      </c>
      <c r="FE120">
        <v>2032</v>
      </c>
      <c r="FF120">
        <v>1</v>
      </c>
      <c r="FG120">
        <v>2</v>
      </c>
      <c r="FH120">
        <v>1</v>
      </c>
      <c r="FL120">
        <v>100</v>
      </c>
      <c r="FN120">
        <v>1</v>
      </c>
      <c r="FO120">
        <v>2</v>
      </c>
      <c r="HF120">
        <v>1</v>
      </c>
      <c r="HG120">
        <v>1</v>
      </c>
      <c r="HH120">
        <v>9841</v>
      </c>
      <c r="HJ120">
        <v>419</v>
      </c>
      <c r="HL120">
        <v>261</v>
      </c>
      <c r="HN120">
        <v>72.7</v>
      </c>
      <c r="HP120" s="4">
        <v>3000</v>
      </c>
      <c r="HS120">
        <v>45.014801025391002</v>
      </c>
      <c r="HT120">
        <v>-123.01559448242</v>
      </c>
      <c r="HU120">
        <v>-1</v>
      </c>
    </row>
    <row r="121" spans="1:229" x14ac:dyDescent="0.2">
      <c r="A121" t="s">
        <v>2161</v>
      </c>
      <c r="B121" t="s">
        <v>437</v>
      </c>
      <c r="C121" t="s">
        <v>438</v>
      </c>
      <c r="F121" t="s">
        <v>1623</v>
      </c>
      <c r="G121">
        <v>0</v>
      </c>
      <c r="H121" s="1">
        <v>42969.587638888886</v>
      </c>
      <c r="I121" s="1">
        <v>42969.589108796295</v>
      </c>
      <c r="J121">
        <v>0</v>
      </c>
      <c r="P121">
        <v>1</v>
      </c>
      <c r="AU121">
        <v>1</v>
      </c>
      <c r="HU121">
        <v>-1</v>
      </c>
    </row>
    <row r="122" spans="1:229" x14ac:dyDescent="0.2">
      <c r="A122" t="s">
        <v>2162</v>
      </c>
      <c r="B122" t="s">
        <v>437</v>
      </c>
      <c r="C122" t="s">
        <v>438</v>
      </c>
      <c r="F122" t="s">
        <v>1552</v>
      </c>
      <c r="G122">
        <v>0</v>
      </c>
      <c r="H122" s="1">
        <v>42969.557314814818</v>
      </c>
      <c r="I122" s="1">
        <v>42969.589942129627</v>
      </c>
      <c r="J122">
        <v>0</v>
      </c>
      <c r="K122" t="s">
        <v>1553</v>
      </c>
      <c r="L122" t="s">
        <v>1554</v>
      </c>
      <c r="M122" t="s">
        <v>1555</v>
      </c>
      <c r="N122" t="s">
        <v>1556</v>
      </c>
      <c r="O122">
        <v>5035701524</v>
      </c>
      <c r="P122">
        <v>1</v>
      </c>
      <c r="Q122">
        <v>1</v>
      </c>
      <c r="S122">
        <v>1</v>
      </c>
      <c r="T122">
        <v>1</v>
      </c>
      <c r="U122">
        <v>1</v>
      </c>
      <c r="V122">
        <v>1</v>
      </c>
      <c r="W122">
        <v>1</v>
      </c>
      <c r="Y122">
        <v>1</v>
      </c>
      <c r="AA122">
        <v>1</v>
      </c>
      <c r="AB122">
        <v>1</v>
      </c>
      <c r="AC122">
        <v>1</v>
      </c>
      <c r="AD122">
        <v>1</v>
      </c>
      <c r="AI122" t="s">
        <v>2163</v>
      </c>
      <c r="AK122" t="s">
        <v>2164</v>
      </c>
      <c r="AL122">
        <v>20</v>
      </c>
      <c r="AM122" t="s">
        <v>2165</v>
      </c>
      <c r="AN122">
        <v>1</v>
      </c>
      <c r="AO122" t="s">
        <v>2166</v>
      </c>
      <c r="AP122">
        <v>3</v>
      </c>
      <c r="AQ122">
        <v>2</v>
      </c>
      <c r="AR122">
        <v>60</v>
      </c>
      <c r="AS122" t="s">
        <v>2167</v>
      </c>
      <c r="AT122" t="s">
        <v>2168</v>
      </c>
      <c r="AU122">
        <v>1</v>
      </c>
      <c r="AV122">
        <v>1</v>
      </c>
      <c r="AW122">
        <v>26.75</v>
      </c>
      <c r="AX122">
        <v>40</v>
      </c>
      <c r="AY122">
        <v>19</v>
      </c>
      <c r="BC122">
        <v>1</v>
      </c>
      <c r="BD122">
        <v>1</v>
      </c>
      <c r="BE122">
        <v>1</v>
      </c>
      <c r="BF122">
        <v>2013</v>
      </c>
      <c r="BG122">
        <v>2010</v>
      </c>
      <c r="BH122">
        <v>2015</v>
      </c>
      <c r="BI122">
        <v>2013</v>
      </c>
      <c r="BJ122">
        <v>2010</v>
      </c>
      <c r="BK122">
        <v>2015</v>
      </c>
      <c r="BL122">
        <v>2</v>
      </c>
      <c r="BM122">
        <v>4</v>
      </c>
      <c r="BN122" t="s">
        <v>2169</v>
      </c>
      <c r="BQ122">
        <v>1</v>
      </c>
      <c r="BR122">
        <v>1</v>
      </c>
      <c r="BT122">
        <v>1</v>
      </c>
      <c r="BU122" t="s">
        <v>2170</v>
      </c>
      <c r="BV122">
        <v>1</v>
      </c>
      <c r="CB122">
        <v>1</v>
      </c>
      <c r="CC122">
        <v>1</v>
      </c>
      <c r="CD122">
        <v>2</v>
      </c>
      <c r="CE122">
        <v>1</v>
      </c>
      <c r="CF122">
        <v>2017</v>
      </c>
      <c r="CG122">
        <v>1</v>
      </c>
      <c r="CI122">
        <v>1</v>
      </c>
      <c r="CP122">
        <v>2</v>
      </c>
      <c r="CR122">
        <v>2</v>
      </c>
      <c r="CS122" t="s">
        <v>2171</v>
      </c>
      <c r="CT122">
        <v>1</v>
      </c>
      <c r="CU122">
        <v>2014</v>
      </c>
      <c r="CV122">
        <v>1</v>
      </c>
      <c r="CX122">
        <v>1</v>
      </c>
      <c r="DE122">
        <v>4</v>
      </c>
      <c r="DF122" t="s">
        <v>2172</v>
      </c>
      <c r="DG122" s="5">
        <v>55.84</v>
      </c>
      <c r="DH122">
        <v>1</v>
      </c>
      <c r="DI122">
        <v>2017</v>
      </c>
      <c r="DJ122">
        <v>1</v>
      </c>
      <c r="DN122">
        <v>1</v>
      </c>
      <c r="DO122">
        <v>1</v>
      </c>
      <c r="DS122">
        <v>2</v>
      </c>
      <c r="DU122">
        <v>1</v>
      </c>
      <c r="DW122">
        <v>9.3000000000000007</v>
      </c>
      <c r="DX122">
        <v>1</v>
      </c>
      <c r="DY122">
        <v>1</v>
      </c>
      <c r="DZ122">
        <v>23740</v>
      </c>
      <c r="EA122">
        <v>0</v>
      </c>
      <c r="EB122">
        <v>23740</v>
      </c>
      <c r="EC122">
        <v>0</v>
      </c>
      <c r="ED122">
        <v>5159</v>
      </c>
      <c r="EE122">
        <v>0</v>
      </c>
      <c r="EF122">
        <v>356</v>
      </c>
      <c r="EG122">
        <v>0</v>
      </c>
      <c r="EH122">
        <v>1004</v>
      </c>
      <c r="EI122">
        <v>0</v>
      </c>
      <c r="HU122">
        <v>-1</v>
      </c>
    </row>
    <row r="123" spans="1:229" x14ac:dyDescent="0.2">
      <c r="A123" t="s">
        <v>2173</v>
      </c>
      <c r="B123" t="s">
        <v>437</v>
      </c>
      <c r="C123" t="s">
        <v>438</v>
      </c>
      <c r="F123" t="s">
        <v>2174</v>
      </c>
      <c r="G123">
        <v>0</v>
      </c>
      <c r="H123" s="1">
        <v>42970.646689814814</v>
      </c>
      <c r="I123" s="1">
        <v>42970.646851851852</v>
      </c>
      <c r="J123">
        <v>0</v>
      </c>
      <c r="HU123">
        <v>-1</v>
      </c>
    </row>
    <row r="124" spans="1:229" x14ac:dyDescent="0.2">
      <c r="A124" t="s">
        <v>2175</v>
      </c>
      <c r="B124" t="s">
        <v>437</v>
      </c>
      <c r="C124" t="s">
        <v>438</v>
      </c>
      <c r="F124" t="s">
        <v>2101</v>
      </c>
      <c r="G124">
        <v>0</v>
      </c>
      <c r="H124" s="1">
        <v>42972.555162037039</v>
      </c>
      <c r="I124" s="1">
        <v>42972.564884259256</v>
      </c>
      <c r="J124">
        <v>0</v>
      </c>
      <c r="K124" t="s">
        <v>2176</v>
      </c>
      <c r="L124" t="s">
        <v>2177</v>
      </c>
      <c r="M124" t="s">
        <v>762</v>
      </c>
      <c r="N124" t="s">
        <v>2178</v>
      </c>
      <c r="O124" t="s">
        <v>2179</v>
      </c>
      <c r="HU124">
        <v>-1</v>
      </c>
    </row>
    <row r="125" spans="1:229" x14ac:dyDescent="0.2">
      <c r="A125" t="s">
        <v>2180</v>
      </c>
      <c r="B125" t="s">
        <v>437</v>
      </c>
      <c r="C125" t="s">
        <v>438</v>
      </c>
      <c r="F125" t="s">
        <v>888</v>
      </c>
      <c r="G125">
        <v>0</v>
      </c>
      <c r="H125" s="1">
        <v>42979.383877314816</v>
      </c>
      <c r="I125" s="1">
        <v>42979.681909722225</v>
      </c>
      <c r="J125">
        <v>1</v>
      </c>
      <c r="K125" t="s">
        <v>950</v>
      </c>
      <c r="L125" t="s">
        <v>951</v>
      </c>
      <c r="M125" t="s">
        <v>952</v>
      </c>
      <c r="N125" t="s">
        <v>953</v>
      </c>
      <c r="O125" t="s">
        <v>954</v>
      </c>
      <c r="P125">
        <v>1</v>
      </c>
      <c r="Q125">
        <v>1</v>
      </c>
      <c r="S125">
        <v>1</v>
      </c>
      <c r="T125">
        <v>1</v>
      </c>
      <c r="U125">
        <v>1</v>
      </c>
      <c r="V125">
        <v>1</v>
      </c>
      <c r="W125">
        <v>1</v>
      </c>
      <c r="X125">
        <v>1</v>
      </c>
      <c r="Y125">
        <v>1</v>
      </c>
      <c r="AB125">
        <v>1</v>
      </c>
      <c r="AC125">
        <v>1</v>
      </c>
      <c r="AK125" t="s">
        <v>2181</v>
      </c>
      <c r="AM125">
        <v>60</v>
      </c>
      <c r="AN125">
        <v>1</v>
      </c>
      <c r="AO125" t="s">
        <v>2182</v>
      </c>
      <c r="AP125">
        <v>3</v>
      </c>
      <c r="AQ125">
        <v>2</v>
      </c>
      <c r="AS125" t="s">
        <v>2183</v>
      </c>
      <c r="AT125" t="s">
        <v>2184</v>
      </c>
      <c r="AU125">
        <v>1</v>
      </c>
      <c r="AV125">
        <v>1</v>
      </c>
      <c r="AW125">
        <v>31</v>
      </c>
      <c r="AX125">
        <v>25</v>
      </c>
      <c r="AY125">
        <v>8</v>
      </c>
      <c r="BC125">
        <v>1</v>
      </c>
      <c r="BD125">
        <v>1</v>
      </c>
      <c r="BE125">
        <v>1</v>
      </c>
      <c r="BF125">
        <v>2015</v>
      </c>
      <c r="BG125">
        <v>2015</v>
      </c>
      <c r="BH125">
        <v>2015</v>
      </c>
      <c r="BI125">
        <v>2015</v>
      </c>
      <c r="BJ125">
        <v>2015</v>
      </c>
      <c r="BK125">
        <v>2015</v>
      </c>
      <c r="BL125">
        <v>2</v>
      </c>
      <c r="BM125">
        <v>1</v>
      </c>
      <c r="BP125">
        <v>1</v>
      </c>
      <c r="BQ125">
        <v>1</v>
      </c>
      <c r="BR125">
        <v>1</v>
      </c>
      <c r="BT125">
        <v>1</v>
      </c>
      <c r="BU125" t="s">
        <v>2185</v>
      </c>
      <c r="BZ125">
        <v>1</v>
      </c>
      <c r="CB125">
        <v>2</v>
      </c>
      <c r="CC125">
        <v>2</v>
      </c>
      <c r="CD125">
        <v>2</v>
      </c>
      <c r="CE125">
        <v>1</v>
      </c>
      <c r="CF125">
        <v>2017</v>
      </c>
      <c r="CG125">
        <v>1</v>
      </c>
      <c r="CN125">
        <v>1</v>
      </c>
      <c r="CO125" t="s">
        <v>2186</v>
      </c>
      <c r="CP125">
        <v>4</v>
      </c>
      <c r="CQ125" t="s">
        <v>2187</v>
      </c>
      <c r="CR125">
        <v>2</v>
      </c>
      <c r="CS125" t="s">
        <v>2188</v>
      </c>
      <c r="CT125">
        <v>1</v>
      </c>
      <c r="CU125">
        <v>2017</v>
      </c>
      <c r="CV125">
        <v>1</v>
      </c>
      <c r="DC125">
        <v>1</v>
      </c>
      <c r="DD125" t="s">
        <v>2189</v>
      </c>
      <c r="DE125">
        <v>4</v>
      </c>
      <c r="DF125" t="s">
        <v>2190</v>
      </c>
      <c r="DG125" t="s">
        <v>2191</v>
      </c>
      <c r="DH125">
        <v>1</v>
      </c>
      <c r="DI125">
        <v>2017</v>
      </c>
      <c r="DJ125">
        <v>1</v>
      </c>
      <c r="DQ125">
        <v>1</v>
      </c>
      <c r="DR125" t="s">
        <v>2192</v>
      </c>
      <c r="DS125">
        <v>2</v>
      </c>
      <c r="DU125">
        <v>2</v>
      </c>
      <c r="DW125" t="s">
        <v>2193</v>
      </c>
      <c r="DX125">
        <v>1</v>
      </c>
      <c r="DY125">
        <v>1</v>
      </c>
      <c r="DZ125" s="4">
        <v>9890</v>
      </c>
      <c r="ED125">
        <v>3261</v>
      </c>
      <c r="EF125">
        <v>322</v>
      </c>
      <c r="EH125">
        <v>329</v>
      </c>
      <c r="EJ125" t="s">
        <v>2194</v>
      </c>
      <c r="EK125">
        <v>49.2</v>
      </c>
      <c r="EL125" t="s">
        <v>2195</v>
      </c>
      <c r="EM125">
        <v>3</v>
      </c>
      <c r="EN125" t="s">
        <v>2196</v>
      </c>
      <c r="FL125">
        <v>100</v>
      </c>
      <c r="FM125" t="s">
        <v>2197</v>
      </c>
      <c r="FN125">
        <v>1</v>
      </c>
      <c r="FO125">
        <v>1</v>
      </c>
      <c r="FP125" s="4">
        <v>9890</v>
      </c>
      <c r="FT125">
        <v>3261</v>
      </c>
      <c r="FV125">
        <v>322</v>
      </c>
      <c r="FX125">
        <v>329</v>
      </c>
      <c r="FZ125" s="4">
        <v>2304959</v>
      </c>
      <c r="GA125">
        <v>45.72</v>
      </c>
      <c r="GB125" t="s">
        <v>680</v>
      </c>
      <c r="GC125">
        <v>1</v>
      </c>
      <c r="GF125">
        <v>1</v>
      </c>
      <c r="GG125">
        <v>1</v>
      </c>
      <c r="GH125">
        <v>1</v>
      </c>
      <c r="GI125">
        <v>1</v>
      </c>
      <c r="GL125">
        <v>1</v>
      </c>
      <c r="GM125" t="s">
        <v>2198</v>
      </c>
      <c r="GO125">
        <v>2006</v>
      </c>
      <c r="GP125" t="s">
        <v>1179</v>
      </c>
      <c r="GQ125" t="s">
        <v>2199</v>
      </c>
      <c r="GR125" t="s">
        <v>2200</v>
      </c>
      <c r="GS125" t="s">
        <v>2201</v>
      </c>
      <c r="GT125" t="s">
        <v>2202</v>
      </c>
      <c r="GU125" t="s">
        <v>2203</v>
      </c>
      <c r="GV125" t="s">
        <v>2204</v>
      </c>
      <c r="GW125" t="s">
        <v>2204</v>
      </c>
      <c r="GX125">
        <v>2</v>
      </c>
      <c r="GY125">
        <v>1</v>
      </c>
      <c r="GZ125">
        <v>4.5</v>
      </c>
      <c r="HA125" t="s">
        <v>2205</v>
      </c>
      <c r="HB125">
        <v>2</v>
      </c>
      <c r="HC125" t="s">
        <v>680</v>
      </c>
      <c r="HD125" t="s">
        <v>680</v>
      </c>
      <c r="HE125" t="s">
        <v>2206</v>
      </c>
      <c r="HF125">
        <v>1</v>
      </c>
      <c r="HG125">
        <v>1</v>
      </c>
      <c r="HS125">
        <v>43.716293334961001</v>
      </c>
      <c r="HT125">
        <v>-123.03739929199</v>
      </c>
      <c r="HU125">
        <v>-1</v>
      </c>
    </row>
    <row r="126" spans="1:229" x14ac:dyDescent="0.2">
      <c r="A126" t="s">
        <v>2207</v>
      </c>
      <c r="B126" t="s">
        <v>437</v>
      </c>
      <c r="C126" t="s">
        <v>438</v>
      </c>
      <c r="F126" t="s">
        <v>2208</v>
      </c>
      <c r="G126">
        <v>0</v>
      </c>
      <c r="H126" s="1">
        <v>42975.602986111109</v>
      </c>
      <c r="I126" s="1">
        <v>42975.606678240743</v>
      </c>
      <c r="J126">
        <v>0</v>
      </c>
      <c r="K126" t="s">
        <v>2209</v>
      </c>
      <c r="L126" t="s">
        <v>2210</v>
      </c>
      <c r="M126" t="s">
        <v>565</v>
      </c>
      <c r="N126" t="s">
        <v>2211</v>
      </c>
      <c r="O126" t="s">
        <v>2212</v>
      </c>
      <c r="P126">
        <v>1</v>
      </c>
      <c r="Q126">
        <v>1</v>
      </c>
      <c r="S126">
        <v>1</v>
      </c>
      <c r="T126">
        <v>1</v>
      </c>
      <c r="U126">
        <v>1</v>
      </c>
      <c r="V126">
        <v>1</v>
      </c>
      <c r="Y126">
        <v>2</v>
      </c>
      <c r="Z126">
        <v>1</v>
      </c>
      <c r="AB126">
        <v>1</v>
      </c>
      <c r="AC126">
        <v>1</v>
      </c>
      <c r="AD126">
        <v>1</v>
      </c>
      <c r="AG126" s="7">
        <v>5</v>
      </c>
      <c r="AH126">
        <v>10</v>
      </c>
      <c r="AK126">
        <v>20</v>
      </c>
      <c r="AM126">
        <v>90</v>
      </c>
      <c r="AN126">
        <v>1</v>
      </c>
      <c r="AO126" t="s">
        <v>2213</v>
      </c>
      <c r="AP126">
        <v>3</v>
      </c>
      <c r="AQ126">
        <v>1</v>
      </c>
      <c r="AS126" t="s">
        <v>2214</v>
      </c>
      <c r="AU126">
        <v>1</v>
      </c>
      <c r="AV126">
        <v>1</v>
      </c>
      <c r="BB126">
        <v>1</v>
      </c>
      <c r="BF126">
        <v>2016</v>
      </c>
      <c r="BG126">
        <v>2016</v>
      </c>
      <c r="BL126">
        <v>2</v>
      </c>
      <c r="BM126">
        <v>1</v>
      </c>
      <c r="BS126">
        <v>1</v>
      </c>
      <c r="BZ126">
        <v>1</v>
      </c>
      <c r="CB126">
        <v>2</v>
      </c>
      <c r="CC126">
        <v>2</v>
      </c>
      <c r="CD126">
        <v>3</v>
      </c>
      <c r="CE126">
        <v>1</v>
      </c>
      <c r="CF126">
        <v>2017</v>
      </c>
      <c r="CG126">
        <v>1</v>
      </c>
      <c r="CI126">
        <v>1</v>
      </c>
      <c r="CJ126">
        <v>1</v>
      </c>
      <c r="CK126">
        <v>1</v>
      </c>
      <c r="CP126">
        <v>1</v>
      </c>
      <c r="CR126">
        <v>2</v>
      </c>
      <c r="CS126" s="5">
        <v>43.34</v>
      </c>
      <c r="CT126">
        <v>2</v>
      </c>
      <c r="DH126">
        <v>2</v>
      </c>
      <c r="DX126">
        <v>1</v>
      </c>
      <c r="DY126">
        <v>1</v>
      </c>
      <c r="HU126">
        <v>-1</v>
      </c>
    </row>
    <row r="127" spans="1:229" x14ac:dyDescent="0.2">
      <c r="A127" t="s">
        <v>2215</v>
      </c>
      <c r="B127" t="s">
        <v>437</v>
      </c>
      <c r="C127" t="s">
        <v>438</v>
      </c>
      <c r="F127" t="s">
        <v>2216</v>
      </c>
      <c r="G127">
        <v>0</v>
      </c>
      <c r="H127" s="1">
        <v>42975.565312500003</v>
      </c>
      <c r="I127" s="1">
        <v>42975.617268518516</v>
      </c>
      <c r="J127">
        <v>0</v>
      </c>
      <c r="K127" t="s">
        <v>2217</v>
      </c>
      <c r="L127" t="s">
        <v>2218</v>
      </c>
      <c r="M127" t="s">
        <v>453</v>
      </c>
      <c r="N127" t="s">
        <v>2219</v>
      </c>
      <c r="O127" t="s">
        <v>2220</v>
      </c>
      <c r="P127">
        <v>1</v>
      </c>
      <c r="Q127">
        <v>1</v>
      </c>
      <c r="S127">
        <v>1</v>
      </c>
      <c r="T127">
        <v>1</v>
      </c>
      <c r="Y127">
        <v>2</v>
      </c>
      <c r="Z127">
        <v>1</v>
      </c>
      <c r="AB127">
        <v>1</v>
      </c>
      <c r="AD127">
        <v>1</v>
      </c>
      <c r="AG127" t="s">
        <v>2221</v>
      </c>
      <c r="AH127">
        <v>30</v>
      </c>
      <c r="AK127">
        <v>60</v>
      </c>
      <c r="AN127">
        <v>2</v>
      </c>
      <c r="AP127">
        <v>2</v>
      </c>
      <c r="AS127" t="s">
        <v>2222</v>
      </c>
      <c r="AT127" t="s">
        <v>2222</v>
      </c>
      <c r="AU127">
        <v>1</v>
      </c>
      <c r="AV127">
        <v>1</v>
      </c>
      <c r="AX127">
        <v>6.5</v>
      </c>
      <c r="AZ127">
        <v>1</v>
      </c>
      <c r="BB127">
        <v>1</v>
      </c>
      <c r="BL127">
        <v>2</v>
      </c>
      <c r="BM127">
        <v>4</v>
      </c>
      <c r="BN127" t="s">
        <v>2223</v>
      </c>
      <c r="BQ127">
        <v>1</v>
      </c>
      <c r="BT127">
        <v>1</v>
      </c>
      <c r="BU127" t="s">
        <v>2224</v>
      </c>
      <c r="CA127">
        <v>1</v>
      </c>
      <c r="CB127">
        <v>2</v>
      </c>
      <c r="CC127">
        <v>2</v>
      </c>
      <c r="CD127">
        <v>2</v>
      </c>
      <c r="CE127">
        <v>1</v>
      </c>
      <c r="CF127">
        <v>2016</v>
      </c>
      <c r="CG127">
        <v>1</v>
      </c>
      <c r="CI127">
        <v>1</v>
      </c>
      <c r="CL127">
        <v>1</v>
      </c>
      <c r="CP127">
        <v>1</v>
      </c>
      <c r="CR127">
        <v>2</v>
      </c>
      <c r="CS127" t="s">
        <v>2225</v>
      </c>
      <c r="CT127">
        <v>1</v>
      </c>
      <c r="CU127">
        <v>2017</v>
      </c>
      <c r="CV127">
        <v>1</v>
      </c>
      <c r="CX127">
        <v>1</v>
      </c>
      <c r="CY127">
        <v>1</v>
      </c>
      <c r="CZ127">
        <v>1</v>
      </c>
      <c r="DA127">
        <v>1</v>
      </c>
      <c r="DE127">
        <v>1</v>
      </c>
      <c r="DG127">
        <v>43</v>
      </c>
      <c r="DH127">
        <v>2</v>
      </c>
      <c r="DX127">
        <v>1</v>
      </c>
      <c r="DY127">
        <v>1</v>
      </c>
      <c r="HU127">
        <v>-1</v>
      </c>
    </row>
    <row r="128" spans="1:229" x14ac:dyDescent="0.2">
      <c r="A128" t="s">
        <v>2226</v>
      </c>
      <c r="B128" t="s">
        <v>437</v>
      </c>
      <c r="C128" t="s">
        <v>438</v>
      </c>
      <c r="F128" t="s">
        <v>2128</v>
      </c>
      <c r="G128">
        <v>0</v>
      </c>
      <c r="H128" s="1">
        <v>42975.620879629627</v>
      </c>
      <c r="I128" s="1">
        <v>42975.622071759259</v>
      </c>
      <c r="J128">
        <v>0</v>
      </c>
      <c r="K128" t="s">
        <v>2129</v>
      </c>
      <c r="L128" t="s">
        <v>2130</v>
      </c>
      <c r="M128" t="s">
        <v>453</v>
      </c>
      <c r="N128" t="s">
        <v>2131</v>
      </c>
      <c r="O128" t="s">
        <v>2132</v>
      </c>
      <c r="HU128">
        <v>-1</v>
      </c>
    </row>
    <row r="129" spans="1:229" x14ac:dyDescent="0.2">
      <c r="A129" t="s">
        <v>2227</v>
      </c>
      <c r="B129" t="s">
        <v>437</v>
      </c>
      <c r="C129" t="s">
        <v>438</v>
      </c>
      <c r="F129" t="s">
        <v>1552</v>
      </c>
      <c r="G129">
        <v>0</v>
      </c>
      <c r="H129" s="1">
        <v>42983.370567129627</v>
      </c>
      <c r="I129" s="1">
        <v>42983.385277777779</v>
      </c>
      <c r="J129">
        <v>1</v>
      </c>
      <c r="K129" t="s">
        <v>1553</v>
      </c>
      <c r="L129" t="s">
        <v>1554</v>
      </c>
      <c r="M129" t="s">
        <v>2228</v>
      </c>
      <c r="N129" t="s">
        <v>1556</v>
      </c>
      <c r="O129">
        <v>5035701524</v>
      </c>
      <c r="P129">
        <v>1</v>
      </c>
      <c r="Q129">
        <v>1</v>
      </c>
      <c r="S129">
        <v>1</v>
      </c>
      <c r="T129">
        <v>1</v>
      </c>
      <c r="U129">
        <v>1</v>
      </c>
      <c r="V129">
        <v>1</v>
      </c>
      <c r="W129">
        <v>1</v>
      </c>
      <c r="Y129">
        <v>1</v>
      </c>
      <c r="AA129">
        <v>1</v>
      </c>
      <c r="AB129">
        <v>1</v>
      </c>
      <c r="AC129">
        <v>1</v>
      </c>
      <c r="AD129">
        <v>1</v>
      </c>
      <c r="AI129">
        <v>5</v>
      </c>
      <c r="AJ129" s="2">
        <v>0.09</v>
      </c>
      <c r="AK129" t="s">
        <v>2229</v>
      </c>
      <c r="AL129">
        <v>20</v>
      </c>
      <c r="AM129" t="s">
        <v>2165</v>
      </c>
      <c r="AN129">
        <v>1</v>
      </c>
      <c r="AO129" t="s">
        <v>2230</v>
      </c>
      <c r="AP129">
        <v>3</v>
      </c>
      <c r="AQ129">
        <v>1</v>
      </c>
      <c r="AR129">
        <v>60</v>
      </c>
      <c r="AS129" t="s">
        <v>2231</v>
      </c>
      <c r="AT129" t="s">
        <v>2232</v>
      </c>
      <c r="AU129">
        <v>1</v>
      </c>
      <c r="AV129">
        <v>1</v>
      </c>
      <c r="AW129">
        <v>26.75</v>
      </c>
      <c r="AX129">
        <v>40</v>
      </c>
      <c r="AY129">
        <v>19</v>
      </c>
      <c r="BC129">
        <v>1</v>
      </c>
      <c r="BD129">
        <v>1</v>
      </c>
      <c r="BE129">
        <v>1</v>
      </c>
      <c r="BF129">
        <v>2013</v>
      </c>
      <c r="BG129">
        <v>2013</v>
      </c>
      <c r="BH129">
        <v>2014</v>
      </c>
      <c r="BI129">
        <v>2013</v>
      </c>
      <c r="BK129">
        <v>2014</v>
      </c>
      <c r="BL129">
        <v>2</v>
      </c>
      <c r="BM129">
        <v>4</v>
      </c>
      <c r="BN129" t="s">
        <v>2233</v>
      </c>
      <c r="BQ129">
        <v>1</v>
      </c>
      <c r="BT129">
        <v>1</v>
      </c>
      <c r="BU129" t="s">
        <v>2234</v>
      </c>
      <c r="BV129">
        <v>1</v>
      </c>
      <c r="CB129">
        <v>2</v>
      </c>
      <c r="CC129">
        <v>2</v>
      </c>
      <c r="CD129">
        <v>2</v>
      </c>
      <c r="CE129">
        <v>1</v>
      </c>
      <c r="CF129">
        <v>2017</v>
      </c>
      <c r="CG129">
        <v>1</v>
      </c>
      <c r="CN129">
        <v>1</v>
      </c>
      <c r="CO129" t="s">
        <v>2235</v>
      </c>
      <c r="CP129">
        <v>2</v>
      </c>
      <c r="CR129">
        <v>2</v>
      </c>
      <c r="CS129" t="s">
        <v>2236</v>
      </c>
      <c r="CT129">
        <v>1</v>
      </c>
      <c r="CU129">
        <v>2014</v>
      </c>
      <c r="CV129">
        <v>1</v>
      </c>
      <c r="DA129">
        <v>1</v>
      </c>
      <c r="DE129">
        <v>3</v>
      </c>
      <c r="DG129" t="s">
        <v>2237</v>
      </c>
      <c r="DH129">
        <v>1</v>
      </c>
      <c r="DI129">
        <v>2017</v>
      </c>
      <c r="DJ129">
        <v>1</v>
      </c>
      <c r="DO129">
        <v>1</v>
      </c>
      <c r="DS129">
        <v>2</v>
      </c>
      <c r="DU129">
        <v>2</v>
      </c>
      <c r="DW129" s="5">
        <v>9.3000000000000007</v>
      </c>
      <c r="DX129">
        <v>1</v>
      </c>
      <c r="DY129">
        <v>1</v>
      </c>
      <c r="DZ129">
        <v>23740</v>
      </c>
      <c r="EA129" t="s">
        <v>445</v>
      </c>
      <c r="EB129">
        <v>23740</v>
      </c>
      <c r="EC129" t="s">
        <v>445</v>
      </c>
      <c r="ED129">
        <v>5159</v>
      </c>
      <c r="EE129">
        <v>0</v>
      </c>
      <c r="EF129">
        <v>356</v>
      </c>
      <c r="EG129">
        <v>0</v>
      </c>
      <c r="EH129">
        <v>805</v>
      </c>
      <c r="EI129">
        <v>0</v>
      </c>
      <c r="EJ129" s="4">
        <v>5236</v>
      </c>
      <c r="EK129">
        <v>119</v>
      </c>
      <c r="EL129">
        <v>15</v>
      </c>
      <c r="EM129">
        <v>3</v>
      </c>
      <c r="EN129">
        <v>0</v>
      </c>
      <c r="EO129">
        <v>1969</v>
      </c>
      <c r="EP129">
        <v>2014</v>
      </c>
      <c r="EQ129" t="s">
        <v>2238</v>
      </c>
      <c r="ER129" t="s">
        <v>2124</v>
      </c>
      <c r="ES129" t="s">
        <v>2239</v>
      </c>
      <c r="ET129" s="8">
        <v>0.29799999999999999</v>
      </c>
      <c r="EU129" t="s">
        <v>2240</v>
      </c>
      <c r="EV129" t="s">
        <v>445</v>
      </c>
      <c r="EW129" t="s">
        <v>445</v>
      </c>
      <c r="EX129" t="s">
        <v>445</v>
      </c>
      <c r="EY129" t="s">
        <v>445</v>
      </c>
      <c r="EZ129" t="s">
        <v>445</v>
      </c>
      <c r="FA129" t="s">
        <v>445</v>
      </c>
      <c r="FE129">
        <v>2050</v>
      </c>
      <c r="FF129">
        <v>1</v>
      </c>
      <c r="FG129">
        <v>1</v>
      </c>
      <c r="FH129">
        <v>3</v>
      </c>
      <c r="FJ129">
        <v>0</v>
      </c>
      <c r="FK129">
        <v>83</v>
      </c>
      <c r="FL129">
        <v>17</v>
      </c>
      <c r="FN129">
        <v>1</v>
      </c>
      <c r="FO129">
        <v>1</v>
      </c>
      <c r="FP129">
        <v>23740</v>
      </c>
      <c r="FQ129">
        <v>0</v>
      </c>
      <c r="FR129">
        <v>23740</v>
      </c>
      <c r="FS129">
        <v>0</v>
      </c>
      <c r="FT129">
        <v>5159</v>
      </c>
      <c r="FU129">
        <v>0</v>
      </c>
      <c r="FV129">
        <v>356</v>
      </c>
      <c r="FW129">
        <v>0</v>
      </c>
      <c r="FX129">
        <v>805</v>
      </c>
      <c r="FY129">
        <v>0</v>
      </c>
      <c r="FZ129" t="s">
        <v>2241</v>
      </c>
      <c r="GA129">
        <v>81</v>
      </c>
      <c r="GB129" t="s">
        <v>2242</v>
      </c>
      <c r="GC129">
        <v>1</v>
      </c>
      <c r="GD129">
        <v>0</v>
      </c>
      <c r="GF129">
        <v>1</v>
      </c>
      <c r="GG129">
        <v>1</v>
      </c>
      <c r="GL129">
        <v>1</v>
      </c>
      <c r="GM129" t="s">
        <v>2243</v>
      </c>
      <c r="GN129">
        <v>1972</v>
      </c>
      <c r="GO129">
        <v>2014</v>
      </c>
      <c r="GP129">
        <v>4</v>
      </c>
      <c r="GQ129" t="s">
        <v>2244</v>
      </c>
      <c r="GR129">
        <v>828.27200000000005</v>
      </c>
      <c r="GS129">
        <v>4.1500000000000004</v>
      </c>
      <c r="GT129">
        <v>3.63</v>
      </c>
      <c r="GU129">
        <v>50</v>
      </c>
      <c r="GV129">
        <v>2022</v>
      </c>
      <c r="GW129">
        <v>2022</v>
      </c>
      <c r="GX129">
        <v>1</v>
      </c>
      <c r="GY129">
        <v>1</v>
      </c>
      <c r="GZ129">
        <v>15</v>
      </c>
      <c r="HA129" t="s">
        <v>2245</v>
      </c>
      <c r="HB129">
        <v>1</v>
      </c>
      <c r="HC129" s="2">
        <v>1</v>
      </c>
      <c r="HD129" t="s">
        <v>2246</v>
      </c>
      <c r="HF129">
        <v>1</v>
      </c>
      <c r="HG129">
        <v>1</v>
      </c>
      <c r="HH129">
        <v>5159</v>
      </c>
      <c r="HI129">
        <v>0</v>
      </c>
      <c r="HJ129">
        <v>356</v>
      </c>
      <c r="HK129">
        <v>0</v>
      </c>
      <c r="HL129">
        <v>805</v>
      </c>
      <c r="HM129">
        <v>0</v>
      </c>
      <c r="HN129">
        <v>75</v>
      </c>
      <c r="HO129" t="s">
        <v>1918</v>
      </c>
      <c r="HP129">
        <v>2750</v>
      </c>
      <c r="HR129" t="s">
        <v>2247</v>
      </c>
      <c r="HS129">
        <v>45.308395385742003</v>
      </c>
      <c r="HT129">
        <v>-122.77989959717</v>
      </c>
      <c r="HU129">
        <v>-1</v>
      </c>
    </row>
    <row r="130" spans="1:229" x14ac:dyDescent="0.2">
      <c r="A130" t="s">
        <v>2248</v>
      </c>
      <c r="B130" t="s">
        <v>437</v>
      </c>
      <c r="C130" t="s">
        <v>438</v>
      </c>
      <c r="F130" t="s">
        <v>2249</v>
      </c>
      <c r="G130">
        <v>0</v>
      </c>
      <c r="H130" s="1">
        <v>42981.901192129626</v>
      </c>
      <c r="I130" s="1">
        <v>42983.408784722225</v>
      </c>
      <c r="J130">
        <v>1</v>
      </c>
      <c r="K130" t="s">
        <v>2250</v>
      </c>
      <c r="L130" t="s">
        <v>2251</v>
      </c>
      <c r="M130" t="s">
        <v>1247</v>
      </c>
      <c r="N130" t="s">
        <v>2252</v>
      </c>
      <c r="O130">
        <v>2174182950</v>
      </c>
      <c r="P130">
        <v>1</v>
      </c>
      <c r="Q130">
        <v>1</v>
      </c>
      <c r="S130">
        <v>1</v>
      </c>
      <c r="T130">
        <v>1</v>
      </c>
      <c r="U130">
        <v>1</v>
      </c>
      <c r="V130">
        <v>1</v>
      </c>
      <c r="W130">
        <v>1</v>
      </c>
      <c r="X130">
        <v>1</v>
      </c>
      <c r="Y130">
        <v>1</v>
      </c>
      <c r="Z130">
        <v>1</v>
      </c>
      <c r="AA130">
        <v>1</v>
      </c>
      <c r="AB130">
        <v>1</v>
      </c>
      <c r="AC130">
        <v>1</v>
      </c>
      <c r="AG130" t="s">
        <v>2253</v>
      </c>
      <c r="AH130" t="s">
        <v>530</v>
      </c>
      <c r="AI130" t="s">
        <v>2254</v>
      </c>
      <c r="AJ130" s="2">
        <v>0</v>
      </c>
      <c r="AK130" t="s">
        <v>2255</v>
      </c>
      <c r="AL130" t="s">
        <v>545</v>
      </c>
      <c r="AM130" t="s">
        <v>2256</v>
      </c>
      <c r="AN130">
        <v>1</v>
      </c>
      <c r="AP130">
        <v>3</v>
      </c>
      <c r="AQ130">
        <v>2</v>
      </c>
      <c r="AS130" t="s">
        <v>2257</v>
      </c>
      <c r="AT130" t="s">
        <v>2258</v>
      </c>
      <c r="AU130">
        <v>1</v>
      </c>
      <c r="AV130">
        <v>1</v>
      </c>
      <c r="AZ130">
        <v>1</v>
      </c>
      <c r="BA130">
        <v>1</v>
      </c>
      <c r="BB130">
        <v>1</v>
      </c>
      <c r="BC130">
        <v>1</v>
      </c>
      <c r="BD130">
        <v>1</v>
      </c>
      <c r="BE130">
        <v>1</v>
      </c>
      <c r="BF130">
        <v>2012</v>
      </c>
      <c r="BG130">
        <v>2012</v>
      </c>
      <c r="BH130">
        <v>2012</v>
      </c>
      <c r="BI130" t="s">
        <v>503</v>
      </c>
      <c r="BJ130" t="s">
        <v>503</v>
      </c>
      <c r="BK130" t="s">
        <v>503</v>
      </c>
      <c r="BL130">
        <v>2</v>
      </c>
      <c r="BM130">
        <v>1</v>
      </c>
      <c r="BQ130">
        <v>1</v>
      </c>
      <c r="BV130">
        <v>1</v>
      </c>
      <c r="CB130">
        <v>2</v>
      </c>
      <c r="CC130">
        <v>2</v>
      </c>
      <c r="CD130">
        <v>2</v>
      </c>
      <c r="CE130">
        <v>1</v>
      </c>
      <c r="CF130">
        <v>2017</v>
      </c>
      <c r="CG130">
        <v>1</v>
      </c>
      <c r="CJ130">
        <v>1</v>
      </c>
      <c r="CK130">
        <v>1</v>
      </c>
      <c r="CL130">
        <v>1</v>
      </c>
      <c r="CP130">
        <v>1</v>
      </c>
      <c r="CR130">
        <v>2</v>
      </c>
      <c r="CS130" s="5">
        <v>25.37</v>
      </c>
      <c r="CT130">
        <v>1</v>
      </c>
      <c r="CU130">
        <v>2017</v>
      </c>
      <c r="CV130">
        <v>1</v>
      </c>
      <c r="CZ130">
        <v>1</v>
      </c>
      <c r="DA130">
        <v>1</v>
      </c>
      <c r="DE130">
        <v>3</v>
      </c>
      <c r="DG130" s="5">
        <v>54.95</v>
      </c>
      <c r="DH130">
        <v>1</v>
      </c>
      <c r="DI130">
        <v>2017</v>
      </c>
      <c r="DJ130">
        <v>1</v>
      </c>
      <c r="DN130">
        <v>1</v>
      </c>
      <c r="DO130">
        <v>1</v>
      </c>
      <c r="DS130">
        <v>2</v>
      </c>
      <c r="DU130">
        <v>1</v>
      </c>
      <c r="DV130" t="s">
        <v>2259</v>
      </c>
      <c r="DW130" s="5">
        <v>22.12</v>
      </c>
      <c r="DX130">
        <v>1</v>
      </c>
      <c r="DY130">
        <v>1</v>
      </c>
      <c r="DZ130" s="4">
        <v>21000</v>
      </c>
      <c r="EB130" s="4">
        <v>21000</v>
      </c>
      <c r="ED130">
        <v>6189</v>
      </c>
      <c r="EF130">
        <v>493</v>
      </c>
      <c r="EH130">
        <v>318</v>
      </c>
      <c r="EJ130" s="4">
        <v>53856</v>
      </c>
      <c r="EK130">
        <v>100</v>
      </c>
      <c r="EL130" t="s">
        <v>2260</v>
      </c>
      <c r="EM130">
        <v>4</v>
      </c>
      <c r="EN130" t="s">
        <v>2261</v>
      </c>
      <c r="EO130">
        <v>1903</v>
      </c>
      <c r="EP130">
        <v>2005</v>
      </c>
      <c r="EQ130" t="s">
        <v>2262</v>
      </c>
      <c r="ER130">
        <v>6.1</v>
      </c>
      <c r="ES130">
        <v>2.17</v>
      </c>
      <c r="EU130">
        <v>3.6</v>
      </c>
      <c r="EW130">
        <v>6</v>
      </c>
      <c r="FE130" t="s">
        <v>503</v>
      </c>
      <c r="FF130">
        <v>1</v>
      </c>
      <c r="FG130">
        <v>1</v>
      </c>
      <c r="FJ130">
        <v>0</v>
      </c>
      <c r="FK130">
        <v>0.4</v>
      </c>
      <c r="FL130">
        <v>99.6</v>
      </c>
      <c r="FN130">
        <v>1</v>
      </c>
      <c r="FO130">
        <v>1</v>
      </c>
      <c r="FP130">
        <v>21000</v>
      </c>
      <c r="FR130">
        <v>21000</v>
      </c>
      <c r="FT130">
        <v>6166</v>
      </c>
      <c r="FV130">
        <v>396</v>
      </c>
      <c r="FX130">
        <v>315</v>
      </c>
      <c r="FZ130">
        <v>53586</v>
      </c>
      <c r="GA130">
        <v>79</v>
      </c>
      <c r="GB130" t="s">
        <v>2263</v>
      </c>
      <c r="GC130">
        <v>0</v>
      </c>
      <c r="GD130">
        <v>0</v>
      </c>
      <c r="GJ130">
        <v>1</v>
      </c>
      <c r="GK130" t="s">
        <v>2264</v>
      </c>
      <c r="GN130" t="s">
        <v>545</v>
      </c>
      <c r="GX130">
        <v>1</v>
      </c>
      <c r="GY130">
        <v>2</v>
      </c>
      <c r="GZ130">
        <v>0</v>
      </c>
      <c r="HB130">
        <v>2</v>
      </c>
      <c r="HE130" t="s">
        <v>2265</v>
      </c>
      <c r="HF130">
        <v>1</v>
      </c>
      <c r="HG130">
        <v>1</v>
      </c>
      <c r="HN130">
        <v>41</v>
      </c>
      <c r="HO130">
        <v>37</v>
      </c>
      <c r="HP130">
        <v>2706</v>
      </c>
      <c r="HS130">
        <v>45.440704345702997</v>
      </c>
      <c r="HT130">
        <v>-122.61569976807</v>
      </c>
      <c r="HU130">
        <v>-1</v>
      </c>
    </row>
    <row r="131" spans="1:229" x14ac:dyDescent="0.2">
      <c r="A131" t="s">
        <v>2266</v>
      </c>
      <c r="B131" t="s">
        <v>437</v>
      </c>
      <c r="C131" t="s">
        <v>438</v>
      </c>
      <c r="F131" t="s">
        <v>2267</v>
      </c>
      <c r="G131">
        <v>0</v>
      </c>
      <c r="H131" s="1">
        <v>42984.614490740743</v>
      </c>
      <c r="I131" s="1">
        <v>42984.657569444447</v>
      </c>
      <c r="J131">
        <v>1</v>
      </c>
      <c r="K131" t="s">
        <v>2268</v>
      </c>
      <c r="L131" t="s">
        <v>2269</v>
      </c>
      <c r="M131" t="s">
        <v>538</v>
      </c>
      <c r="N131" t="s">
        <v>2270</v>
      </c>
      <c r="O131" t="s">
        <v>2271</v>
      </c>
      <c r="P131">
        <v>1</v>
      </c>
      <c r="Q131">
        <v>1</v>
      </c>
      <c r="S131">
        <v>1</v>
      </c>
      <c r="T131">
        <v>1</v>
      </c>
      <c r="U131">
        <v>1</v>
      </c>
      <c r="V131">
        <v>1</v>
      </c>
      <c r="X131">
        <v>1</v>
      </c>
      <c r="Y131">
        <v>2</v>
      </c>
      <c r="Z131">
        <v>1</v>
      </c>
      <c r="AA131">
        <v>1</v>
      </c>
      <c r="AB131">
        <v>1</v>
      </c>
      <c r="AC131">
        <v>1</v>
      </c>
      <c r="AD131">
        <v>1</v>
      </c>
      <c r="AG131" s="5">
        <v>5</v>
      </c>
      <c r="AH131">
        <v>10</v>
      </c>
      <c r="AI131" t="s">
        <v>2272</v>
      </c>
      <c r="AJ131" t="s">
        <v>444</v>
      </c>
      <c r="AK131" t="s">
        <v>477</v>
      </c>
      <c r="AL131" t="s">
        <v>545</v>
      </c>
      <c r="AM131" t="s">
        <v>2273</v>
      </c>
      <c r="AN131">
        <v>1</v>
      </c>
      <c r="AO131" t="s">
        <v>2274</v>
      </c>
      <c r="AP131">
        <v>3</v>
      </c>
      <c r="AQ131">
        <v>1</v>
      </c>
      <c r="AR131" t="s">
        <v>2275</v>
      </c>
      <c r="AS131" t="s">
        <v>2276</v>
      </c>
      <c r="AT131" t="s">
        <v>2277</v>
      </c>
      <c r="AU131">
        <v>1</v>
      </c>
      <c r="AV131">
        <v>1</v>
      </c>
      <c r="AW131" s="2">
        <v>0.27</v>
      </c>
      <c r="AX131" s="2">
        <v>0.3</v>
      </c>
      <c r="BB131">
        <v>1</v>
      </c>
      <c r="BC131">
        <v>1</v>
      </c>
      <c r="BD131">
        <v>1</v>
      </c>
      <c r="BE131">
        <v>1</v>
      </c>
      <c r="BL131">
        <v>1</v>
      </c>
      <c r="BM131">
        <v>4</v>
      </c>
      <c r="BN131" t="s">
        <v>2278</v>
      </c>
      <c r="BT131">
        <v>1</v>
      </c>
      <c r="BU131" t="s">
        <v>2279</v>
      </c>
      <c r="BV131">
        <v>1</v>
      </c>
      <c r="CB131">
        <v>1</v>
      </c>
      <c r="CC131">
        <v>1</v>
      </c>
      <c r="CD131">
        <v>2</v>
      </c>
      <c r="CE131">
        <v>1</v>
      </c>
      <c r="CF131" s="9">
        <v>42888</v>
      </c>
      <c r="CG131">
        <v>1</v>
      </c>
      <c r="CL131">
        <v>1</v>
      </c>
      <c r="CN131">
        <v>1</v>
      </c>
      <c r="CP131">
        <v>1</v>
      </c>
      <c r="CR131">
        <v>2</v>
      </c>
      <c r="CS131" s="5">
        <v>54.14</v>
      </c>
      <c r="CT131">
        <v>1</v>
      </c>
      <c r="CU131" s="9">
        <v>42522</v>
      </c>
      <c r="CV131">
        <v>1</v>
      </c>
      <c r="DA131">
        <v>1</v>
      </c>
      <c r="DE131">
        <v>3</v>
      </c>
      <c r="DG131" s="5">
        <v>57.43</v>
      </c>
      <c r="DH131">
        <v>2</v>
      </c>
      <c r="DX131">
        <v>1</v>
      </c>
      <c r="DY131">
        <v>1</v>
      </c>
      <c r="DZ131">
        <v>1614</v>
      </c>
      <c r="EB131">
        <v>1614</v>
      </c>
      <c r="ED131">
        <v>527</v>
      </c>
      <c r="EE131">
        <v>51</v>
      </c>
      <c r="EF131">
        <v>18</v>
      </c>
      <c r="EG131">
        <v>1</v>
      </c>
      <c r="EH131">
        <v>33</v>
      </c>
      <c r="EI131">
        <v>2</v>
      </c>
      <c r="EJ131" s="4">
        <v>40000000</v>
      </c>
      <c r="EK131">
        <v>14.2</v>
      </c>
      <c r="EL131">
        <v>5</v>
      </c>
      <c r="EM131">
        <v>1</v>
      </c>
      <c r="EN131" t="s">
        <v>2280</v>
      </c>
      <c r="EO131" t="s">
        <v>932</v>
      </c>
      <c r="EP131">
        <v>2001</v>
      </c>
      <c r="ER131">
        <v>0.63</v>
      </c>
      <c r="ES131">
        <v>0.23</v>
      </c>
      <c r="ET131" s="2">
        <v>0.6</v>
      </c>
      <c r="EU131" t="s">
        <v>2281</v>
      </c>
      <c r="EV131">
        <v>3</v>
      </c>
      <c r="EW131" t="s">
        <v>2282</v>
      </c>
      <c r="FF131">
        <v>1</v>
      </c>
      <c r="FG131">
        <v>1</v>
      </c>
      <c r="FH131">
        <v>1</v>
      </c>
      <c r="FJ131">
        <v>10</v>
      </c>
      <c r="FK131">
        <v>10</v>
      </c>
      <c r="FL131">
        <v>80</v>
      </c>
      <c r="FM131" t="s">
        <v>2283</v>
      </c>
      <c r="FN131">
        <v>1</v>
      </c>
      <c r="FO131">
        <v>1</v>
      </c>
      <c r="FP131">
        <v>1614</v>
      </c>
      <c r="FR131">
        <v>1614</v>
      </c>
      <c r="FT131">
        <v>527</v>
      </c>
      <c r="FU131">
        <v>51</v>
      </c>
      <c r="FV131">
        <v>18</v>
      </c>
      <c r="FW131">
        <v>1</v>
      </c>
      <c r="FX131">
        <v>33</v>
      </c>
      <c r="FY131">
        <v>2</v>
      </c>
      <c r="GB131">
        <v>2</v>
      </c>
      <c r="GC131">
        <v>1</v>
      </c>
      <c r="GE131">
        <v>1</v>
      </c>
      <c r="GF131">
        <v>1</v>
      </c>
      <c r="GG131">
        <v>1</v>
      </c>
      <c r="GL131">
        <v>2</v>
      </c>
      <c r="GX131">
        <v>2</v>
      </c>
      <c r="GY131">
        <v>2</v>
      </c>
      <c r="HB131">
        <v>2</v>
      </c>
      <c r="HC131" s="2">
        <v>0</v>
      </c>
      <c r="HF131">
        <v>1</v>
      </c>
      <c r="HG131">
        <v>1</v>
      </c>
      <c r="HQ131" t="s">
        <v>2284</v>
      </c>
      <c r="HR131" t="s">
        <v>2285</v>
      </c>
      <c r="HS131">
        <v>44.901596069336001</v>
      </c>
      <c r="HT131">
        <v>-122.92230224609</v>
      </c>
      <c r="HU131">
        <v>-1</v>
      </c>
    </row>
    <row r="132" spans="1:229" x14ac:dyDescent="0.2">
      <c r="A132" t="s">
        <v>2286</v>
      </c>
      <c r="B132" t="s">
        <v>437</v>
      </c>
      <c r="C132" t="s">
        <v>438</v>
      </c>
      <c r="F132" t="s">
        <v>2287</v>
      </c>
      <c r="G132">
        <v>0</v>
      </c>
      <c r="H132" s="1">
        <v>42984.742604166669</v>
      </c>
      <c r="I132" s="1">
        <v>42984.788611111115</v>
      </c>
      <c r="J132">
        <v>1</v>
      </c>
      <c r="K132" t="s">
        <v>2288</v>
      </c>
      <c r="L132" t="s">
        <v>2289</v>
      </c>
      <c r="M132" t="s">
        <v>762</v>
      </c>
      <c r="N132" t="s">
        <v>2290</v>
      </c>
      <c r="O132" t="s">
        <v>2291</v>
      </c>
      <c r="P132">
        <v>1</v>
      </c>
      <c r="Q132">
        <v>1</v>
      </c>
      <c r="S132">
        <v>1</v>
      </c>
      <c r="T132">
        <v>1</v>
      </c>
      <c r="U132">
        <v>1</v>
      </c>
      <c r="V132">
        <v>1</v>
      </c>
      <c r="W132">
        <v>1</v>
      </c>
      <c r="X132">
        <v>1</v>
      </c>
      <c r="Y132">
        <v>1</v>
      </c>
      <c r="Z132">
        <v>1</v>
      </c>
      <c r="AB132">
        <v>1</v>
      </c>
      <c r="AD132">
        <v>1</v>
      </c>
      <c r="AG132" t="s">
        <v>2292</v>
      </c>
      <c r="AH132" t="s">
        <v>2293</v>
      </c>
      <c r="AK132" t="s">
        <v>2294</v>
      </c>
      <c r="AN132">
        <v>2</v>
      </c>
      <c r="AP132">
        <v>3</v>
      </c>
      <c r="AQ132">
        <v>2</v>
      </c>
      <c r="AT132" t="s">
        <v>2295</v>
      </c>
      <c r="AU132">
        <v>1</v>
      </c>
      <c r="AV132">
        <v>1</v>
      </c>
      <c r="AW132" s="8">
        <v>1.7399999999999999E-2</v>
      </c>
      <c r="AX132" s="8">
        <v>0.17499999999999999</v>
      </c>
      <c r="BB132">
        <v>1</v>
      </c>
      <c r="BC132">
        <v>1</v>
      </c>
      <c r="BD132">
        <v>1</v>
      </c>
      <c r="BE132">
        <v>2</v>
      </c>
      <c r="BF132">
        <v>2017</v>
      </c>
      <c r="BG132">
        <v>2012</v>
      </c>
      <c r="BH132" t="s">
        <v>545</v>
      </c>
      <c r="BI132">
        <v>1991</v>
      </c>
      <c r="BJ132">
        <v>1990</v>
      </c>
      <c r="BK132" t="s">
        <v>545</v>
      </c>
      <c r="BL132">
        <v>2</v>
      </c>
      <c r="BM132">
        <v>3</v>
      </c>
      <c r="BQ132">
        <v>1</v>
      </c>
      <c r="BR132">
        <v>1</v>
      </c>
      <c r="BZ132">
        <v>1</v>
      </c>
      <c r="CB132">
        <v>2</v>
      </c>
      <c r="CC132">
        <v>2</v>
      </c>
      <c r="CD132">
        <v>2</v>
      </c>
      <c r="CE132">
        <v>1</v>
      </c>
      <c r="CF132">
        <v>2017</v>
      </c>
      <c r="CG132">
        <v>1</v>
      </c>
      <c r="CK132">
        <v>1</v>
      </c>
      <c r="CL132">
        <v>1</v>
      </c>
      <c r="CP132">
        <v>4</v>
      </c>
      <c r="CQ132" t="s">
        <v>2296</v>
      </c>
      <c r="CR132">
        <v>2</v>
      </c>
      <c r="CS132" s="5">
        <v>100.16</v>
      </c>
      <c r="CT132">
        <v>1</v>
      </c>
      <c r="CU132">
        <v>2017</v>
      </c>
      <c r="CV132">
        <v>1</v>
      </c>
      <c r="CZ132">
        <v>1</v>
      </c>
      <c r="DA132">
        <v>1</v>
      </c>
      <c r="DE132">
        <v>3</v>
      </c>
      <c r="DG132" s="5">
        <v>375.3</v>
      </c>
      <c r="DH132">
        <v>2</v>
      </c>
      <c r="DX132">
        <v>1</v>
      </c>
      <c r="DY132">
        <v>1</v>
      </c>
      <c r="DZ132">
        <v>3724</v>
      </c>
      <c r="EA132">
        <v>0</v>
      </c>
      <c r="EB132">
        <v>3724</v>
      </c>
      <c r="EC132">
        <v>0</v>
      </c>
      <c r="ED132">
        <v>753</v>
      </c>
      <c r="EE132">
        <v>0</v>
      </c>
      <c r="EF132">
        <v>145</v>
      </c>
      <c r="EG132">
        <v>0</v>
      </c>
      <c r="EH132">
        <v>33</v>
      </c>
      <c r="EI132">
        <v>0</v>
      </c>
      <c r="EJ132" s="11">
        <v>138135393</v>
      </c>
      <c r="EK132">
        <v>19.7</v>
      </c>
      <c r="EL132" t="s">
        <v>2297</v>
      </c>
      <c r="EM132" t="s">
        <v>2298</v>
      </c>
      <c r="EN132" t="s">
        <v>2299</v>
      </c>
      <c r="EO132">
        <v>1930</v>
      </c>
      <c r="EP132" t="s">
        <v>2300</v>
      </c>
      <c r="EQ132" t="s">
        <v>2301</v>
      </c>
      <c r="ER132" t="s">
        <v>545</v>
      </c>
      <c r="ES132">
        <v>0.6</v>
      </c>
      <c r="ET132">
        <v>0.45</v>
      </c>
      <c r="EU132" t="s">
        <v>2302</v>
      </c>
      <c r="EV132" t="s">
        <v>2303</v>
      </c>
      <c r="EW132" t="s">
        <v>2304</v>
      </c>
      <c r="EX132">
        <v>0</v>
      </c>
      <c r="EY132">
        <v>0</v>
      </c>
      <c r="EZ132">
        <v>0</v>
      </c>
      <c r="FA132">
        <v>0</v>
      </c>
      <c r="FB132">
        <v>0</v>
      </c>
      <c r="FC132">
        <v>0</v>
      </c>
      <c r="FD132">
        <v>0</v>
      </c>
      <c r="FE132" t="s">
        <v>2305</v>
      </c>
      <c r="FF132">
        <v>2</v>
      </c>
      <c r="FG132">
        <v>1</v>
      </c>
      <c r="FH132">
        <v>3</v>
      </c>
      <c r="FJ132">
        <v>0</v>
      </c>
      <c r="FK132">
        <v>0</v>
      </c>
      <c r="FL132">
        <v>100</v>
      </c>
      <c r="FM132" t="s">
        <v>2306</v>
      </c>
      <c r="FN132">
        <v>1</v>
      </c>
      <c r="FO132">
        <v>1</v>
      </c>
      <c r="FP132" t="s">
        <v>2307</v>
      </c>
      <c r="FQ132">
        <v>162</v>
      </c>
      <c r="FR132" s="4">
        <v>6729</v>
      </c>
      <c r="FS132">
        <v>162</v>
      </c>
      <c r="FT132" s="4">
        <v>1793</v>
      </c>
      <c r="FU132">
        <v>1</v>
      </c>
      <c r="FV132">
        <v>175</v>
      </c>
      <c r="FW132">
        <v>2</v>
      </c>
      <c r="FX132">
        <v>0</v>
      </c>
      <c r="FY132">
        <v>0</v>
      </c>
      <c r="FZ132" s="4">
        <v>71175</v>
      </c>
      <c r="GA132" t="s">
        <v>2308</v>
      </c>
      <c r="GB132">
        <v>5</v>
      </c>
      <c r="GC132">
        <v>2</v>
      </c>
      <c r="GD132">
        <v>0</v>
      </c>
      <c r="GE132">
        <v>1</v>
      </c>
      <c r="GF132">
        <v>1</v>
      </c>
      <c r="GL132">
        <v>2</v>
      </c>
      <c r="GM132" t="s">
        <v>545</v>
      </c>
      <c r="GN132" t="s">
        <v>2309</v>
      </c>
      <c r="GO132">
        <v>2007</v>
      </c>
      <c r="GP132" t="s">
        <v>2310</v>
      </c>
      <c r="GQ132" t="s">
        <v>2311</v>
      </c>
      <c r="GR132">
        <v>198</v>
      </c>
      <c r="GS132">
        <v>0.65</v>
      </c>
      <c r="GT132">
        <v>0.43</v>
      </c>
      <c r="GU132" s="2">
        <v>0.6</v>
      </c>
      <c r="GV132">
        <v>2025</v>
      </c>
      <c r="GW132">
        <v>2025</v>
      </c>
      <c r="GX132">
        <v>2</v>
      </c>
      <c r="GY132">
        <v>1</v>
      </c>
      <c r="GZ132" s="2">
        <v>1</v>
      </c>
      <c r="HA132" t="s">
        <v>2312</v>
      </c>
      <c r="HB132">
        <v>1</v>
      </c>
      <c r="HC132" s="2">
        <v>1</v>
      </c>
      <c r="HD132" t="s">
        <v>2313</v>
      </c>
      <c r="HE132" t="s">
        <v>943</v>
      </c>
      <c r="HF132">
        <v>1</v>
      </c>
      <c r="HG132">
        <v>2</v>
      </c>
      <c r="HS132">
        <v>45.357299804687997</v>
      </c>
      <c r="HT132">
        <v>-122.60679626465</v>
      </c>
      <c r="HU132">
        <v>-1</v>
      </c>
    </row>
    <row r="133" spans="1:229" x14ac:dyDescent="0.2">
      <c r="A133" t="s">
        <v>2314</v>
      </c>
      <c r="B133" t="s">
        <v>437</v>
      </c>
      <c r="C133" t="s">
        <v>438</v>
      </c>
      <c r="F133" t="s">
        <v>2315</v>
      </c>
      <c r="G133">
        <v>0</v>
      </c>
      <c r="H133" s="1">
        <v>42985.604386574072</v>
      </c>
      <c r="I133" s="1">
        <v>42985.625162037039</v>
      </c>
      <c r="J133">
        <v>1</v>
      </c>
      <c r="K133" t="s">
        <v>2316</v>
      </c>
      <c r="L133" t="s">
        <v>2317</v>
      </c>
      <c r="M133" t="s">
        <v>924</v>
      </c>
      <c r="N133" t="s">
        <v>2318</v>
      </c>
      <c r="O133" t="s">
        <v>2319</v>
      </c>
      <c r="P133">
        <v>1</v>
      </c>
      <c r="Q133">
        <v>2</v>
      </c>
      <c r="S133">
        <v>1</v>
      </c>
      <c r="T133">
        <v>1</v>
      </c>
      <c r="U133">
        <v>1</v>
      </c>
      <c r="V133">
        <v>1</v>
      </c>
      <c r="Y133">
        <v>2</v>
      </c>
      <c r="AA133">
        <v>1</v>
      </c>
      <c r="AB133">
        <v>1</v>
      </c>
      <c r="AC133">
        <v>1</v>
      </c>
      <c r="AD133">
        <v>1</v>
      </c>
      <c r="AI133" t="s">
        <v>2320</v>
      </c>
      <c r="AJ133" t="s">
        <v>2321</v>
      </c>
      <c r="AK133">
        <v>30</v>
      </c>
      <c r="AM133">
        <v>60</v>
      </c>
      <c r="AN133">
        <v>2</v>
      </c>
      <c r="AP133">
        <v>3</v>
      </c>
      <c r="AQ133">
        <v>1</v>
      </c>
      <c r="AR133">
        <v>30</v>
      </c>
      <c r="AU133">
        <v>1</v>
      </c>
      <c r="AV133">
        <v>1</v>
      </c>
      <c r="AW133">
        <v>18</v>
      </c>
      <c r="AX133">
        <v>30</v>
      </c>
      <c r="BC133">
        <v>2</v>
      </c>
      <c r="BD133">
        <v>2</v>
      </c>
      <c r="BE133">
        <v>2</v>
      </c>
      <c r="BF133">
        <v>2017</v>
      </c>
      <c r="BG133">
        <v>2017</v>
      </c>
      <c r="BL133">
        <v>2</v>
      </c>
      <c r="BM133">
        <v>1</v>
      </c>
      <c r="BQ133">
        <v>1</v>
      </c>
      <c r="BZ133">
        <v>1</v>
      </c>
      <c r="CB133">
        <v>2</v>
      </c>
      <c r="CC133">
        <v>2</v>
      </c>
      <c r="CD133">
        <v>3</v>
      </c>
      <c r="CE133">
        <v>1</v>
      </c>
      <c r="CF133">
        <v>2009</v>
      </c>
      <c r="CG133">
        <v>1</v>
      </c>
      <c r="CI133">
        <v>1</v>
      </c>
      <c r="CK133">
        <v>1</v>
      </c>
      <c r="CL133">
        <v>1</v>
      </c>
      <c r="CP133">
        <v>1</v>
      </c>
      <c r="CR133">
        <v>2</v>
      </c>
      <c r="CS133" t="s">
        <v>2322</v>
      </c>
      <c r="CT133">
        <v>1</v>
      </c>
      <c r="CU133">
        <v>2009</v>
      </c>
      <c r="CV133">
        <v>1</v>
      </c>
      <c r="CX133">
        <v>1</v>
      </c>
      <c r="CZ133">
        <v>1</v>
      </c>
      <c r="DA133">
        <v>1</v>
      </c>
      <c r="DE133">
        <v>1</v>
      </c>
      <c r="DG133" t="s">
        <v>2323</v>
      </c>
      <c r="DH133">
        <v>2</v>
      </c>
      <c r="DX133">
        <v>1</v>
      </c>
      <c r="DY133">
        <v>1</v>
      </c>
      <c r="DZ133">
        <v>1960</v>
      </c>
      <c r="EA133">
        <v>502</v>
      </c>
      <c r="EB133">
        <v>1960</v>
      </c>
      <c r="EC133">
        <v>502</v>
      </c>
      <c r="ED133">
        <v>1960</v>
      </c>
      <c r="EE133">
        <v>502</v>
      </c>
      <c r="EH133" t="s">
        <v>2324</v>
      </c>
      <c r="EJ133" s="4">
        <v>72000</v>
      </c>
      <c r="EK133">
        <v>30</v>
      </c>
      <c r="EL133">
        <v>4</v>
      </c>
      <c r="EM133">
        <v>4</v>
      </c>
      <c r="EN133">
        <v>6</v>
      </c>
      <c r="EO133">
        <v>1954</v>
      </c>
      <c r="EP133">
        <v>2017</v>
      </c>
      <c r="EQ133" t="s">
        <v>2325</v>
      </c>
      <c r="ER133" t="s">
        <v>2325</v>
      </c>
      <c r="ES133">
        <v>0.4</v>
      </c>
      <c r="ET133" s="2">
        <v>0.9</v>
      </c>
      <c r="EU133" t="s">
        <v>2326</v>
      </c>
      <c r="EW133">
        <v>3</v>
      </c>
      <c r="FE133">
        <v>2040</v>
      </c>
      <c r="FF133">
        <v>2</v>
      </c>
      <c r="FG133">
        <v>1</v>
      </c>
      <c r="FH133">
        <v>3</v>
      </c>
      <c r="FL133">
        <v>100</v>
      </c>
      <c r="FN133">
        <v>1</v>
      </c>
      <c r="FO133">
        <v>1</v>
      </c>
      <c r="FP133">
        <v>1500</v>
      </c>
      <c r="FQ133">
        <v>300</v>
      </c>
      <c r="FR133">
        <v>1500</v>
      </c>
      <c r="FS133">
        <v>300</v>
      </c>
      <c r="FT133">
        <v>1500</v>
      </c>
      <c r="FU133">
        <v>300</v>
      </c>
      <c r="FZ133" t="s">
        <v>932</v>
      </c>
      <c r="GA133">
        <v>30</v>
      </c>
      <c r="GB133">
        <v>8</v>
      </c>
      <c r="GC133">
        <v>1</v>
      </c>
      <c r="GD133">
        <v>0</v>
      </c>
      <c r="GE133">
        <v>1</v>
      </c>
      <c r="GF133">
        <v>1</v>
      </c>
      <c r="GG133">
        <v>1</v>
      </c>
      <c r="GL133">
        <v>2</v>
      </c>
      <c r="GN133">
        <v>1954</v>
      </c>
      <c r="GO133">
        <v>2004</v>
      </c>
      <c r="GP133" t="s">
        <v>2325</v>
      </c>
      <c r="GQ133" t="s">
        <v>2327</v>
      </c>
      <c r="GR133" t="s">
        <v>1959</v>
      </c>
      <c r="GS133" t="s">
        <v>2328</v>
      </c>
      <c r="GT133" t="s">
        <v>2329</v>
      </c>
      <c r="GU133">
        <v>80</v>
      </c>
      <c r="GV133">
        <v>2040</v>
      </c>
      <c r="GW133">
        <v>2040</v>
      </c>
      <c r="GX133">
        <v>2</v>
      </c>
      <c r="GY133">
        <v>2</v>
      </c>
      <c r="GZ133">
        <v>0</v>
      </c>
      <c r="HA133" t="s">
        <v>545</v>
      </c>
      <c r="HB133">
        <v>2</v>
      </c>
      <c r="HC133" t="s">
        <v>545</v>
      </c>
      <c r="HD133" t="s">
        <v>545</v>
      </c>
      <c r="HE133" t="s">
        <v>2330</v>
      </c>
      <c r="HF133">
        <v>1</v>
      </c>
      <c r="HG133">
        <v>2</v>
      </c>
      <c r="HS133">
        <v>45.466201782227003</v>
      </c>
      <c r="HT133">
        <v>-123.70999908447</v>
      </c>
      <c r="HU133">
        <v>-1</v>
      </c>
    </row>
    <row r="134" spans="1:229" x14ac:dyDescent="0.2">
      <c r="A134" t="s">
        <v>2331</v>
      </c>
      <c r="B134" t="s">
        <v>437</v>
      </c>
      <c r="C134" t="s">
        <v>438</v>
      </c>
      <c r="F134" t="s">
        <v>2174</v>
      </c>
      <c r="G134">
        <v>0</v>
      </c>
      <c r="H134" s="1">
        <v>42985.641342592593</v>
      </c>
      <c r="I134" s="1">
        <v>42985.667581018519</v>
      </c>
      <c r="J134">
        <v>1</v>
      </c>
      <c r="K134" t="s">
        <v>2332</v>
      </c>
      <c r="L134" t="s">
        <v>2333</v>
      </c>
      <c r="M134" t="s">
        <v>2334</v>
      </c>
      <c r="N134" t="s">
        <v>2335</v>
      </c>
      <c r="O134" t="s">
        <v>2336</v>
      </c>
      <c r="P134">
        <v>1</v>
      </c>
      <c r="Q134">
        <v>1</v>
      </c>
      <c r="S134">
        <v>1</v>
      </c>
      <c r="T134">
        <v>1</v>
      </c>
      <c r="U134">
        <v>1</v>
      </c>
      <c r="V134">
        <v>1</v>
      </c>
      <c r="W134">
        <v>1</v>
      </c>
      <c r="Y134">
        <v>1</v>
      </c>
      <c r="AA134">
        <v>1</v>
      </c>
      <c r="AB134">
        <v>1</v>
      </c>
      <c r="AC134">
        <v>1</v>
      </c>
      <c r="AD134">
        <v>1</v>
      </c>
      <c r="AE134">
        <v>1</v>
      </c>
      <c r="AF134" t="s">
        <v>2337</v>
      </c>
      <c r="AI134" t="s">
        <v>2338</v>
      </c>
      <c r="AJ134" t="s">
        <v>2339</v>
      </c>
      <c r="AK134" t="s">
        <v>2340</v>
      </c>
      <c r="AL134" s="7">
        <v>200</v>
      </c>
      <c r="AM134" t="s">
        <v>1289</v>
      </c>
      <c r="AN134">
        <v>1</v>
      </c>
      <c r="AO134" t="s">
        <v>2341</v>
      </c>
      <c r="AP134">
        <v>3</v>
      </c>
      <c r="AQ134">
        <v>2</v>
      </c>
      <c r="AR134">
        <v>365</v>
      </c>
      <c r="AT134" t="s">
        <v>2342</v>
      </c>
      <c r="AU134">
        <v>1</v>
      </c>
      <c r="AV134">
        <v>1</v>
      </c>
      <c r="AZ134">
        <v>1</v>
      </c>
      <c r="BA134">
        <v>1</v>
      </c>
      <c r="BB134">
        <v>1</v>
      </c>
      <c r="BC134">
        <v>1</v>
      </c>
      <c r="BD134">
        <v>1</v>
      </c>
      <c r="BE134">
        <v>1</v>
      </c>
      <c r="BF134">
        <v>2009</v>
      </c>
      <c r="BI134">
        <v>2010</v>
      </c>
      <c r="BJ134">
        <v>2005</v>
      </c>
      <c r="BK134">
        <v>2008</v>
      </c>
      <c r="BL134">
        <v>2</v>
      </c>
      <c r="BM134">
        <v>1</v>
      </c>
      <c r="BQ134">
        <v>1</v>
      </c>
      <c r="BV134">
        <v>1</v>
      </c>
      <c r="BW134">
        <v>1</v>
      </c>
      <c r="CB134">
        <v>2</v>
      </c>
      <c r="CC134">
        <v>2</v>
      </c>
      <c r="CD134">
        <v>2</v>
      </c>
      <c r="CE134">
        <v>1</v>
      </c>
      <c r="CF134">
        <v>2017</v>
      </c>
      <c r="CG134">
        <v>1</v>
      </c>
      <c r="CI134">
        <v>1</v>
      </c>
      <c r="CK134">
        <v>1</v>
      </c>
      <c r="CL134">
        <v>1</v>
      </c>
      <c r="CP134">
        <v>4</v>
      </c>
      <c r="CQ134" t="s">
        <v>2343</v>
      </c>
      <c r="CR134">
        <v>2</v>
      </c>
      <c r="CS134">
        <v>21.47</v>
      </c>
      <c r="CT134">
        <v>1</v>
      </c>
      <c r="CU134">
        <v>2017</v>
      </c>
      <c r="CV134">
        <v>1</v>
      </c>
      <c r="CX134">
        <v>1</v>
      </c>
      <c r="CZ134">
        <v>1</v>
      </c>
      <c r="DA134">
        <v>1</v>
      </c>
      <c r="DE134">
        <v>4</v>
      </c>
      <c r="DF134" t="s">
        <v>2344</v>
      </c>
      <c r="DG134">
        <v>40.98</v>
      </c>
      <c r="DH134">
        <v>1</v>
      </c>
      <c r="DI134">
        <v>2017</v>
      </c>
      <c r="DJ134">
        <v>1</v>
      </c>
      <c r="DL134">
        <v>1</v>
      </c>
      <c r="DN134">
        <v>1</v>
      </c>
      <c r="DO134">
        <v>1</v>
      </c>
      <c r="DS134">
        <v>2</v>
      </c>
      <c r="DU134">
        <v>2</v>
      </c>
      <c r="DW134">
        <v>6.46</v>
      </c>
      <c r="DX134">
        <v>1</v>
      </c>
      <c r="DY134">
        <v>1</v>
      </c>
      <c r="DZ134">
        <v>25615</v>
      </c>
      <c r="EA134" t="s">
        <v>2345</v>
      </c>
      <c r="EB134">
        <v>25915</v>
      </c>
      <c r="EC134" t="s">
        <v>2345</v>
      </c>
      <c r="EH134" t="s">
        <v>2346</v>
      </c>
      <c r="EI134">
        <v>10</v>
      </c>
      <c r="EJ134" t="s">
        <v>2347</v>
      </c>
      <c r="EK134">
        <v>121</v>
      </c>
      <c r="EL134">
        <v>5</v>
      </c>
      <c r="EM134">
        <v>6</v>
      </c>
      <c r="EN134">
        <v>1.77</v>
      </c>
      <c r="EO134" t="s">
        <v>2348</v>
      </c>
      <c r="EV134">
        <v>0</v>
      </c>
      <c r="EX134">
        <v>0</v>
      </c>
      <c r="EZ134">
        <v>0</v>
      </c>
      <c r="FB134">
        <v>0</v>
      </c>
      <c r="FF134">
        <v>1</v>
      </c>
      <c r="FG134">
        <v>2</v>
      </c>
      <c r="FL134">
        <v>100</v>
      </c>
      <c r="FM134" t="s">
        <v>2349</v>
      </c>
      <c r="FN134">
        <v>1</v>
      </c>
      <c r="FO134">
        <v>1</v>
      </c>
      <c r="FP134">
        <v>26515</v>
      </c>
      <c r="FQ134">
        <v>30</v>
      </c>
      <c r="FR134">
        <v>26515</v>
      </c>
      <c r="FS134">
        <v>30</v>
      </c>
      <c r="FX134" t="s">
        <v>2346</v>
      </c>
      <c r="FY134">
        <v>5</v>
      </c>
      <c r="GA134">
        <v>116</v>
      </c>
      <c r="GB134">
        <v>7</v>
      </c>
      <c r="GC134" t="s">
        <v>2350</v>
      </c>
      <c r="GD134">
        <v>0</v>
      </c>
      <c r="GJ134">
        <v>1</v>
      </c>
      <c r="GK134" t="s">
        <v>2351</v>
      </c>
      <c r="GN134" t="s">
        <v>2352</v>
      </c>
      <c r="HF134">
        <v>1</v>
      </c>
      <c r="HG134">
        <v>1</v>
      </c>
      <c r="HN134">
        <v>82</v>
      </c>
      <c r="HO134">
        <v>42</v>
      </c>
      <c r="HP134" t="s">
        <v>2353</v>
      </c>
      <c r="HS134">
        <v>45.342193603516002</v>
      </c>
      <c r="HT134">
        <v>-122.66389465332</v>
      </c>
      <c r="HU134">
        <v>-1</v>
      </c>
    </row>
    <row r="135" spans="1:229" x14ac:dyDescent="0.2">
      <c r="A135" t="s">
        <v>2354</v>
      </c>
      <c r="B135" t="s">
        <v>437</v>
      </c>
      <c r="C135" t="s">
        <v>438</v>
      </c>
      <c r="F135" t="s">
        <v>1920</v>
      </c>
      <c r="G135">
        <v>0</v>
      </c>
      <c r="H135" s="1">
        <v>42971.723425925928</v>
      </c>
      <c r="I135" s="1">
        <v>42978.680335648147</v>
      </c>
      <c r="J135">
        <v>0</v>
      </c>
      <c r="K135" t="s">
        <v>1921</v>
      </c>
      <c r="L135" t="s">
        <v>1922</v>
      </c>
      <c r="M135" t="s">
        <v>1923</v>
      </c>
      <c r="N135" t="s">
        <v>1924</v>
      </c>
      <c r="O135" t="s">
        <v>2355</v>
      </c>
      <c r="P135">
        <v>1</v>
      </c>
      <c r="Q135">
        <v>3</v>
      </c>
      <c r="S135">
        <v>1</v>
      </c>
      <c r="T135">
        <v>1</v>
      </c>
      <c r="U135">
        <v>1</v>
      </c>
      <c r="V135">
        <v>1</v>
      </c>
      <c r="X135">
        <v>1</v>
      </c>
      <c r="Y135">
        <v>1</v>
      </c>
      <c r="Z135">
        <v>1</v>
      </c>
      <c r="AB135">
        <v>1</v>
      </c>
      <c r="AC135">
        <v>1</v>
      </c>
      <c r="AG135" s="5">
        <v>20</v>
      </c>
      <c r="AH135" t="s">
        <v>1926</v>
      </c>
      <c r="AK135" t="s">
        <v>1927</v>
      </c>
      <c r="AM135" t="s">
        <v>1928</v>
      </c>
      <c r="AN135">
        <v>2</v>
      </c>
      <c r="AP135">
        <v>3</v>
      </c>
      <c r="AQ135">
        <v>1</v>
      </c>
      <c r="AR135" t="s">
        <v>1929</v>
      </c>
      <c r="AU135">
        <v>1</v>
      </c>
      <c r="AV135">
        <v>1</v>
      </c>
      <c r="AZ135">
        <v>1</v>
      </c>
      <c r="BA135">
        <v>1</v>
      </c>
      <c r="BB135">
        <v>1</v>
      </c>
      <c r="BC135">
        <v>2</v>
      </c>
      <c r="BD135">
        <v>3</v>
      </c>
      <c r="BE135">
        <v>3</v>
      </c>
      <c r="BF135" t="s">
        <v>1930</v>
      </c>
      <c r="BI135" t="s">
        <v>445</v>
      </c>
      <c r="BJ135" t="s">
        <v>445</v>
      </c>
      <c r="BK135" t="s">
        <v>445</v>
      </c>
      <c r="BL135">
        <v>1</v>
      </c>
      <c r="BM135">
        <v>4</v>
      </c>
      <c r="BN135" t="s">
        <v>2356</v>
      </c>
      <c r="BQ135">
        <v>1</v>
      </c>
      <c r="BR135">
        <v>1</v>
      </c>
      <c r="BZ135">
        <v>1</v>
      </c>
      <c r="CB135">
        <v>2</v>
      </c>
      <c r="CC135">
        <v>3</v>
      </c>
      <c r="CD135">
        <v>3</v>
      </c>
      <c r="CE135">
        <v>1</v>
      </c>
      <c r="CF135">
        <v>2014</v>
      </c>
      <c r="CG135">
        <v>1</v>
      </c>
      <c r="CI135">
        <v>1</v>
      </c>
      <c r="CP135">
        <v>1</v>
      </c>
      <c r="CR135">
        <v>2</v>
      </c>
      <c r="CS135" t="s">
        <v>2357</v>
      </c>
      <c r="CT135">
        <v>2</v>
      </c>
      <c r="DH135">
        <v>2</v>
      </c>
      <c r="DX135">
        <v>1</v>
      </c>
      <c r="DY135">
        <v>1</v>
      </c>
      <c r="HU135">
        <v>-1</v>
      </c>
    </row>
    <row r="136" spans="1:229" x14ac:dyDescent="0.2">
      <c r="A136" t="s">
        <v>2358</v>
      </c>
      <c r="B136" t="s">
        <v>437</v>
      </c>
      <c r="C136" t="s">
        <v>438</v>
      </c>
      <c r="F136" t="s">
        <v>2359</v>
      </c>
      <c r="G136">
        <v>0</v>
      </c>
      <c r="H136" s="1">
        <v>42976.571793981479</v>
      </c>
      <c r="I136" s="1">
        <v>42979.569664351853</v>
      </c>
      <c r="J136">
        <v>0</v>
      </c>
      <c r="K136" t="s">
        <v>2360</v>
      </c>
      <c r="L136" t="s">
        <v>2361</v>
      </c>
      <c r="M136" t="s">
        <v>1247</v>
      </c>
      <c r="N136" t="s">
        <v>2362</v>
      </c>
      <c r="O136">
        <v>5038296855</v>
      </c>
      <c r="P136">
        <v>1</v>
      </c>
      <c r="Q136">
        <v>1</v>
      </c>
      <c r="S136">
        <v>1</v>
      </c>
      <c r="T136">
        <v>1</v>
      </c>
      <c r="U136">
        <v>1</v>
      </c>
      <c r="Y136">
        <v>1</v>
      </c>
      <c r="Z136">
        <v>1</v>
      </c>
      <c r="AA136">
        <v>1</v>
      </c>
      <c r="AB136">
        <v>1</v>
      </c>
      <c r="AC136">
        <v>1</v>
      </c>
      <c r="AD136">
        <v>1</v>
      </c>
      <c r="AG136" s="7">
        <v>5</v>
      </c>
      <c r="AH136">
        <v>20</v>
      </c>
      <c r="AK136">
        <v>20</v>
      </c>
      <c r="AM136">
        <v>90</v>
      </c>
      <c r="AN136">
        <v>2</v>
      </c>
      <c r="AP136">
        <v>4</v>
      </c>
      <c r="AS136" t="s">
        <v>2363</v>
      </c>
      <c r="AT136" t="s">
        <v>2363</v>
      </c>
      <c r="AU136">
        <v>1</v>
      </c>
      <c r="AV136">
        <v>1</v>
      </c>
      <c r="AW136">
        <v>0</v>
      </c>
      <c r="AX136">
        <v>6.76</v>
      </c>
      <c r="AY136">
        <v>0</v>
      </c>
      <c r="BC136">
        <v>2</v>
      </c>
      <c r="BD136">
        <v>2</v>
      </c>
      <c r="BE136">
        <v>2</v>
      </c>
      <c r="BF136">
        <v>2017</v>
      </c>
      <c r="BG136">
        <v>2017</v>
      </c>
      <c r="BH136">
        <v>2017</v>
      </c>
      <c r="BI136">
        <v>2017</v>
      </c>
      <c r="BJ136">
        <v>2017</v>
      </c>
      <c r="BK136">
        <v>2017</v>
      </c>
      <c r="BL136">
        <v>2</v>
      </c>
      <c r="BM136">
        <v>4</v>
      </c>
      <c r="BN136" t="s">
        <v>2364</v>
      </c>
      <c r="BQ136">
        <v>1</v>
      </c>
      <c r="BR136">
        <v>1</v>
      </c>
      <c r="CB136">
        <v>1</v>
      </c>
      <c r="CC136">
        <v>1</v>
      </c>
      <c r="CD136">
        <v>1</v>
      </c>
      <c r="CE136">
        <v>1</v>
      </c>
      <c r="CF136">
        <v>2017</v>
      </c>
      <c r="CG136">
        <v>1</v>
      </c>
      <c r="CI136">
        <v>1</v>
      </c>
      <c r="CJ136">
        <v>1</v>
      </c>
      <c r="CK136">
        <v>1</v>
      </c>
      <c r="CL136">
        <v>1</v>
      </c>
      <c r="CP136">
        <v>1</v>
      </c>
      <c r="CR136">
        <v>2</v>
      </c>
      <c r="CS136">
        <v>32.25</v>
      </c>
      <c r="CT136">
        <v>1</v>
      </c>
      <c r="CU136">
        <v>2017</v>
      </c>
      <c r="CV136">
        <v>1</v>
      </c>
      <c r="CX136">
        <v>1</v>
      </c>
      <c r="DA136">
        <v>1</v>
      </c>
      <c r="DE136">
        <v>1</v>
      </c>
      <c r="DG136">
        <v>59.75</v>
      </c>
      <c r="DH136">
        <v>1</v>
      </c>
      <c r="DI136">
        <v>2017</v>
      </c>
      <c r="DJ136">
        <v>1</v>
      </c>
      <c r="DL136">
        <v>1</v>
      </c>
      <c r="DM136">
        <v>1</v>
      </c>
      <c r="DN136">
        <v>1</v>
      </c>
      <c r="DO136">
        <v>1</v>
      </c>
      <c r="DS136">
        <v>2</v>
      </c>
      <c r="DU136">
        <v>2</v>
      </c>
      <c r="DW136">
        <v>3.61</v>
      </c>
      <c r="DX136">
        <v>1</v>
      </c>
      <c r="DY136">
        <v>1</v>
      </c>
      <c r="HU136">
        <v>-1</v>
      </c>
    </row>
    <row r="137" spans="1:229" x14ac:dyDescent="0.2">
      <c r="A137" t="s">
        <v>2365</v>
      </c>
      <c r="B137" t="s">
        <v>437</v>
      </c>
      <c r="C137" t="s">
        <v>438</v>
      </c>
      <c r="F137" t="s">
        <v>2315</v>
      </c>
      <c r="G137">
        <v>0</v>
      </c>
      <c r="H137" s="1">
        <v>42979.626736111109</v>
      </c>
      <c r="I137" s="1">
        <v>42979.652361111112</v>
      </c>
      <c r="J137">
        <v>0</v>
      </c>
      <c r="K137" t="s">
        <v>2316</v>
      </c>
      <c r="L137" t="s">
        <v>2317</v>
      </c>
      <c r="M137" t="s">
        <v>924</v>
      </c>
      <c r="N137" t="s">
        <v>2318</v>
      </c>
      <c r="O137" t="s">
        <v>2319</v>
      </c>
      <c r="P137">
        <v>1</v>
      </c>
      <c r="Q137">
        <v>2</v>
      </c>
      <c r="S137">
        <v>1</v>
      </c>
      <c r="T137">
        <v>1</v>
      </c>
      <c r="U137">
        <v>1</v>
      </c>
      <c r="V137">
        <v>1</v>
      </c>
      <c r="Y137">
        <v>2</v>
      </c>
      <c r="Z137">
        <v>1</v>
      </c>
      <c r="AA137">
        <v>1</v>
      </c>
      <c r="AB137">
        <v>1</v>
      </c>
      <c r="AC137">
        <v>1</v>
      </c>
      <c r="AD137">
        <v>1</v>
      </c>
      <c r="AJ137" s="2">
        <v>0.05</v>
      </c>
      <c r="AK137">
        <v>10</v>
      </c>
      <c r="AM137">
        <v>10</v>
      </c>
      <c r="AN137">
        <v>2</v>
      </c>
      <c r="AP137">
        <v>3</v>
      </c>
      <c r="AQ137">
        <v>1</v>
      </c>
      <c r="AS137" t="s">
        <v>2366</v>
      </c>
      <c r="AU137">
        <v>1</v>
      </c>
      <c r="AV137">
        <v>1</v>
      </c>
      <c r="AW137" t="s">
        <v>2367</v>
      </c>
      <c r="BA137">
        <v>1</v>
      </c>
      <c r="BB137">
        <v>1</v>
      </c>
      <c r="BF137">
        <v>2017</v>
      </c>
      <c r="BG137" t="s">
        <v>2368</v>
      </c>
      <c r="BI137" t="s">
        <v>2369</v>
      </c>
      <c r="BL137">
        <v>2</v>
      </c>
      <c r="BM137">
        <v>1</v>
      </c>
      <c r="BQ137">
        <v>1</v>
      </c>
      <c r="BR137">
        <v>1</v>
      </c>
      <c r="BT137">
        <v>1</v>
      </c>
      <c r="BU137" t="s">
        <v>2370</v>
      </c>
      <c r="BZ137">
        <v>1</v>
      </c>
      <c r="CB137">
        <v>2</v>
      </c>
      <c r="CC137">
        <v>2</v>
      </c>
      <c r="CD137">
        <v>2</v>
      </c>
      <c r="CE137">
        <v>1</v>
      </c>
      <c r="CF137">
        <v>2009</v>
      </c>
      <c r="CG137">
        <v>1</v>
      </c>
      <c r="CI137">
        <v>1</v>
      </c>
      <c r="CJ137">
        <v>1</v>
      </c>
      <c r="CK137">
        <v>1</v>
      </c>
      <c r="CL137">
        <v>1</v>
      </c>
      <c r="CP137">
        <v>4</v>
      </c>
      <c r="CQ137" t="s">
        <v>2371</v>
      </c>
      <c r="CR137">
        <v>2</v>
      </c>
      <c r="HU137">
        <v>-1</v>
      </c>
    </row>
    <row r="138" spans="1:229" x14ac:dyDescent="0.2">
      <c r="A138" t="s">
        <v>2372</v>
      </c>
      <c r="B138" t="s">
        <v>437</v>
      </c>
      <c r="C138" t="s">
        <v>438</v>
      </c>
      <c r="F138" t="s">
        <v>2373</v>
      </c>
      <c r="G138">
        <v>0</v>
      </c>
      <c r="H138" s="1">
        <v>42986.647928240738</v>
      </c>
      <c r="I138" s="1">
        <v>42986.660810185182</v>
      </c>
      <c r="J138">
        <v>1</v>
      </c>
      <c r="K138" t="s">
        <v>2374</v>
      </c>
      <c r="L138" t="s">
        <v>2375</v>
      </c>
      <c r="M138" t="s">
        <v>2376</v>
      </c>
      <c r="N138" t="s">
        <v>2377</v>
      </c>
      <c r="O138" t="s">
        <v>2378</v>
      </c>
      <c r="P138">
        <v>1</v>
      </c>
      <c r="Q138">
        <v>1</v>
      </c>
      <c r="S138">
        <v>1</v>
      </c>
      <c r="T138">
        <v>1</v>
      </c>
      <c r="U138">
        <v>1</v>
      </c>
      <c r="V138">
        <v>1</v>
      </c>
      <c r="X138">
        <v>1</v>
      </c>
      <c r="Y138">
        <v>2</v>
      </c>
      <c r="AB138">
        <v>1</v>
      </c>
      <c r="AK138" t="s">
        <v>2379</v>
      </c>
      <c r="AN138">
        <v>2</v>
      </c>
      <c r="AP138">
        <v>3</v>
      </c>
      <c r="AQ138">
        <v>2</v>
      </c>
      <c r="AR138" t="s">
        <v>2380</v>
      </c>
      <c r="AT138" t="s">
        <v>2381</v>
      </c>
      <c r="AU138">
        <v>1</v>
      </c>
      <c r="AV138">
        <v>1</v>
      </c>
      <c r="AW138">
        <v>0</v>
      </c>
      <c r="BA138">
        <v>1</v>
      </c>
      <c r="BB138">
        <v>1</v>
      </c>
      <c r="BC138">
        <v>1</v>
      </c>
      <c r="BD138">
        <v>1</v>
      </c>
      <c r="BE138">
        <v>1</v>
      </c>
      <c r="BF138">
        <v>2015</v>
      </c>
      <c r="BG138" t="s">
        <v>445</v>
      </c>
      <c r="BH138" t="s">
        <v>445</v>
      </c>
      <c r="BI138">
        <v>2015</v>
      </c>
      <c r="BJ138" t="s">
        <v>445</v>
      </c>
      <c r="BK138" t="s">
        <v>445</v>
      </c>
      <c r="BL138">
        <v>2</v>
      </c>
      <c r="BM138">
        <v>4</v>
      </c>
      <c r="BN138" t="s">
        <v>2382</v>
      </c>
      <c r="BP138">
        <v>1</v>
      </c>
      <c r="BQ138">
        <v>1</v>
      </c>
      <c r="BR138">
        <v>1</v>
      </c>
      <c r="BT138">
        <v>1</v>
      </c>
      <c r="BU138" t="s">
        <v>2383</v>
      </c>
      <c r="BV138">
        <v>1</v>
      </c>
      <c r="CB138">
        <v>2</v>
      </c>
      <c r="CC138">
        <v>2</v>
      </c>
      <c r="CD138">
        <v>2</v>
      </c>
      <c r="CE138">
        <v>1</v>
      </c>
      <c r="CF138">
        <v>2017</v>
      </c>
      <c r="CG138">
        <v>1</v>
      </c>
      <c r="CI138">
        <v>1</v>
      </c>
      <c r="CK138">
        <v>1</v>
      </c>
      <c r="CL138">
        <v>1</v>
      </c>
      <c r="CP138">
        <v>2</v>
      </c>
      <c r="CR138">
        <v>2</v>
      </c>
      <c r="CS138" s="5">
        <v>33.64</v>
      </c>
      <c r="CT138">
        <v>1</v>
      </c>
      <c r="CU138">
        <v>2017</v>
      </c>
      <c r="CV138">
        <v>1</v>
      </c>
      <c r="DC138">
        <v>1</v>
      </c>
      <c r="DD138" t="s">
        <v>2384</v>
      </c>
      <c r="DE138">
        <v>4</v>
      </c>
      <c r="DF138" t="s">
        <v>2385</v>
      </c>
      <c r="DG138" s="5">
        <v>44.85</v>
      </c>
      <c r="DH138">
        <v>1</v>
      </c>
      <c r="DI138">
        <v>2017</v>
      </c>
      <c r="DJ138">
        <v>1</v>
      </c>
      <c r="DN138">
        <v>1</v>
      </c>
      <c r="DO138">
        <v>1</v>
      </c>
      <c r="DQ138">
        <v>1</v>
      </c>
      <c r="DR138" t="s">
        <v>2386</v>
      </c>
      <c r="DS138">
        <v>2</v>
      </c>
      <c r="DU138">
        <v>1</v>
      </c>
      <c r="DV138" t="s">
        <v>2387</v>
      </c>
      <c r="DW138" s="5">
        <v>9.25</v>
      </c>
      <c r="DX138">
        <v>1</v>
      </c>
      <c r="DY138">
        <v>1</v>
      </c>
      <c r="DZ138" s="4">
        <v>23080</v>
      </c>
      <c r="EA138">
        <v>200</v>
      </c>
      <c r="ED138" s="4">
        <v>5642</v>
      </c>
      <c r="EE138">
        <v>68</v>
      </c>
      <c r="EF138">
        <v>442</v>
      </c>
      <c r="EG138">
        <v>7</v>
      </c>
      <c r="EH138">
        <v>9</v>
      </c>
      <c r="EI138">
        <v>0</v>
      </c>
      <c r="EJ138" s="4">
        <v>79212</v>
      </c>
      <c r="EK138">
        <v>80</v>
      </c>
      <c r="EL138">
        <v>3</v>
      </c>
      <c r="EM138">
        <v>4</v>
      </c>
      <c r="EN138">
        <v>7</v>
      </c>
      <c r="EO138">
        <v>1946</v>
      </c>
      <c r="EP138">
        <v>2006</v>
      </c>
      <c r="EQ138">
        <v>29.4</v>
      </c>
      <c r="ER138">
        <v>13.7</v>
      </c>
      <c r="ES138">
        <v>3</v>
      </c>
      <c r="ET138">
        <v>0</v>
      </c>
      <c r="EU138">
        <v>6</v>
      </c>
      <c r="EY138">
        <v>10.57</v>
      </c>
      <c r="FB138" s="4">
        <v>16000</v>
      </c>
      <c r="FD138" t="s">
        <v>2388</v>
      </c>
      <c r="FE138">
        <v>2030</v>
      </c>
      <c r="FF138">
        <v>1</v>
      </c>
      <c r="FG138">
        <v>1</v>
      </c>
      <c r="FH138">
        <v>3</v>
      </c>
      <c r="FJ138">
        <v>95</v>
      </c>
      <c r="FL138">
        <v>5</v>
      </c>
      <c r="FN138">
        <v>1</v>
      </c>
      <c r="FO138">
        <v>1</v>
      </c>
      <c r="FP138" s="4">
        <v>23080</v>
      </c>
      <c r="FT138" s="4">
        <v>5547</v>
      </c>
      <c r="FU138">
        <v>0</v>
      </c>
      <c r="FV138">
        <v>335</v>
      </c>
      <c r="FW138">
        <v>0</v>
      </c>
      <c r="FX138">
        <v>16</v>
      </c>
      <c r="FY138">
        <v>0</v>
      </c>
      <c r="FZ138" t="s">
        <v>2389</v>
      </c>
      <c r="GA138">
        <v>57</v>
      </c>
      <c r="HE138" t="s">
        <v>2390</v>
      </c>
      <c r="HF138">
        <v>1</v>
      </c>
      <c r="HG138">
        <v>1</v>
      </c>
      <c r="HH138" s="4">
        <v>6146</v>
      </c>
      <c r="HN138">
        <v>48</v>
      </c>
      <c r="HO138" t="s">
        <v>464</v>
      </c>
      <c r="HP138" s="4">
        <v>2640</v>
      </c>
      <c r="HQ138" t="s">
        <v>1231</v>
      </c>
      <c r="HS138">
        <v>45.555892944336001</v>
      </c>
      <c r="HT138">
        <v>-123.15110015869</v>
      </c>
      <c r="HU138">
        <v>-1</v>
      </c>
    </row>
    <row r="139" spans="1:229" x14ac:dyDescent="0.2">
      <c r="A139" t="s">
        <v>2391</v>
      </c>
      <c r="B139" t="s">
        <v>437</v>
      </c>
      <c r="C139" t="s">
        <v>438</v>
      </c>
      <c r="F139" t="s">
        <v>873</v>
      </c>
      <c r="G139">
        <v>0</v>
      </c>
      <c r="H139" s="1">
        <v>42986.628182870372</v>
      </c>
      <c r="I139" s="1">
        <v>42986.672847222224</v>
      </c>
      <c r="J139">
        <v>1</v>
      </c>
      <c r="K139" t="s">
        <v>2392</v>
      </c>
      <c r="L139" t="s">
        <v>2393</v>
      </c>
      <c r="M139" t="s">
        <v>2394</v>
      </c>
      <c r="N139" t="s">
        <v>2395</v>
      </c>
      <c r="O139" t="s">
        <v>2396</v>
      </c>
      <c r="P139">
        <v>1</v>
      </c>
      <c r="Q139">
        <v>1</v>
      </c>
      <c r="S139">
        <v>1</v>
      </c>
      <c r="T139">
        <v>1</v>
      </c>
      <c r="U139">
        <v>1</v>
      </c>
      <c r="V139">
        <v>1</v>
      </c>
      <c r="X139">
        <v>1</v>
      </c>
      <c r="Y139">
        <v>1</v>
      </c>
      <c r="AB139">
        <v>1</v>
      </c>
      <c r="AC139">
        <v>1</v>
      </c>
      <c r="AK139" t="s">
        <v>2397</v>
      </c>
      <c r="AL139" t="s">
        <v>2398</v>
      </c>
      <c r="AM139" t="s">
        <v>2399</v>
      </c>
      <c r="AN139">
        <v>1</v>
      </c>
      <c r="AO139" t="s">
        <v>2400</v>
      </c>
      <c r="AP139">
        <v>3</v>
      </c>
      <c r="AQ139">
        <v>1</v>
      </c>
      <c r="AR139">
        <v>10</v>
      </c>
      <c r="AS139" t="s">
        <v>2401</v>
      </c>
      <c r="AT139" t="s">
        <v>2402</v>
      </c>
      <c r="AU139">
        <v>1</v>
      </c>
      <c r="AV139">
        <v>1</v>
      </c>
      <c r="BC139">
        <v>1</v>
      </c>
      <c r="BD139">
        <v>1</v>
      </c>
      <c r="BE139">
        <v>1</v>
      </c>
      <c r="BL139">
        <v>2</v>
      </c>
      <c r="BM139">
        <v>4</v>
      </c>
      <c r="BN139" t="s">
        <v>2403</v>
      </c>
      <c r="BO139">
        <v>1</v>
      </c>
      <c r="BP139">
        <v>1</v>
      </c>
      <c r="BQ139">
        <v>1</v>
      </c>
      <c r="BR139">
        <v>1</v>
      </c>
      <c r="BV139">
        <v>1</v>
      </c>
      <c r="CB139">
        <v>2</v>
      </c>
      <c r="CC139">
        <v>2</v>
      </c>
      <c r="CD139">
        <v>2</v>
      </c>
      <c r="CE139">
        <v>1</v>
      </c>
      <c r="CF139">
        <v>2017</v>
      </c>
      <c r="CG139">
        <v>1</v>
      </c>
      <c r="CP139">
        <v>2</v>
      </c>
      <c r="CR139">
        <v>2</v>
      </c>
      <c r="CS139" t="s">
        <v>2404</v>
      </c>
      <c r="CT139">
        <v>1</v>
      </c>
      <c r="CU139">
        <v>2017</v>
      </c>
      <c r="CV139">
        <v>1</v>
      </c>
      <c r="CX139">
        <v>1</v>
      </c>
      <c r="DE139">
        <v>4</v>
      </c>
      <c r="DF139" t="s">
        <v>2405</v>
      </c>
      <c r="DG139" s="5">
        <v>43.16</v>
      </c>
      <c r="DH139">
        <v>1</v>
      </c>
      <c r="DI139">
        <v>2017</v>
      </c>
      <c r="DJ139">
        <v>1</v>
      </c>
      <c r="DL139">
        <v>1</v>
      </c>
      <c r="DS139">
        <v>2</v>
      </c>
      <c r="DU139">
        <v>1</v>
      </c>
      <c r="DW139" s="5">
        <v>18</v>
      </c>
      <c r="DX139">
        <v>1</v>
      </c>
      <c r="DY139">
        <v>1</v>
      </c>
      <c r="FF139">
        <v>1</v>
      </c>
      <c r="FG139">
        <v>1</v>
      </c>
      <c r="FN139">
        <v>1</v>
      </c>
      <c r="FO139">
        <v>1</v>
      </c>
      <c r="HF139">
        <v>1</v>
      </c>
      <c r="HG139">
        <v>1</v>
      </c>
      <c r="HS139">
        <v>45.355194091797003</v>
      </c>
      <c r="HT139">
        <v>-122.86149597168</v>
      </c>
      <c r="HU139">
        <v>-1</v>
      </c>
    </row>
    <row r="140" spans="1:229" x14ac:dyDescent="0.2">
      <c r="A140" t="s">
        <v>2406</v>
      </c>
      <c r="B140" t="s">
        <v>437</v>
      </c>
      <c r="C140" t="s">
        <v>438</v>
      </c>
      <c r="F140" t="s">
        <v>2407</v>
      </c>
      <c r="G140">
        <v>0</v>
      </c>
      <c r="H140" s="1">
        <v>42986.640810185185</v>
      </c>
      <c r="I140" s="1">
        <v>42986.683668981481</v>
      </c>
      <c r="J140">
        <v>1</v>
      </c>
      <c r="K140" t="s">
        <v>2408</v>
      </c>
      <c r="L140" t="s">
        <v>2409</v>
      </c>
      <c r="M140" t="s">
        <v>442</v>
      </c>
      <c r="N140" t="s">
        <v>2410</v>
      </c>
      <c r="O140" t="s">
        <v>2410</v>
      </c>
      <c r="P140">
        <v>1</v>
      </c>
      <c r="Q140">
        <v>1</v>
      </c>
      <c r="S140">
        <v>1</v>
      </c>
      <c r="T140">
        <v>1</v>
      </c>
      <c r="V140">
        <v>1</v>
      </c>
      <c r="W140">
        <v>1</v>
      </c>
      <c r="Y140">
        <v>2</v>
      </c>
      <c r="Z140">
        <v>1</v>
      </c>
      <c r="AA140">
        <v>1</v>
      </c>
      <c r="AB140">
        <v>1</v>
      </c>
      <c r="AC140">
        <v>1</v>
      </c>
      <c r="AG140" s="5">
        <v>10</v>
      </c>
      <c r="AH140" t="s">
        <v>662</v>
      </c>
      <c r="AJ140" t="s">
        <v>2411</v>
      </c>
      <c r="AK140" t="s">
        <v>529</v>
      </c>
      <c r="AL140" s="5">
        <v>10</v>
      </c>
      <c r="AM140">
        <v>25</v>
      </c>
      <c r="AN140">
        <v>2</v>
      </c>
      <c r="AP140">
        <v>3</v>
      </c>
      <c r="AQ140">
        <v>2</v>
      </c>
      <c r="AR140" t="s">
        <v>1289</v>
      </c>
      <c r="AS140" t="s">
        <v>2412</v>
      </c>
      <c r="AT140" t="s">
        <v>2413</v>
      </c>
      <c r="AU140">
        <v>1</v>
      </c>
      <c r="AV140">
        <v>1</v>
      </c>
      <c r="BC140">
        <v>1</v>
      </c>
      <c r="BD140">
        <v>1</v>
      </c>
      <c r="BE140">
        <v>1</v>
      </c>
      <c r="BF140">
        <v>2015</v>
      </c>
      <c r="BG140">
        <v>2011</v>
      </c>
      <c r="BL140">
        <v>2</v>
      </c>
      <c r="BM140">
        <v>1</v>
      </c>
      <c r="BO140">
        <v>1</v>
      </c>
      <c r="BQ140">
        <v>1</v>
      </c>
      <c r="BT140">
        <v>1</v>
      </c>
      <c r="BU140" t="s">
        <v>2414</v>
      </c>
      <c r="BZ140">
        <v>1</v>
      </c>
      <c r="CB140">
        <v>2</v>
      </c>
      <c r="CC140">
        <v>2</v>
      </c>
      <c r="CD140">
        <v>2</v>
      </c>
      <c r="CE140">
        <v>1</v>
      </c>
      <c r="CF140">
        <v>2017</v>
      </c>
      <c r="CG140">
        <v>1</v>
      </c>
      <c r="CJ140">
        <v>1</v>
      </c>
      <c r="CL140">
        <v>1</v>
      </c>
      <c r="CP140">
        <v>2</v>
      </c>
      <c r="CR140">
        <v>2</v>
      </c>
      <c r="CS140">
        <v>27.4</v>
      </c>
      <c r="CT140">
        <v>1</v>
      </c>
      <c r="CU140">
        <v>2011</v>
      </c>
      <c r="CV140">
        <v>1</v>
      </c>
      <c r="CY140">
        <v>1</v>
      </c>
      <c r="DA140">
        <v>1</v>
      </c>
      <c r="DE140">
        <v>4</v>
      </c>
      <c r="DF140" t="s">
        <v>2415</v>
      </c>
      <c r="DG140">
        <v>34</v>
      </c>
      <c r="DH140">
        <v>2</v>
      </c>
      <c r="DX140">
        <v>1</v>
      </c>
      <c r="DY140">
        <v>1</v>
      </c>
      <c r="DZ140">
        <v>1959</v>
      </c>
      <c r="EA140">
        <v>156</v>
      </c>
      <c r="ED140">
        <v>1579</v>
      </c>
      <c r="EE140">
        <v>117</v>
      </c>
      <c r="EF140">
        <v>380</v>
      </c>
      <c r="EG140">
        <v>39</v>
      </c>
      <c r="EJ140" s="4">
        <v>42000</v>
      </c>
      <c r="EO140">
        <v>1955</v>
      </c>
      <c r="EP140">
        <v>2001</v>
      </c>
      <c r="ER140">
        <v>2</v>
      </c>
      <c r="ES140">
        <v>0.45</v>
      </c>
      <c r="EU140" t="s">
        <v>1934</v>
      </c>
      <c r="EW140" t="s">
        <v>722</v>
      </c>
      <c r="FB140" t="s">
        <v>2416</v>
      </c>
      <c r="FD140" t="s">
        <v>2417</v>
      </c>
      <c r="FF140">
        <v>1</v>
      </c>
      <c r="FG140">
        <v>1</v>
      </c>
      <c r="FH140">
        <v>3</v>
      </c>
      <c r="FK140" s="2">
        <v>0.71</v>
      </c>
      <c r="FL140" s="2">
        <v>0.28999999999999998</v>
      </c>
      <c r="FN140">
        <v>1</v>
      </c>
      <c r="FO140">
        <v>1</v>
      </c>
      <c r="FP140">
        <v>1682</v>
      </c>
      <c r="FQ140">
        <v>19</v>
      </c>
      <c r="FT140">
        <v>1409</v>
      </c>
      <c r="FU140">
        <v>11</v>
      </c>
      <c r="FV140">
        <v>273</v>
      </c>
      <c r="FW140">
        <v>8</v>
      </c>
      <c r="GB140">
        <v>6</v>
      </c>
      <c r="GC140">
        <v>1</v>
      </c>
      <c r="GD140" s="2">
        <v>0</v>
      </c>
      <c r="GF140">
        <v>1</v>
      </c>
      <c r="GL140">
        <v>2</v>
      </c>
      <c r="GN140">
        <v>1973</v>
      </c>
      <c r="GO140">
        <v>1992</v>
      </c>
      <c r="GP140" t="s">
        <v>2418</v>
      </c>
      <c r="GQ140" t="s">
        <v>2419</v>
      </c>
      <c r="GS140" t="s">
        <v>2051</v>
      </c>
      <c r="GT140" t="s">
        <v>2420</v>
      </c>
      <c r="GU140" s="2">
        <v>0.75</v>
      </c>
      <c r="GX140">
        <v>1</v>
      </c>
      <c r="GY140">
        <v>2</v>
      </c>
      <c r="HB140">
        <v>1</v>
      </c>
      <c r="HC140" s="2">
        <v>0.5</v>
      </c>
      <c r="HD140" t="s">
        <v>2421</v>
      </c>
      <c r="HF140">
        <v>1</v>
      </c>
      <c r="HG140">
        <v>2</v>
      </c>
      <c r="HS140">
        <v>43.059600830077997</v>
      </c>
      <c r="HT140">
        <v>-124.36799621582</v>
      </c>
      <c r="HU140">
        <v>-1</v>
      </c>
    </row>
    <row r="141" spans="1:229" x14ac:dyDescent="0.2">
      <c r="A141" t="s">
        <v>2422</v>
      </c>
      <c r="B141" t="s">
        <v>437</v>
      </c>
      <c r="C141" t="s">
        <v>438</v>
      </c>
      <c r="F141" t="s">
        <v>2423</v>
      </c>
      <c r="G141">
        <v>0</v>
      </c>
      <c r="H141" s="1">
        <v>42989.467060185183</v>
      </c>
      <c r="I141" s="1">
        <v>42989.484363425923</v>
      </c>
      <c r="J141">
        <v>1</v>
      </c>
      <c r="P141">
        <v>1</v>
      </c>
      <c r="AU141">
        <v>1</v>
      </c>
      <c r="AV141">
        <v>1</v>
      </c>
      <c r="CE141">
        <v>1</v>
      </c>
      <c r="CT141">
        <v>1</v>
      </c>
      <c r="DH141">
        <v>2</v>
      </c>
      <c r="DX141">
        <v>1</v>
      </c>
      <c r="DY141">
        <v>1</v>
      </c>
      <c r="FN141">
        <v>1</v>
      </c>
      <c r="FO141">
        <v>1</v>
      </c>
      <c r="HF141">
        <v>1</v>
      </c>
      <c r="HG141">
        <v>2</v>
      </c>
      <c r="HS141">
        <v>45.869598388672003</v>
      </c>
      <c r="HT141">
        <v>-119.68800354004</v>
      </c>
      <c r="HU14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D389"/>
  <sheetViews>
    <sheetView zoomScaleNormal="100" workbookViewId="0">
      <pane xSplit="1" ySplit="1" topLeftCell="B244" activePane="bottomRight" state="frozen"/>
      <selection pane="topRight" activeCell="B1" sqref="B1"/>
      <selection pane="bottomLeft" activeCell="A2" sqref="A2"/>
      <selection pane="bottomRight" activeCell="D277" sqref="D277"/>
    </sheetView>
  </sheetViews>
  <sheetFormatPr baseColWidth="10" defaultColWidth="9.1640625" defaultRowHeight="11" x14ac:dyDescent="0.15"/>
  <cols>
    <col min="1" max="1" width="12.83203125" style="12" customWidth="1"/>
    <col min="2" max="2" width="12" style="12" bestFit="1" customWidth="1"/>
    <col min="3" max="3" width="8.33203125" style="12" bestFit="1" customWidth="1"/>
    <col min="4" max="4" width="8.5" style="12" bestFit="1" customWidth="1"/>
    <col min="5" max="5" width="9.33203125" style="12" customWidth="1"/>
    <col min="6" max="6" width="12.5" style="12" customWidth="1"/>
    <col min="7" max="19" width="9.33203125" style="12" customWidth="1"/>
    <col min="20" max="20" width="9.5" style="12" bestFit="1" customWidth="1"/>
    <col min="21" max="28" width="9.33203125" style="12" customWidth="1"/>
    <col min="29" max="29" width="9.5" style="12" bestFit="1" customWidth="1"/>
    <col min="30" max="32" width="9.33203125" style="12" customWidth="1"/>
    <col min="33" max="34" width="9.5" style="12" bestFit="1" customWidth="1"/>
    <col min="35" max="53" width="9.33203125" style="12" customWidth="1"/>
    <col min="54" max="54" width="9.5" style="12" bestFit="1" customWidth="1"/>
    <col min="55" max="60" width="9.33203125" style="12" customWidth="1"/>
    <col min="61" max="61" width="9.5" style="12" bestFit="1" customWidth="1"/>
    <col min="62" max="71" width="9.33203125" style="12" customWidth="1"/>
    <col min="72" max="72" width="9.5" style="12" customWidth="1"/>
    <col min="73" max="80" width="9.33203125" style="12" customWidth="1"/>
    <col min="81" max="81" width="9.5" style="12" bestFit="1" customWidth="1"/>
    <col min="82" max="82" width="9.33203125" style="12" customWidth="1"/>
    <col min="83" max="83" width="9.5" style="12" bestFit="1" customWidth="1"/>
    <col min="84" max="86" width="9.33203125" style="12" customWidth="1"/>
    <col min="87" max="87" width="9.5" style="12" customWidth="1"/>
    <col min="88" max="95" width="9.33203125" style="12" customWidth="1"/>
    <col min="96" max="96" width="9.5" style="12" bestFit="1" customWidth="1"/>
    <col min="97" max="97" width="9.33203125" style="12" customWidth="1"/>
    <col min="98" max="98" width="9.5" style="12" bestFit="1" customWidth="1"/>
    <col min="99" max="107" width="9.33203125" style="12" customWidth="1"/>
    <col min="108" max="108" width="9.5" style="12" bestFit="1" customWidth="1"/>
    <col min="109" max="109" width="9.33203125" style="12" customWidth="1"/>
    <col min="110" max="110" width="9.5" style="12" bestFit="1" customWidth="1"/>
    <col min="111" max="111" width="9.33203125" style="12" customWidth="1"/>
    <col min="112" max="112" width="9.5" style="12" bestFit="1" customWidth="1"/>
    <col min="113" max="124" width="9.33203125" style="12" customWidth="1"/>
    <col min="125" max="125" width="12" style="12" customWidth="1"/>
    <col min="126" max="126" width="10.33203125" style="12" customWidth="1"/>
    <col min="127" max="127" width="9.33203125" style="12" customWidth="1"/>
    <col min="128" max="128" width="13.5" style="12" customWidth="1"/>
    <col min="129" max="136" width="9.33203125" style="12" customWidth="1"/>
    <col min="137" max="138" width="9.83203125" style="12" customWidth="1"/>
    <col min="139" max="152" width="9.33203125" style="12" customWidth="1"/>
    <col min="153" max="153" width="10" style="12" bestFit="1" customWidth="1"/>
    <col min="154" max="155" width="9.33203125" style="12" customWidth="1"/>
    <col min="156" max="156" width="11.6640625" style="12" bestFit="1" customWidth="1"/>
    <col min="157" max="179" width="9.33203125" style="12" customWidth="1"/>
    <col min="180" max="180" width="10.83203125" style="12" bestFit="1" customWidth="1"/>
    <col min="181" max="181" width="9.33203125" style="12" customWidth="1"/>
    <col min="182" max="182" width="12.5" style="12" bestFit="1" customWidth="1"/>
    <col min="183" max="184" width="9.33203125" style="12" customWidth="1"/>
    <col min="185" max="186" width="9.83203125" style="12" customWidth="1"/>
    <col min="187" max="187" width="12.33203125" style="12" customWidth="1"/>
    <col min="188" max="195" width="9.33203125" style="12" customWidth="1"/>
    <col min="196" max="196" width="9.5" style="12" bestFit="1" customWidth="1"/>
    <col min="197" max="197" width="9.33203125" style="12" customWidth="1"/>
    <col min="198" max="198" width="9.5" style="12" bestFit="1" customWidth="1"/>
    <col min="199" max="199" width="10.83203125" style="12" bestFit="1" customWidth="1"/>
    <col min="200" max="210" width="9.33203125" style="12" customWidth="1"/>
    <col min="211" max="212" width="9.5" style="12" bestFit="1" customWidth="1"/>
    <col min="213" max="16384" width="9.1640625" style="12"/>
  </cols>
  <sheetData>
    <row r="1" spans="1:212" x14ac:dyDescent="0.15">
      <c r="A1" s="12" t="s">
        <v>2475</v>
      </c>
      <c r="B1" s="12" t="s">
        <v>2575</v>
      </c>
      <c r="C1" s="12" t="s">
        <v>2576</v>
      </c>
      <c r="D1" s="12" t="s">
        <v>2577</v>
      </c>
      <c r="E1" s="12" t="s">
        <v>245</v>
      </c>
      <c r="F1" s="12" t="s">
        <v>246</v>
      </c>
      <c r="G1" s="12" t="s">
        <v>247</v>
      </c>
      <c r="H1" s="12" t="s">
        <v>248</v>
      </c>
      <c r="I1" s="12" t="s">
        <v>249</v>
      </c>
      <c r="J1" s="12" t="s">
        <v>250</v>
      </c>
      <c r="K1" s="12" t="s">
        <v>251</v>
      </c>
      <c r="L1" s="12" t="s">
        <v>252</v>
      </c>
      <c r="M1" s="12" t="s">
        <v>253</v>
      </c>
      <c r="N1" s="12" t="s">
        <v>254</v>
      </c>
      <c r="O1" s="12" t="s">
        <v>255</v>
      </c>
      <c r="P1" s="12" t="s">
        <v>256</v>
      </c>
      <c r="Q1" s="12" t="s">
        <v>257</v>
      </c>
      <c r="R1" s="12" t="s">
        <v>258</v>
      </c>
      <c r="S1" s="12" t="s">
        <v>259</v>
      </c>
      <c r="T1" s="12" t="s">
        <v>260</v>
      </c>
      <c r="U1" s="12" t="s">
        <v>261</v>
      </c>
      <c r="V1" s="12" t="s">
        <v>262</v>
      </c>
      <c r="W1" s="12" t="s">
        <v>263</v>
      </c>
      <c r="X1" s="12" t="s">
        <v>264</v>
      </c>
      <c r="Y1" s="12" t="s">
        <v>265</v>
      </c>
      <c r="Z1" s="57" t="s">
        <v>266</v>
      </c>
      <c r="AA1" s="12" t="s">
        <v>267</v>
      </c>
      <c r="AB1" s="12" t="s">
        <v>268</v>
      </c>
      <c r="AC1" s="12" t="s">
        <v>269</v>
      </c>
      <c r="AD1" s="12" t="s">
        <v>270</v>
      </c>
      <c r="AE1" s="12" t="s">
        <v>271</v>
      </c>
      <c r="AF1" s="12" t="s">
        <v>272</v>
      </c>
      <c r="AG1" s="12" t="s">
        <v>273</v>
      </c>
      <c r="AH1" s="12" t="s">
        <v>274</v>
      </c>
      <c r="AI1" s="18" t="s">
        <v>277</v>
      </c>
      <c r="AJ1" s="18" t="s">
        <v>278</v>
      </c>
      <c r="AK1" s="18" t="s">
        <v>279</v>
      </c>
      <c r="AL1" s="18" t="s">
        <v>280</v>
      </c>
      <c r="AM1" s="18" t="s">
        <v>281</v>
      </c>
      <c r="AN1" s="18" t="s">
        <v>282</v>
      </c>
      <c r="AO1" s="12" t="s">
        <v>283</v>
      </c>
      <c r="AP1" s="12" t="s">
        <v>284</v>
      </c>
      <c r="AQ1" s="12" t="s">
        <v>285</v>
      </c>
      <c r="AR1" s="12" t="s">
        <v>286</v>
      </c>
      <c r="AS1" s="12" t="s">
        <v>287</v>
      </c>
      <c r="AT1" s="12" t="s">
        <v>288</v>
      </c>
      <c r="AU1" s="12" t="s">
        <v>289</v>
      </c>
      <c r="AV1" s="12" t="s">
        <v>290</v>
      </c>
      <c r="AW1" s="12" t="s">
        <v>291</v>
      </c>
      <c r="AX1" s="12" t="s">
        <v>292</v>
      </c>
      <c r="AY1" s="12" t="s">
        <v>293</v>
      </c>
      <c r="AZ1" s="12" t="s">
        <v>294</v>
      </c>
      <c r="BA1" s="12" t="s">
        <v>295</v>
      </c>
      <c r="BB1" s="12" t="s">
        <v>296</v>
      </c>
      <c r="BC1" s="12" t="s">
        <v>297</v>
      </c>
      <c r="BD1" s="12" t="s">
        <v>298</v>
      </c>
      <c r="BE1" s="12" t="s">
        <v>299</v>
      </c>
      <c r="BF1" s="12" t="s">
        <v>300</v>
      </c>
      <c r="BG1" s="12" t="s">
        <v>301</v>
      </c>
      <c r="BH1" s="12" t="s">
        <v>302</v>
      </c>
      <c r="BI1" s="12" t="s">
        <v>303</v>
      </c>
      <c r="BJ1" s="12" t="s">
        <v>304</v>
      </c>
      <c r="BK1" s="12" t="s">
        <v>305</v>
      </c>
      <c r="BL1" s="12" t="s">
        <v>306</v>
      </c>
      <c r="BM1" s="12" t="s">
        <v>307</v>
      </c>
      <c r="BN1" s="12" t="s">
        <v>308</v>
      </c>
      <c r="BO1" s="12" t="s">
        <v>309</v>
      </c>
      <c r="BP1" s="12" t="s">
        <v>310</v>
      </c>
      <c r="BQ1" s="12" t="s">
        <v>311</v>
      </c>
      <c r="BR1" s="12" t="s">
        <v>312</v>
      </c>
      <c r="BS1" s="12" t="s">
        <v>313</v>
      </c>
      <c r="BT1" s="12" t="s">
        <v>314</v>
      </c>
      <c r="BU1" s="12" t="s">
        <v>315</v>
      </c>
      <c r="BV1" s="12" t="s">
        <v>316</v>
      </c>
      <c r="BW1" s="12" t="s">
        <v>317</v>
      </c>
      <c r="BX1" s="12" t="s">
        <v>318</v>
      </c>
      <c r="BY1" s="12" t="s">
        <v>319</v>
      </c>
      <c r="BZ1" s="12" t="s">
        <v>320</v>
      </c>
      <c r="CA1" s="12" t="s">
        <v>321</v>
      </c>
      <c r="CB1" s="12" t="s">
        <v>322</v>
      </c>
      <c r="CC1" s="12" t="s">
        <v>323</v>
      </c>
      <c r="CD1" s="12" t="s">
        <v>324</v>
      </c>
      <c r="CE1" s="12" t="s">
        <v>325</v>
      </c>
      <c r="CF1" s="12" t="s">
        <v>326</v>
      </c>
      <c r="CG1" s="12" t="s">
        <v>327</v>
      </c>
      <c r="CH1" s="12" t="s">
        <v>313</v>
      </c>
      <c r="CI1" s="12" t="s">
        <v>328</v>
      </c>
      <c r="CJ1" s="12" t="s">
        <v>329</v>
      </c>
      <c r="CK1" s="12" t="s">
        <v>330</v>
      </c>
      <c r="CL1" s="12" t="s">
        <v>331</v>
      </c>
      <c r="CM1" s="12" t="s">
        <v>332</v>
      </c>
      <c r="CN1" s="12" t="s">
        <v>333</v>
      </c>
      <c r="CO1" s="12" t="s">
        <v>334</v>
      </c>
      <c r="CP1" s="12" t="s">
        <v>335</v>
      </c>
      <c r="CQ1" s="12" t="s">
        <v>336</v>
      </c>
      <c r="CR1" s="12" t="s">
        <v>337</v>
      </c>
      <c r="CS1" s="12" t="s">
        <v>338</v>
      </c>
      <c r="CT1" s="12" t="s">
        <v>339</v>
      </c>
      <c r="CU1" s="12" t="s">
        <v>340</v>
      </c>
      <c r="CV1" s="12" t="s">
        <v>313</v>
      </c>
      <c r="CW1" s="12" t="s">
        <v>341</v>
      </c>
      <c r="CX1" s="12" t="s">
        <v>342</v>
      </c>
      <c r="CY1" s="12" t="s">
        <v>343</v>
      </c>
      <c r="CZ1" s="12" t="s">
        <v>344</v>
      </c>
      <c r="DA1" s="12" t="s">
        <v>345</v>
      </c>
      <c r="DB1" s="12" t="s">
        <v>346</v>
      </c>
      <c r="DC1" s="12" t="s">
        <v>347</v>
      </c>
      <c r="DD1" s="12" t="s">
        <v>348</v>
      </c>
      <c r="DE1" s="12" t="s">
        <v>349</v>
      </c>
      <c r="DF1" s="12" t="s">
        <v>350</v>
      </c>
      <c r="DG1" s="12" t="s">
        <v>351</v>
      </c>
      <c r="DH1" s="12" t="s">
        <v>352</v>
      </c>
      <c r="DI1" s="12" t="s">
        <v>353</v>
      </c>
      <c r="DJ1" s="12" t="s">
        <v>355</v>
      </c>
      <c r="DK1" s="18" t="s">
        <v>356</v>
      </c>
      <c r="DL1" s="18" t="s">
        <v>357</v>
      </c>
      <c r="DM1" s="18" t="s">
        <v>358</v>
      </c>
      <c r="DN1" s="18" t="s">
        <v>359</v>
      </c>
      <c r="DO1" s="18" t="s">
        <v>360</v>
      </c>
      <c r="DP1" s="18" t="s">
        <v>361</v>
      </c>
      <c r="DQ1" s="18" t="s">
        <v>362</v>
      </c>
      <c r="DR1" s="18" t="s">
        <v>363</v>
      </c>
      <c r="DS1" s="18" t="s">
        <v>364</v>
      </c>
      <c r="DT1" s="18" t="s">
        <v>365</v>
      </c>
      <c r="DU1" s="18" t="s">
        <v>366</v>
      </c>
      <c r="DV1" s="18" t="s">
        <v>2669</v>
      </c>
      <c r="DW1" s="18" t="s">
        <v>2670</v>
      </c>
      <c r="DX1" s="18" t="s">
        <v>2671</v>
      </c>
      <c r="DY1" s="18" t="s">
        <v>2672</v>
      </c>
      <c r="DZ1" s="12" t="s">
        <v>2673</v>
      </c>
      <c r="EA1" s="12" t="s">
        <v>2674</v>
      </c>
      <c r="EB1" s="18" t="s">
        <v>2676</v>
      </c>
      <c r="EC1" s="18" t="s">
        <v>2677</v>
      </c>
      <c r="ED1" s="18" t="s">
        <v>2678</v>
      </c>
      <c r="EE1" s="18" t="s">
        <v>2679</v>
      </c>
      <c r="EF1" s="18" t="s">
        <v>2680</v>
      </c>
      <c r="EG1" s="18" t="s">
        <v>2681</v>
      </c>
      <c r="EH1" s="18" t="s">
        <v>2682</v>
      </c>
      <c r="EI1" s="18" t="s">
        <v>2683</v>
      </c>
      <c r="EJ1" s="18" t="s">
        <v>2684</v>
      </c>
      <c r="EK1" s="18" t="s">
        <v>2685</v>
      </c>
      <c r="EL1" s="18" t="s">
        <v>2686</v>
      </c>
      <c r="EM1" s="18" t="s">
        <v>2687</v>
      </c>
      <c r="EN1" s="18" t="s">
        <v>2689</v>
      </c>
      <c r="EO1" s="18" t="s">
        <v>2688</v>
      </c>
      <c r="EP1" s="18" t="s">
        <v>387</v>
      </c>
      <c r="EQ1" s="12" t="s">
        <v>388</v>
      </c>
      <c r="ER1" s="12" t="s">
        <v>389</v>
      </c>
      <c r="ES1" s="12" t="s">
        <v>390</v>
      </c>
      <c r="ET1" s="18" t="s">
        <v>391</v>
      </c>
      <c r="EU1" s="18" t="s">
        <v>392</v>
      </c>
      <c r="EV1" s="18" t="s">
        <v>393</v>
      </c>
      <c r="EW1" s="18" t="s">
        <v>394</v>
      </c>
      <c r="EX1" s="18" t="s">
        <v>395</v>
      </c>
      <c r="EY1" s="12" t="s">
        <v>397</v>
      </c>
      <c r="EZ1" s="12" t="s">
        <v>356</v>
      </c>
      <c r="FA1" s="12" t="s">
        <v>357</v>
      </c>
      <c r="FB1" s="12" t="s">
        <v>358</v>
      </c>
      <c r="FC1" s="12" t="s">
        <v>359</v>
      </c>
      <c r="FD1" s="12" t="s">
        <v>2705</v>
      </c>
      <c r="FE1" s="12" t="s">
        <v>2706</v>
      </c>
      <c r="FF1" s="12" t="s">
        <v>2707</v>
      </c>
      <c r="FG1" s="12" t="s">
        <v>2708</v>
      </c>
      <c r="FH1" s="12" t="s">
        <v>2709</v>
      </c>
      <c r="FI1" s="12" t="s">
        <v>2710</v>
      </c>
      <c r="FJ1" s="116" t="s">
        <v>398</v>
      </c>
      <c r="FK1" s="18" t="s">
        <v>2722</v>
      </c>
      <c r="FL1" s="18" t="s">
        <v>2670</v>
      </c>
      <c r="FM1" s="18" t="s">
        <v>2723</v>
      </c>
      <c r="FN1" s="18" t="s">
        <v>2724</v>
      </c>
      <c r="FO1" s="12" t="s">
        <v>403</v>
      </c>
      <c r="FP1" s="12" t="s">
        <v>404</v>
      </c>
      <c r="FQ1" s="12" t="s">
        <v>405</v>
      </c>
      <c r="FR1" s="12" t="s">
        <v>406</v>
      </c>
      <c r="FS1" s="12" t="s">
        <v>407</v>
      </c>
      <c r="FT1" s="12" t="s">
        <v>408</v>
      </c>
      <c r="FU1" s="12" t="s">
        <v>409</v>
      </c>
      <c r="FV1" s="12" t="s">
        <v>410</v>
      </c>
      <c r="FW1" s="12" t="s">
        <v>411</v>
      </c>
      <c r="FX1" s="12" t="s">
        <v>412</v>
      </c>
      <c r="FY1" s="12" t="s">
        <v>413</v>
      </c>
      <c r="FZ1" s="18" t="s">
        <v>2725</v>
      </c>
      <c r="GA1" s="18" t="s">
        <v>2726</v>
      </c>
      <c r="GB1" s="18" t="s">
        <v>2727</v>
      </c>
      <c r="GC1" s="18" t="s">
        <v>2728</v>
      </c>
      <c r="GD1" s="18" t="s">
        <v>2729</v>
      </c>
      <c r="GE1" s="18" t="s">
        <v>419</v>
      </c>
      <c r="GF1" s="12" t="s">
        <v>420</v>
      </c>
      <c r="GG1" s="12" t="s">
        <v>387</v>
      </c>
      <c r="GH1" s="12" t="s">
        <v>421</v>
      </c>
      <c r="GI1" s="12" t="s">
        <v>422</v>
      </c>
      <c r="GJ1" s="12" t="s">
        <v>423</v>
      </c>
      <c r="GK1" s="12" t="s">
        <v>424</v>
      </c>
      <c r="GL1" s="12" t="s">
        <v>425</v>
      </c>
      <c r="GM1" s="12" t="s">
        <v>426</v>
      </c>
      <c r="GN1" s="12" t="s">
        <v>427</v>
      </c>
      <c r="GO1" s="12" t="s">
        <v>428</v>
      </c>
      <c r="GP1" s="12" t="s">
        <v>430</v>
      </c>
      <c r="GQ1" s="12" t="s">
        <v>2705</v>
      </c>
      <c r="GR1" s="12" t="s">
        <v>2706</v>
      </c>
      <c r="GS1" s="12" t="s">
        <v>2707</v>
      </c>
      <c r="GT1" s="12" t="s">
        <v>2708</v>
      </c>
      <c r="GU1" s="12" t="s">
        <v>2709</v>
      </c>
      <c r="GV1" s="12" t="s">
        <v>2710</v>
      </c>
      <c r="GW1" s="12" t="s">
        <v>2719</v>
      </c>
      <c r="GX1" s="12" t="s">
        <v>2720</v>
      </c>
      <c r="GY1" s="12" t="s">
        <v>433</v>
      </c>
      <c r="GZ1" s="12" t="s">
        <v>434</v>
      </c>
      <c r="HA1" s="12" t="s">
        <v>435</v>
      </c>
    </row>
    <row r="2" spans="1:212" x14ac:dyDescent="0.15">
      <c r="A2" s="18" t="s">
        <v>600</v>
      </c>
      <c r="B2" s="12">
        <v>3190</v>
      </c>
      <c r="C2" s="31">
        <v>4</v>
      </c>
      <c r="D2" s="12">
        <v>2</v>
      </c>
      <c r="E2" s="18">
        <v>1</v>
      </c>
      <c r="F2" s="18"/>
      <c r="G2" s="18">
        <v>1</v>
      </c>
      <c r="H2" s="18">
        <v>1</v>
      </c>
      <c r="I2" s="18">
        <v>1</v>
      </c>
      <c r="J2" s="18">
        <v>1</v>
      </c>
      <c r="K2" s="18">
        <v>1</v>
      </c>
      <c r="L2" s="18">
        <v>1</v>
      </c>
      <c r="M2" s="18">
        <v>1</v>
      </c>
      <c r="N2" s="18">
        <v>1</v>
      </c>
      <c r="O2" s="18"/>
      <c r="P2" s="18">
        <v>1</v>
      </c>
      <c r="Q2" s="18">
        <v>1</v>
      </c>
      <c r="R2" s="18">
        <v>1</v>
      </c>
      <c r="S2" s="18"/>
      <c r="T2" s="18"/>
      <c r="U2" s="53">
        <v>2</v>
      </c>
      <c r="V2" s="18">
        <v>25</v>
      </c>
      <c r="W2" s="18"/>
      <c r="X2" s="18"/>
      <c r="Y2" s="18">
        <v>45</v>
      </c>
      <c r="Z2" s="58"/>
      <c r="AA2" s="18"/>
      <c r="AB2" s="18">
        <v>1</v>
      </c>
      <c r="AC2" s="18" t="s">
        <v>604</v>
      </c>
      <c r="AD2" s="18">
        <v>3</v>
      </c>
      <c r="AE2" s="18">
        <v>1</v>
      </c>
      <c r="AF2" s="18">
        <v>60</v>
      </c>
      <c r="AG2" s="18" t="s">
        <v>605</v>
      </c>
      <c r="AH2" s="18" t="s">
        <v>606</v>
      </c>
      <c r="AI2" s="20">
        <v>0.19600000000000001</v>
      </c>
      <c r="AJ2" s="20">
        <v>0.54700000000000004</v>
      </c>
      <c r="AK2" s="20">
        <v>0.224</v>
      </c>
      <c r="AL2" s="18"/>
      <c r="AM2" s="18"/>
      <c r="AN2" s="18"/>
      <c r="AO2" s="18">
        <v>2</v>
      </c>
      <c r="AP2" s="18">
        <v>2</v>
      </c>
      <c r="AQ2" s="18">
        <v>2</v>
      </c>
      <c r="AR2" s="18">
        <v>2017</v>
      </c>
      <c r="AS2" s="18">
        <v>2017</v>
      </c>
      <c r="AT2" s="18">
        <v>2017</v>
      </c>
      <c r="AU2" s="18">
        <v>2012</v>
      </c>
      <c r="AV2" s="18">
        <v>2010</v>
      </c>
      <c r="AW2" s="18">
        <v>2008</v>
      </c>
      <c r="AX2" s="18">
        <v>1</v>
      </c>
      <c r="AY2" s="18">
        <v>4</v>
      </c>
      <c r="AZ2" s="18" t="s">
        <v>607</v>
      </c>
      <c r="BA2" s="18"/>
      <c r="BB2" s="18">
        <v>1</v>
      </c>
      <c r="BC2" s="18">
        <v>1</v>
      </c>
      <c r="BD2" s="18"/>
      <c r="BE2" s="18"/>
      <c r="BF2" s="18">
        <v>1</v>
      </c>
      <c r="BG2" s="18" t="s">
        <v>608</v>
      </c>
      <c r="BH2" s="18"/>
      <c r="BI2" s="18"/>
      <c r="BJ2" s="18"/>
      <c r="BK2" s="18"/>
      <c r="BL2" s="18">
        <v>1</v>
      </c>
      <c r="BM2" s="18"/>
      <c r="BN2" s="18">
        <v>2</v>
      </c>
      <c r="BO2" s="18">
        <v>2</v>
      </c>
      <c r="BP2" s="18">
        <v>2</v>
      </c>
      <c r="BQ2" s="18">
        <v>1</v>
      </c>
      <c r="BR2" s="18">
        <v>2014</v>
      </c>
      <c r="BS2" s="18">
        <v>2</v>
      </c>
      <c r="BT2" s="18"/>
      <c r="BU2" s="18"/>
      <c r="BV2" s="18"/>
      <c r="BW2" s="18"/>
      <c r="BX2" s="18"/>
      <c r="BY2" s="18"/>
      <c r="BZ2" s="18">
        <v>1</v>
      </c>
      <c r="CA2" s="18" t="s">
        <v>609</v>
      </c>
      <c r="CB2" s="18">
        <v>2</v>
      </c>
      <c r="CC2" s="18"/>
      <c r="CD2" s="18">
        <v>2</v>
      </c>
      <c r="CE2" s="53">
        <v>24.96</v>
      </c>
      <c r="CF2" s="18">
        <v>1</v>
      </c>
      <c r="CG2" s="18">
        <v>2017</v>
      </c>
      <c r="CH2" s="18">
        <v>1</v>
      </c>
      <c r="CI2" s="18"/>
      <c r="CJ2" s="18"/>
      <c r="CK2" s="18">
        <v>1</v>
      </c>
      <c r="CL2" s="18">
        <v>1</v>
      </c>
      <c r="CM2" s="18"/>
      <c r="CN2" s="18"/>
      <c r="CO2" s="18"/>
      <c r="CP2" s="18"/>
      <c r="CQ2" s="18">
        <v>4</v>
      </c>
      <c r="CR2" s="18" t="s">
        <v>610</v>
      </c>
      <c r="CS2" s="53">
        <v>77.91</v>
      </c>
      <c r="CT2" s="18">
        <v>1</v>
      </c>
      <c r="CU2" s="18">
        <v>2016</v>
      </c>
      <c r="CV2" s="18">
        <v>1</v>
      </c>
      <c r="CW2" s="18"/>
      <c r="CX2" s="18"/>
      <c r="CY2" s="18"/>
      <c r="CZ2" s="18"/>
      <c r="DA2" s="18">
        <v>1</v>
      </c>
      <c r="DB2" s="18"/>
      <c r="DC2" s="18">
        <v>1</v>
      </c>
      <c r="DD2" s="18" t="s">
        <v>611</v>
      </c>
      <c r="DE2" s="18">
        <v>2</v>
      </c>
      <c r="DF2" s="18"/>
      <c r="DG2" s="18">
        <v>2</v>
      </c>
      <c r="DH2" s="18"/>
      <c r="DI2" s="53">
        <v>6</v>
      </c>
      <c r="DJ2" s="18">
        <v>1</v>
      </c>
      <c r="DK2" s="18">
        <v>3190</v>
      </c>
      <c r="DL2" s="18">
        <v>150</v>
      </c>
      <c r="DM2" s="18">
        <v>3190</v>
      </c>
      <c r="DN2" s="18">
        <v>150</v>
      </c>
      <c r="DO2" s="18">
        <v>1020</v>
      </c>
      <c r="DP2" s="18">
        <v>62</v>
      </c>
      <c r="DQ2" s="18">
        <v>58</v>
      </c>
      <c r="DR2" s="18">
        <v>2</v>
      </c>
      <c r="DS2" s="18">
        <v>15</v>
      </c>
      <c r="DT2" s="18">
        <v>0</v>
      </c>
      <c r="DU2" s="109">
        <v>5851</v>
      </c>
      <c r="DV2" s="18">
        <v>22.3</v>
      </c>
      <c r="DW2" s="18">
        <v>1</v>
      </c>
      <c r="DX2" s="18">
        <v>3</v>
      </c>
      <c r="DY2" s="18">
        <v>1.2</v>
      </c>
      <c r="DZ2" s="18">
        <v>1923</v>
      </c>
      <c r="EA2" s="18">
        <v>2016</v>
      </c>
      <c r="EB2" s="18">
        <v>1.3</v>
      </c>
      <c r="EC2" s="18"/>
      <c r="ED2" s="82">
        <v>0.33670499999999998</v>
      </c>
      <c r="EE2" s="22"/>
      <c r="EF2" s="18"/>
      <c r="EG2" s="18">
        <v>1</v>
      </c>
      <c r="EH2" s="18"/>
      <c r="EI2" s="18"/>
      <c r="EJ2" s="18"/>
      <c r="EK2" s="18"/>
      <c r="EL2" s="18"/>
      <c r="EM2" s="18"/>
      <c r="EN2" s="18"/>
      <c r="EO2" s="18"/>
      <c r="EP2" s="18">
        <v>2030</v>
      </c>
      <c r="EQ2" s="18">
        <v>1</v>
      </c>
      <c r="ER2" s="18">
        <v>1</v>
      </c>
      <c r="ES2" s="18">
        <v>3</v>
      </c>
      <c r="ET2" s="18"/>
      <c r="EU2" s="18"/>
      <c r="EV2" s="19">
        <v>1</v>
      </c>
      <c r="EW2" s="18"/>
      <c r="EX2" s="18" t="s">
        <v>613</v>
      </c>
      <c r="EY2" s="18">
        <v>1</v>
      </c>
      <c r="EZ2" s="72">
        <v>3190</v>
      </c>
      <c r="FA2" s="18">
        <v>0</v>
      </c>
      <c r="FB2" s="18">
        <v>3190</v>
      </c>
      <c r="FC2" s="18">
        <v>0</v>
      </c>
      <c r="FD2" s="18">
        <v>1020</v>
      </c>
      <c r="FE2" s="18">
        <v>0</v>
      </c>
      <c r="FF2" s="18">
        <v>62</v>
      </c>
      <c r="FG2" s="18">
        <v>0</v>
      </c>
      <c r="FH2" s="18">
        <v>5</v>
      </c>
      <c r="FI2" s="18">
        <v>0</v>
      </c>
      <c r="FJ2" s="18" t="s">
        <v>614</v>
      </c>
      <c r="FK2" s="18">
        <v>13.9</v>
      </c>
      <c r="FL2" s="18">
        <v>1</v>
      </c>
      <c r="FM2" s="18">
        <v>1</v>
      </c>
      <c r="FN2" s="19">
        <v>0</v>
      </c>
      <c r="FO2" s="18">
        <v>1</v>
      </c>
      <c r="FP2" s="18">
        <v>1</v>
      </c>
      <c r="FQ2" s="18"/>
      <c r="FR2" s="18"/>
      <c r="FS2" s="18"/>
      <c r="FT2" s="18">
        <v>1</v>
      </c>
      <c r="FU2" s="18" t="s">
        <v>615</v>
      </c>
      <c r="FV2" s="18">
        <v>2</v>
      </c>
      <c r="FW2" s="18"/>
      <c r="FX2" s="18">
        <v>1969</v>
      </c>
      <c r="FY2" s="18">
        <v>2012</v>
      </c>
      <c r="FZ2" s="18">
        <v>0.5</v>
      </c>
      <c r="GA2" s="18">
        <v>1.25</v>
      </c>
      <c r="GB2" s="18">
        <v>175</v>
      </c>
      <c r="GC2" s="18">
        <v>1.3</v>
      </c>
      <c r="GD2" s="18">
        <v>0.3</v>
      </c>
      <c r="GE2" s="19">
        <v>0.5</v>
      </c>
      <c r="GF2" s="18">
        <v>2030</v>
      </c>
      <c r="GG2" s="18">
        <v>2040</v>
      </c>
      <c r="GH2" s="18">
        <v>2</v>
      </c>
      <c r="GI2" s="18">
        <v>2</v>
      </c>
      <c r="GJ2" s="19">
        <v>0</v>
      </c>
      <c r="GK2" s="18"/>
      <c r="GL2" s="18">
        <v>1</v>
      </c>
      <c r="GM2" s="19">
        <v>1</v>
      </c>
      <c r="GN2" s="18" t="s">
        <v>616</v>
      </c>
      <c r="GO2" s="18"/>
      <c r="GP2" s="18">
        <v>1</v>
      </c>
      <c r="GQ2" s="18">
        <v>1020</v>
      </c>
      <c r="GR2" s="18">
        <v>0</v>
      </c>
      <c r="GS2" s="18">
        <v>62</v>
      </c>
      <c r="GT2" s="18">
        <v>0</v>
      </c>
      <c r="GU2" s="18">
        <v>5</v>
      </c>
      <c r="GV2" s="18">
        <v>0</v>
      </c>
      <c r="GW2" s="18">
        <v>9</v>
      </c>
      <c r="GX2" s="18">
        <v>6</v>
      </c>
      <c r="GY2" s="18" t="s">
        <v>617</v>
      </c>
      <c r="GZ2" s="18"/>
      <c r="HA2" s="18"/>
      <c r="HB2" s="18"/>
      <c r="HC2" s="18"/>
      <c r="HD2" s="18"/>
    </row>
    <row r="3" spans="1:212" x14ac:dyDescent="0.15">
      <c r="A3" s="18" t="s">
        <v>976</v>
      </c>
      <c r="B3" s="12">
        <v>290</v>
      </c>
      <c r="C3" s="31">
        <v>1</v>
      </c>
      <c r="D3" s="12">
        <v>8</v>
      </c>
      <c r="E3" s="18">
        <v>1</v>
      </c>
      <c r="F3" s="18"/>
      <c r="G3" s="18">
        <v>1</v>
      </c>
      <c r="H3" s="18">
        <v>1</v>
      </c>
      <c r="I3" s="18">
        <v>1</v>
      </c>
      <c r="J3" s="18">
        <v>1</v>
      </c>
      <c r="K3" s="18"/>
      <c r="L3" s="18"/>
      <c r="M3" s="18">
        <v>2</v>
      </c>
      <c r="N3" s="18">
        <v>1</v>
      </c>
      <c r="O3" s="18"/>
      <c r="P3" s="18">
        <v>1</v>
      </c>
      <c r="Q3" s="18"/>
      <c r="R3" s="18">
        <v>1</v>
      </c>
      <c r="S3" s="18"/>
      <c r="T3" s="18"/>
      <c r="U3" s="53">
        <v>3</v>
      </c>
      <c r="V3" s="18">
        <v>30</v>
      </c>
      <c r="W3" s="18"/>
      <c r="X3" s="18"/>
      <c r="Y3" s="18">
        <v>60</v>
      </c>
      <c r="Z3" s="58"/>
      <c r="AA3" s="18"/>
      <c r="AB3" s="18">
        <v>2</v>
      </c>
      <c r="AC3" s="18"/>
      <c r="AD3" s="18">
        <v>2</v>
      </c>
      <c r="AE3" s="18"/>
      <c r="AF3" s="18">
        <v>0</v>
      </c>
      <c r="AG3" s="18" t="s">
        <v>981</v>
      </c>
      <c r="AH3" s="18"/>
      <c r="AI3" s="18"/>
      <c r="AJ3" s="18"/>
      <c r="AK3" s="18"/>
      <c r="AL3" s="18"/>
      <c r="AM3" s="18"/>
      <c r="AN3" s="18">
        <v>1</v>
      </c>
      <c r="AO3" s="18">
        <v>2</v>
      </c>
      <c r="AP3" s="18">
        <v>2</v>
      </c>
      <c r="AQ3" s="18">
        <v>3</v>
      </c>
      <c r="AR3" s="18" t="s">
        <v>464</v>
      </c>
      <c r="AS3" s="18" t="s">
        <v>464</v>
      </c>
      <c r="AT3" s="18" t="s">
        <v>545</v>
      </c>
      <c r="AU3" s="18" t="s">
        <v>464</v>
      </c>
      <c r="AV3" s="18" t="s">
        <v>464</v>
      </c>
      <c r="AW3" s="18" t="s">
        <v>545</v>
      </c>
      <c r="AX3" s="18">
        <v>1</v>
      </c>
      <c r="AY3" s="18">
        <v>2</v>
      </c>
      <c r="AZ3" s="18" t="s">
        <v>984</v>
      </c>
      <c r="BA3" s="18"/>
      <c r="BB3" s="18">
        <v>1</v>
      </c>
      <c r="BC3" s="18">
        <v>1</v>
      </c>
      <c r="BD3" s="18"/>
      <c r="BE3" s="18"/>
      <c r="BF3" s="18">
        <v>1</v>
      </c>
      <c r="BG3" s="18" t="s">
        <v>985</v>
      </c>
      <c r="BH3" s="18"/>
      <c r="BI3" s="18"/>
      <c r="BJ3" s="18"/>
      <c r="BK3" s="18"/>
      <c r="BL3" s="18"/>
      <c r="BM3" s="18"/>
      <c r="BN3" s="18">
        <v>2</v>
      </c>
      <c r="BO3" s="18">
        <v>2</v>
      </c>
      <c r="BP3" s="18">
        <v>3</v>
      </c>
      <c r="BQ3" s="18">
        <v>1</v>
      </c>
      <c r="BR3" s="18">
        <v>2017</v>
      </c>
      <c r="BS3" s="18">
        <v>1</v>
      </c>
      <c r="BT3" s="18"/>
      <c r="BU3" s="18"/>
      <c r="BV3" s="18"/>
      <c r="BW3" s="18"/>
      <c r="BX3" s="18"/>
      <c r="BY3" s="18"/>
      <c r="BZ3" s="18">
        <v>1</v>
      </c>
      <c r="CA3" s="18" t="s">
        <v>986</v>
      </c>
      <c r="CB3" s="18">
        <v>4</v>
      </c>
      <c r="CC3" s="18" t="s">
        <v>987</v>
      </c>
      <c r="CD3" s="18">
        <v>2</v>
      </c>
      <c r="CE3" s="53">
        <v>72</v>
      </c>
      <c r="CF3" s="18">
        <v>1</v>
      </c>
      <c r="CG3" s="18">
        <v>2016</v>
      </c>
      <c r="CH3" s="18">
        <v>1</v>
      </c>
      <c r="CI3" s="18"/>
      <c r="CJ3" s="18"/>
      <c r="CK3" s="18"/>
      <c r="CL3" s="18"/>
      <c r="CM3" s="18"/>
      <c r="CN3" s="18"/>
      <c r="CO3" s="18">
        <v>1</v>
      </c>
      <c r="CP3" s="18" t="s">
        <v>988</v>
      </c>
      <c r="CQ3" s="18">
        <v>4</v>
      </c>
      <c r="CR3" s="18" t="s">
        <v>989</v>
      </c>
      <c r="CS3" s="53">
        <v>41</v>
      </c>
      <c r="CT3" s="18">
        <v>2</v>
      </c>
      <c r="CU3" s="18"/>
      <c r="CV3" s="18"/>
      <c r="CW3" s="18"/>
      <c r="CX3" s="18"/>
      <c r="CY3" s="18"/>
      <c r="CZ3" s="18"/>
      <c r="DA3" s="18"/>
      <c r="DB3" s="18"/>
      <c r="DC3" s="18"/>
      <c r="DD3" s="18"/>
      <c r="DE3" s="18"/>
      <c r="DF3" s="18"/>
      <c r="DG3" s="18"/>
      <c r="DH3" s="18"/>
      <c r="DI3" s="18"/>
      <c r="DJ3" s="18">
        <v>1</v>
      </c>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72"/>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row>
    <row r="4" spans="1:212" x14ac:dyDescent="0.15">
      <c r="A4" s="18" t="s">
        <v>2460</v>
      </c>
      <c r="B4" s="12">
        <v>35</v>
      </c>
      <c r="C4" s="31">
        <v>1</v>
      </c>
      <c r="D4" s="12">
        <v>6</v>
      </c>
      <c r="E4" s="18">
        <v>4</v>
      </c>
      <c r="F4" s="18" t="s">
        <v>790</v>
      </c>
      <c r="G4" s="18">
        <v>1</v>
      </c>
      <c r="H4" s="18">
        <v>1</v>
      </c>
      <c r="I4" s="18"/>
      <c r="J4" s="18">
        <v>1</v>
      </c>
      <c r="K4" s="18"/>
      <c r="L4" s="18"/>
      <c r="M4" s="18">
        <v>2</v>
      </c>
      <c r="N4" s="18"/>
      <c r="O4" s="18"/>
      <c r="P4" s="18"/>
      <c r="Q4" s="18"/>
      <c r="R4" s="18">
        <v>1</v>
      </c>
      <c r="S4" s="18"/>
      <c r="T4" s="18"/>
      <c r="U4" s="18"/>
      <c r="V4" s="18"/>
      <c r="W4" s="18"/>
      <c r="X4" s="18"/>
      <c r="Y4" s="18"/>
      <c r="Z4" s="58"/>
      <c r="AA4" s="18"/>
      <c r="AB4" s="18">
        <v>1</v>
      </c>
      <c r="AC4" s="18" t="s">
        <v>791</v>
      </c>
      <c r="AD4" s="18">
        <v>2</v>
      </c>
      <c r="AE4" s="18"/>
      <c r="AF4" s="18"/>
      <c r="AG4" s="18" t="s">
        <v>792</v>
      </c>
      <c r="AH4" s="18" t="s">
        <v>793</v>
      </c>
      <c r="AI4" s="18"/>
      <c r="AJ4" s="18"/>
      <c r="AK4" s="18"/>
      <c r="AL4" s="18">
        <v>1</v>
      </c>
      <c r="AM4" s="18">
        <v>1</v>
      </c>
      <c r="AN4" s="18">
        <v>1</v>
      </c>
      <c r="AO4" s="18">
        <v>2</v>
      </c>
      <c r="AP4" s="18">
        <v>3</v>
      </c>
      <c r="AQ4" s="18">
        <v>3</v>
      </c>
      <c r="AR4" s="18">
        <v>2015</v>
      </c>
      <c r="AS4" s="18"/>
      <c r="AT4" s="18"/>
      <c r="AU4" s="18" t="s">
        <v>794</v>
      </c>
      <c r="AV4" s="18"/>
      <c r="AW4" s="18"/>
      <c r="AX4" s="18">
        <v>2</v>
      </c>
      <c r="AY4" s="18">
        <v>2</v>
      </c>
      <c r="AZ4" s="18"/>
      <c r="BA4" s="18"/>
      <c r="BB4" s="18"/>
      <c r="BC4" s="18"/>
      <c r="BD4" s="18"/>
      <c r="BE4" s="18">
        <v>1</v>
      </c>
      <c r="BF4" s="18"/>
      <c r="BG4" s="18"/>
      <c r="BH4" s="18"/>
      <c r="BI4" s="18"/>
      <c r="BJ4" s="18"/>
      <c r="BK4" s="18"/>
      <c r="BL4" s="18"/>
      <c r="BM4" s="18">
        <v>1</v>
      </c>
      <c r="BN4" s="18">
        <v>2</v>
      </c>
      <c r="BO4" s="18">
        <v>3</v>
      </c>
      <c r="BP4" s="18">
        <v>3</v>
      </c>
      <c r="BQ4" s="18">
        <v>1</v>
      </c>
      <c r="BR4" s="18">
        <v>2016</v>
      </c>
      <c r="BS4" s="18">
        <v>1</v>
      </c>
      <c r="BT4" s="18"/>
      <c r="BU4" s="18"/>
      <c r="BV4" s="18"/>
      <c r="BW4" s="18"/>
      <c r="BX4" s="18"/>
      <c r="BY4" s="18"/>
      <c r="BZ4" s="18">
        <v>1</v>
      </c>
      <c r="CA4" s="18" t="s">
        <v>795</v>
      </c>
      <c r="CB4" s="18">
        <v>1</v>
      </c>
      <c r="CC4" s="18"/>
      <c r="CD4" s="18">
        <v>2</v>
      </c>
      <c r="CE4" s="53">
        <v>45</v>
      </c>
      <c r="CF4" s="18">
        <v>2</v>
      </c>
      <c r="CG4" s="18"/>
      <c r="CH4" s="18"/>
      <c r="CI4" s="18"/>
      <c r="CJ4" s="18"/>
      <c r="CK4" s="18"/>
      <c r="CL4" s="18"/>
      <c r="CM4" s="18"/>
      <c r="CN4" s="18"/>
      <c r="CO4" s="18"/>
      <c r="CP4" s="18"/>
      <c r="CQ4" s="18"/>
      <c r="CR4" s="18"/>
      <c r="CS4" s="53"/>
      <c r="CT4" s="18">
        <v>2</v>
      </c>
      <c r="CU4" s="18"/>
      <c r="CV4" s="18"/>
      <c r="CW4" s="18"/>
      <c r="CX4" s="18"/>
      <c r="CY4" s="18"/>
      <c r="CZ4" s="18"/>
      <c r="DA4" s="18"/>
      <c r="DB4" s="18"/>
      <c r="DC4" s="18"/>
      <c r="DD4" s="18"/>
      <c r="DE4" s="18"/>
      <c r="DF4" s="18"/>
      <c r="DG4" s="18"/>
      <c r="DH4" s="18"/>
      <c r="DI4" s="18"/>
      <c r="DJ4" s="18">
        <v>1</v>
      </c>
      <c r="DK4" s="18">
        <v>36</v>
      </c>
      <c r="DL4" s="18"/>
      <c r="DM4" s="18"/>
      <c r="DN4" s="18"/>
      <c r="DO4" s="18">
        <v>14</v>
      </c>
      <c r="DP4" s="18"/>
      <c r="DQ4" s="18">
        <v>4</v>
      </c>
      <c r="DR4" s="18"/>
      <c r="DS4" s="18"/>
      <c r="DT4" s="18"/>
      <c r="DU4" s="109">
        <v>65000</v>
      </c>
      <c r="DV4" s="18"/>
      <c r="DW4" s="18">
        <v>2</v>
      </c>
      <c r="DX4" s="18"/>
      <c r="DY4" s="18">
        <v>1</v>
      </c>
      <c r="DZ4" s="18">
        <v>1986</v>
      </c>
      <c r="EA4" s="18">
        <v>2016</v>
      </c>
      <c r="EB4" s="18" t="s">
        <v>798</v>
      </c>
      <c r="EC4" s="18"/>
      <c r="ED4" s="22">
        <v>1E-3</v>
      </c>
      <c r="EE4" s="19">
        <v>1</v>
      </c>
      <c r="EF4" s="18"/>
      <c r="EG4" s="18"/>
      <c r="EH4" s="18"/>
      <c r="EI4" s="18"/>
      <c r="EJ4" s="18">
        <v>7.0000000000000007E-2</v>
      </c>
      <c r="EK4" s="18"/>
      <c r="EL4" s="18"/>
      <c r="EM4" s="18"/>
      <c r="EN4" s="18"/>
      <c r="EO4" s="18"/>
      <c r="EP4" s="18"/>
      <c r="EQ4" s="18">
        <v>2</v>
      </c>
      <c r="ER4" s="18">
        <v>2</v>
      </c>
      <c r="ES4" s="18">
        <v>5</v>
      </c>
      <c r="ET4" s="18"/>
      <c r="EU4" s="18"/>
      <c r="EV4" s="18"/>
      <c r="EW4" s="19">
        <v>1</v>
      </c>
      <c r="EX4" s="18" t="s">
        <v>802</v>
      </c>
      <c r="EY4" s="18">
        <v>2</v>
      </c>
      <c r="EZ4" s="72"/>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v>2</v>
      </c>
      <c r="GQ4" s="18"/>
      <c r="GR4" s="18"/>
      <c r="GS4" s="18"/>
      <c r="GT4" s="18"/>
      <c r="GU4" s="18"/>
      <c r="GV4" s="18"/>
      <c r="GW4" s="18"/>
      <c r="GX4" s="18"/>
      <c r="GY4" s="18"/>
      <c r="GZ4" s="18"/>
      <c r="HA4" s="18"/>
      <c r="HB4" s="18"/>
      <c r="HC4" s="18"/>
      <c r="HD4" s="18"/>
    </row>
    <row r="5" spans="1:212" x14ac:dyDescent="0.15">
      <c r="A5" s="18" t="s">
        <v>2438</v>
      </c>
      <c r="B5" s="12">
        <v>9890</v>
      </c>
      <c r="C5" s="31">
        <v>4</v>
      </c>
      <c r="D5" s="12">
        <v>3</v>
      </c>
      <c r="E5" s="18">
        <v>1</v>
      </c>
      <c r="F5" s="18"/>
      <c r="G5" s="18">
        <v>1</v>
      </c>
      <c r="H5" s="18">
        <v>1</v>
      </c>
      <c r="I5" s="18">
        <v>1</v>
      </c>
      <c r="J5" s="18">
        <v>1</v>
      </c>
      <c r="K5" s="18">
        <v>1</v>
      </c>
      <c r="L5" s="18">
        <v>1</v>
      </c>
      <c r="M5" s="18">
        <v>1</v>
      </c>
      <c r="N5" s="18"/>
      <c r="O5" s="18"/>
      <c r="P5" s="18">
        <v>1</v>
      </c>
      <c r="Q5" s="18">
        <v>1</v>
      </c>
      <c r="R5" s="18"/>
      <c r="S5" s="18">
        <v>1</v>
      </c>
      <c r="T5" s="18" t="s">
        <v>955</v>
      </c>
      <c r="U5" s="53"/>
      <c r="V5" s="18"/>
      <c r="W5" s="18"/>
      <c r="X5" s="18"/>
      <c r="Y5" s="18">
        <v>38</v>
      </c>
      <c r="Z5" s="58"/>
      <c r="AA5" s="18">
        <v>60</v>
      </c>
      <c r="AB5" s="18">
        <v>1</v>
      </c>
      <c r="AC5" s="18" t="s">
        <v>2182</v>
      </c>
      <c r="AD5" s="18">
        <v>3</v>
      </c>
      <c r="AE5" s="18">
        <v>2</v>
      </c>
      <c r="AF5" s="18"/>
      <c r="AG5" s="18" t="s">
        <v>2183</v>
      </c>
      <c r="AH5" s="18" t="s">
        <v>2184</v>
      </c>
      <c r="AI5" s="19">
        <v>0.31</v>
      </c>
      <c r="AJ5" s="19">
        <v>0.25</v>
      </c>
      <c r="AK5" s="19">
        <v>0.08</v>
      </c>
      <c r="AL5" s="18"/>
      <c r="AM5" s="18"/>
      <c r="AN5" s="18"/>
      <c r="AO5" s="18">
        <v>1</v>
      </c>
      <c r="AP5" s="18">
        <v>1</v>
      </c>
      <c r="AQ5" s="18">
        <v>1</v>
      </c>
      <c r="AR5" s="18">
        <v>2015</v>
      </c>
      <c r="AS5" s="18">
        <v>2015</v>
      </c>
      <c r="AT5" s="18">
        <v>2015</v>
      </c>
      <c r="AU5" s="18">
        <v>2015</v>
      </c>
      <c r="AV5" s="18">
        <v>2015</v>
      </c>
      <c r="AW5" s="18">
        <v>2015</v>
      </c>
      <c r="AX5" s="18">
        <v>2</v>
      </c>
      <c r="AY5" s="18">
        <v>1</v>
      </c>
      <c r="AZ5" s="18"/>
      <c r="BA5" s="18"/>
      <c r="BB5" s="18">
        <v>1</v>
      </c>
      <c r="BC5" s="18">
        <v>1</v>
      </c>
      <c r="BD5" s="18">
        <v>1</v>
      </c>
      <c r="BE5" s="18"/>
      <c r="BF5" s="18">
        <v>1</v>
      </c>
      <c r="BG5" s="18" t="s">
        <v>2185</v>
      </c>
      <c r="BH5" s="18"/>
      <c r="BI5" s="18"/>
      <c r="BJ5" s="18"/>
      <c r="BK5" s="18"/>
      <c r="BL5" s="18">
        <v>1</v>
      </c>
      <c r="BM5" s="18"/>
      <c r="BN5" s="18">
        <v>2</v>
      </c>
      <c r="BO5" s="18">
        <v>2</v>
      </c>
      <c r="BP5" s="18">
        <v>2</v>
      </c>
      <c r="BQ5" s="18">
        <v>1</v>
      </c>
      <c r="BR5" s="18">
        <v>2017</v>
      </c>
      <c r="BS5" s="18">
        <v>1</v>
      </c>
      <c r="BT5" s="18"/>
      <c r="BU5" s="18"/>
      <c r="BV5" s="18"/>
      <c r="BW5" s="18"/>
      <c r="BX5" s="18"/>
      <c r="BY5" s="18"/>
      <c r="BZ5" s="18">
        <v>1</v>
      </c>
      <c r="CA5" s="18" t="s">
        <v>2186</v>
      </c>
      <c r="CB5" s="18">
        <v>4</v>
      </c>
      <c r="CC5" s="18" t="s">
        <v>2187</v>
      </c>
      <c r="CD5" s="18">
        <v>2</v>
      </c>
      <c r="CE5" s="53">
        <v>48.5</v>
      </c>
      <c r="CF5" s="18">
        <v>1</v>
      </c>
      <c r="CG5" s="18">
        <v>2017</v>
      </c>
      <c r="CH5" s="18">
        <v>1</v>
      </c>
      <c r="CI5" s="18"/>
      <c r="CJ5" s="18"/>
      <c r="CK5" s="18"/>
      <c r="CL5" s="18"/>
      <c r="CM5" s="18"/>
      <c r="CN5" s="18"/>
      <c r="CO5" s="18">
        <v>1</v>
      </c>
      <c r="CP5" s="18" t="s">
        <v>2189</v>
      </c>
      <c r="CQ5" s="18">
        <v>4</v>
      </c>
      <c r="CR5" s="18" t="s">
        <v>2190</v>
      </c>
      <c r="CS5" s="53">
        <v>50.6</v>
      </c>
      <c r="CT5" s="18">
        <v>1</v>
      </c>
      <c r="CU5" s="18">
        <v>2017</v>
      </c>
      <c r="CV5" s="18">
        <v>1</v>
      </c>
      <c r="CW5" s="18"/>
      <c r="CX5" s="18"/>
      <c r="CY5" s="18"/>
      <c r="CZ5" s="18"/>
      <c r="DA5" s="18"/>
      <c r="DB5" s="18"/>
      <c r="DC5" s="18">
        <v>1</v>
      </c>
      <c r="DD5" s="18" t="s">
        <v>2192</v>
      </c>
      <c r="DE5" s="18">
        <v>2</v>
      </c>
      <c r="DF5" s="18"/>
      <c r="DG5" s="18">
        <v>2</v>
      </c>
      <c r="DH5" s="18"/>
      <c r="DI5" s="53">
        <v>10.71</v>
      </c>
      <c r="DJ5" s="18">
        <v>1</v>
      </c>
      <c r="DK5" s="22">
        <v>9890</v>
      </c>
      <c r="DL5" s="18"/>
      <c r="DM5" s="18"/>
      <c r="DN5" s="18"/>
      <c r="DO5" s="18">
        <v>3261</v>
      </c>
      <c r="DP5" s="18"/>
      <c r="DQ5" s="18">
        <v>322</v>
      </c>
      <c r="DR5" s="18"/>
      <c r="DS5" s="18">
        <v>329</v>
      </c>
      <c r="DT5" s="18"/>
      <c r="DU5" s="109">
        <v>2304959</v>
      </c>
      <c r="DV5" s="18">
        <v>49.2</v>
      </c>
      <c r="DW5" s="18">
        <v>22</v>
      </c>
      <c r="DX5" s="18">
        <v>3</v>
      </c>
      <c r="DY5" s="18">
        <v>1</v>
      </c>
      <c r="DZ5" s="18"/>
      <c r="EA5" s="18"/>
      <c r="EB5" s="18"/>
      <c r="EC5" s="18"/>
      <c r="ED5" s="18"/>
      <c r="EE5" s="18"/>
      <c r="EF5" s="18"/>
      <c r="EG5" s="18"/>
      <c r="EH5" s="18"/>
      <c r="EI5" s="18"/>
      <c r="EJ5" s="18"/>
      <c r="EK5" s="18"/>
      <c r="EL5" s="18"/>
      <c r="EM5" s="18"/>
      <c r="EN5" s="18"/>
      <c r="EO5" s="18"/>
      <c r="EP5" s="18"/>
      <c r="EQ5" s="18"/>
      <c r="ER5" s="18"/>
      <c r="ES5" s="18"/>
      <c r="ET5" s="18"/>
      <c r="EU5" s="18"/>
      <c r="EV5" s="18"/>
      <c r="EW5" s="19">
        <v>1</v>
      </c>
      <c r="EX5" s="18" t="s">
        <v>2197</v>
      </c>
      <c r="EY5" s="18">
        <v>1</v>
      </c>
      <c r="EZ5" s="72">
        <v>9890</v>
      </c>
      <c r="FA5" s="18"/>
      <c r="FB5" s="18"/>
      <c r="FC5" s="18"/>
      <c r="FD5" s="18">
        <v>3261</v>
      </c>
      <c r="FE5" s="18"/>
      <c r="FF5" s="18">
        <v>322</v>
      </c>
      <c r="FG5" s="18"/>
      <c r="FH5" s="18">
        <v>329</v>
      </c>
      <c r="FI5" s="18"/>
      <c r="FJ5" s="22">
        <v>2304959</v>
      </c>
      <c r="FK5" s="18">
        <v>45.72</v>
      </c>
      <c r="FL5" s="18"/>
      <c r="FM5" s="18">
        <v>1</v>
      </c>
      <c r="FN5" s="18"/>
      <c r="FO5" s="18"/>
      <c r="FP5" s="18">
        <v>1</v>
      </c>
      <c r="FQ5" s="18">
        <v>1</v>
      </c>
      <c r="FR5" s="18">
        <v>1</v>
      </c>
      <c r="FS5" s="18">
        <v>1</v>
      </c>
      <c r="FT5" s="18"/>
      <c r="FU5" s="18"/>
      <c r="FV5" s="18">
        <v>1</v>
      </c>
      <c r="FW5" s="18" t="s">
        <v>2198</v>
      </c>
      <c r="FX5" s="18"/>
      <c r="FY5" s="18">
        <v>2006</v>
      </c>
      <c r="FZ5" s="18">
        <v>1.8</v>
      </c>
      <c r="GA5" s="18">
        <v>13.6</v>
      </c>
      <c r="GB5" s="18">
        <v>807.18</v>
      </c>
      <c r="GC5" s="18">
        <v>9.1999999999999993</v>
      </c>
      <c r="GD5" s="18">
        <v>6.42</v>
      </c>
      <c r="GE5" s="19">
        <v>0.5</v>
      </c>
      <c r="GF5" s="18"/>
      <c r="GG5" s="18"/>
      <c r="GH5" s="18">
        <v>2</v>
      </c>
      <c r="GI5" s="18">
        <v>1</v>
      </c>
      <c r="GJ5" s="20">
        <v>4.4999999999999998E-2</v>
      </c>
      <c r="GK5" s="18" t="s">
        <v>2205</v>
      </c>
      <c r="GL5" s="18">
        <v>2</v>
      </c>
      <c r="GM5" s="18"/>
      <c r="GN5" s="18" t="s">
        <v>680</v>
      </c>
      <c r="GO5" s="18" t="s">
        <v>2206</v>
      </c>
      <c r="GP5" s="18">
        <v>1</v>
      </c>
      <c r="GQ5" s="18"/>
      <c r="GR5" s="18"/>
      <c r="GS5" s="18"/>
      <c r="GT5" s="18"/>
      <c r="GU5" s="18"/>
      <c r="GV5" s="18"/>
      <c r="GW5" s="18"/>
      <c r="GX5" s="18"/>
      <c r="GY5" s="18"/>
      <c r="GZ5" s="18"/>
      <c r="HA5" s="18"/>
      <c r="HB5" s="18"/>
      <c r="HC5" s="18"/>
      <c r="HD5" s="18"/>
    </row>
    <row r="6" spans="1:212" s="18" customFormat="1" x14ac:dyDescent="0.15">
      <c r="A6" s="18" t="s">
        <v>2459</v>
      </c>
      <c r="B6" s="12">
        <v>10655</v>
      </c>
      <c r="C6" s="31">
        <v>5</v>
      </c>
      <c r="D6" s="12">
        <v>2</v>
      </c>
      <c r="E6" s="18">
        <v>1</v>
      </c>
      <c r="P6" s="18">
        <v>1</v>
      </c>
      <c r="R6" s="18">
        <v>1</v>
      </c>
      <c r="Y6" s="18">
        <v>15</v>
      </c>
      <c r="Z6" s="58"/>
      <c r="AB6" s="18">
        <v>2</v>
      </c>
      <c r="AD6" s="18">
        <v>3</v>
      </c>
      <c r="AE6" s="18">
        <v>2</v>
      </c>
      <c r="AG6" s="18" t="s">
        <v>1136</v>
      </c>
      <c r="AH6" s="18" t="s">
        <v>1137</v>
      </c>
      <c r="AO6" s="18">
        <v>2</v>
      </c>
      <c r="AP6" s="18">
        <v>2</v>
      </c>
      <c r="AQ6" s="18">
        <v>2</v>
      </c>
      <c r="AR6" s="18">
        <v>2016</v>
      </c>
      <c r="AS6" s="18">
        <v>2016</v>
      </c>
      <c r="AT6" s="18">
        <v>2005</v>
      </c>
      <c r="AU6" s="18">
        <v>2017</v>
      </c>
      <c r="AV6" s="18">
        <v>2005</v>
      </c>
      <c r="AW6" s="18">
        <v>2005</v>
      </c>
      <c r="AX6" s="18">
        <v>2</v>
      </c>
      <c r="BN6" s="18">
        <v>2</v>
      </c>
      <c r="BO6" s="18">
        <v>2</v>
      </c>
      <c r="BP6" s="18">
        <v>2</v>
      </c>
      <c r="BQ6" s="18">
        <v>1</v>
      </c>
      <c r="BR6" s="18">
        <v>2016</v>
      </c>
      <c r="BS6" s="18">
        <v>1</v>
      </c>
      <c r="BU6" s="18">
        <v>1</v>
      </c>
      <c r="BV6" s="18">
        <v>1</v>
      </c>
      <c r="BZ6" s="18">
        <v>1</v>
      </c>
      <c r="CA6" s="18" t="s">
        <v>1138</v>
      </c>
      <c r="CB6" s="18">
        <v>1</v>
      </c>
      <c r="CD6" s="18">
        <v>2</v>
      </c>
      <c r="CE6" s="53">
        <v>23.91</v>
      </c>
      <c r="CF6" s="18">
        <v>1</v>
      </c>
      <c r="CG6" s="18">
        <v>2016</v>
      </c>
      <c r="CH6" s="18">
        <v>1</v>
      </c>
      <c r="CJ6" s="18">
        <v>1</v>
      </c>
      <c r="CK6" s="18">
        <v>1</v>
      </c>
      <c r="CQ6" s="18">
        <v>2</v>
      </c>
      <c r="CS6" s="53">
        <v>25.16</v>
      </c>
      <c r="CT6" s="18">
        <v>1</v>
      </c>
      <c r="CU6" s="18">
        <v>2010</v>
      </c>
      <c r="CV6" s="18">
        <v>1</v>
      </c>
      <c r="CX6" s="18">
        <v>1</v>
      </c>
      <c r="CZ6" s="18">
        <v>1</v>
      </c>
      <c r="DA6" s="18">
        <v>1</v>
      </c>
      <c r="DE6" s="18">
        <v>2</v>
      </c>
      <c r="DG6" s="18">
        <v>1</v>
      </c>
      <c r="DH6" s="18" t="s">
        <v>1139</v>
      </c>
      <c r="DI6" s="53">
        <v>3.25</v>
      </c>
      <c r="DJ6" s="18">
        <v>1</v>
      </c>
      <c r="DK6" s="18">
        <v>3805</v>
      </c>
      <c r="DL6" s="18">
        <v>106</v>
      </c>
      <c r="DO6" s="18">
        <v>3349</v>
      </c>
      <c r="DP6" s="18">
        <v>85</v>
      </c>
      <c r="DQ6" s="18">
        <v>258</v>
      </c>
      <c r="DR6" s="18">
        <v>19</v>
      </c>
      <c r="DS6" s="18">
        <v>89</v>
      </c>
      <c r="DU6" s="109">
        <v>700</v>
      </c>
      <c r="DW6" s="18">
        <v>2</v>
      </c>
      <c r="DY6" s="18">
        <v>5</v>
      </c>
      <c r="DZ6" s="18">
        <v>1926</v>
      </c>
      <c r="EA6" s="18">
        <v>2014</v>
      </c>
      <c r="EB6" s="18">
        <v>6</v>
      </c>
      <c r="EC6" s="18">
        <v>6</v>
      </c>
      <c r="ED6" s="18">
        <v>0.84</v>
      </c>
      <c r="EE6" s="19">
        <v>0.89</v>
      </c>
      <c r="EF6" s="18">
        <v>1.88</v>
      </c>
      <c r="EH6" s="18">
        <v>4</v>
      </c>
      <c r="EP6" s="18">
        <v>2045</v>
      </c>
      <c r="EQ6" s="18">
        <v>1</v>
      </c>
      <c r="ER6" s="18">
        <v>1</v>
      </c>
      <c r="ES6" s="18">
        <v>3</v>
      </c>
      <c r="EU6" s="19">
        <v>0.12</v>
      </c>
      <c r="EW6" s="19">
        <v>0.88</v>
      </c>
      <c r="EX6" s="18" t="s">
        <v>943</v>
      </c>
      <c r="EY6" s="18">
        <v>1</v>
      </c>
      <c r="EZ6" s="72">
        <v>10655</v>
      </c>
      <c r="FD6" s="18">
        <v>3200</v>
      </c>
      <c r="FE6" s="18">
        <v>6</v>
      </c>
      <c r="FF6" s="18">
        <v>209</v>
      </c>
      <c r="FH6" s="18">
        <v>89</v>
      </c>
      <c r="FJ6" s="21">
        <v>12.07</v>
      </c>
      <c r="FL6" s="18">
        <v>6</v>
      </c>
      <c r="FM6" s="18">
        <v>1</v>
      </c>
      <c r="FN6" s="19">
        <v>0</v>
      </c>
      <c r="FQ6" s="18">
        <v>1</v>
      </c>
      <c r="FR6" s="18">
        <v>1</v>
      </c>
      <c r="FS6" s="18">
        <v>1</v>
      </c>
      <c r="FV6" s="18">
        <v>1</v>
      </c>
      <c r="FW6" s="18" t="s">
        <v>1148</v>
      </c>
      <c r="FX6" s="18">
        <v>1998</v>
      </c>
      <c r="FY6" s="18">
        <v>2003</v>
      </c>
      <c r="FZ6" s="18">
        <v>1.25</v>
      </c>
      <c r="GA6" s="18">
        <v>3.7</v>
      </c>
      <c r="GB6" s="22">
        <v>604221</v>
      </c>
      <c r="GC6" s="18">
        <v>3.8</v>
      </c>
      <c r="GD6" s="18">
        <v>0.68</v>
      </c>
      <c r="GE6" s="19">
        <v>0.9</v>
      </c>
      <c r="GF6" s="18">
        <v>2020</v>
      </c>
      <c r="GG6" s="18">
        <v>2020</v>
      </c>
      <c r="GH6" s="18">
        <v>2</v>
      </c>
      <c r="GI6" s="18">
        <v>1</v>
      </c>
      <c r="GJ6" s="19">
        <v>0.4</v>
      </c>
      <c r="GK6" s="18" t="s">
        <v>1155</v>
      </c>
      <c r="GN6" s="18" t="s">
        <v>1157</v>
      </c>
      <c r="GO6" s="18" t="s">
        <v>943</v>
      </c>
      <c r="GP6" s="18">
        <v>1</v>
      </c>
      <c r="GQ6" s="18">
        <v>3316</v>
      </c>
      <c r="GS6" s="18">
        <v>275</v>
      </c>
      <c r="GU6" s="18">
        <v>65</v>
      </c>
      <c r="GY6" s="18">
        <v>2750</v>
      </c>
      <c r="GZ6" s="18" t="s">
        <v>943</v>
      </c>
      <c r="HA6" s="18" t="s">
        <v>943</v>
      </c>
    </row>
    <row r="7" spans="1:212" s="18" customFormat="1" x14ac:dyDescent="0.15">
      <c r="A7" s="18" t="s">
        <v>815</v>
      </c>
      <c r="B7" s="12">
        <v>4665</v>
      </c>
      <c r="C7" s="31">
        <v>4</v>
      </c>
      <c r="D7" s="12">
        <v>3</v>
      </c>
      <c r="E7" s="18">
        <v>1</v>
      </c>
      <c r="G7" s="18">
        <v>1</v>
      </c>
      <c r="H7" s="18">
        <v>1</v>
      </c>
      <c r="I7" s="18">
        <v>1</v>
      </c>
      <c r="M7" s="18">
        <v>1</v>
      </c>
      <c r="N7" s="18">
        <v>1</v>
      </c>
      <c r="P7" s="18">
        <v>1</v>
      </c>
      <c r="Q7" s="18">
        <v>1</v>
      </c>
      <c r="U7" s="121" t="s">
        <v>2221</v>
      </c>
      <c r="V7" s="18">
        <v>30</v>
      </c>
      <c r="Y7" s="18">
        <v>45</v>
      </c>
      <c r="Z7" s="58"/>
      <c r="AA7" s="18">
        <v>90</v>
      </c>
      <c r="AB7" s="18">
        <v>2</v>
      </c>
      <c r="AD7" s="18">
        <v>3</v>
      </c>
      <c r="AE7" s="18">
        <v>1</v>
      </c>
      <c r="AF7" s="18">
        <v>30</v>
      </c>
      <c r="AH7" s="18" t="s">
        <v>819</v>
      </c>
      <c r="AO7" s="18">
        <v>2</v>
      </c>
      <c r="AP7" s="18">
        <v>2</v>
      </c>
      <c r="AQ7" s="18">
        <v>2</v>
      </c>
      <c r="AR7" s="18">
        <v>2017</v>
      </c>
      <c r="AS7" s="18">
        <v>2017</v>
      </c>
      <c r="AT7" s="18">
        <v>2017</v>
      </c>
      <c r="AU7" s="18">
        <v>2015</v>
      </c>
      <c r="AV7" s="18">
        <v>2015</v>
      </c>
      <c r="AW7" s="18">
        <v>2015</v>
      </c>
      <c r="AX7" s="18">
        <v>2</v>
      </c>
      <c r="AY7" s="18">
        <v>1</v>
      </c>
      <c r="BB7" s="18">
        <v>1</v>
      </c>
      <c r="BC7" s="18">
        <v>1</v>
      </c>
      <c r="BH7" s="18">
        <v>1</v>
      </c>
      <c r="BM7" s="18">
        <v>1</v>
      </c>
      <c r="BN7" s="18">
        <v>2</v>
      </c>
      <c r="BO7" s="18">
        <v>2</v>
      </c>
      <c r="BP7" s="18">
        <v>2</v>
      </c>
      <c r="BQ7" s="18">
        <v>1</v>
      </c>
      <c r="BR7" s="18">
        <v>2017</v>
      </c>
      <c r="BS7" s="18">
        <v>1</v>
      </c>
      <c r="BW7" s="18">
        <v>1</v>
      </c>
      <c r="BX7" s="18">
        <v>1</v>
      </c>
      <c r="BZ7" s="18">
        <v>1</v>
      </c>
      <c r="CA7" s="18" t="s">
        <v>820</v>
      </c>
      <c r="CB7" s="18">
        <v>1</v>
      </c>
      <c r="CD7" s="18">
        <v>2</v>
      </c>
      <c r="CE7" s="53">
        <v>42.08</v>
      </c>
      <c r="CF7" s="18">
        <v>1</v>
      </c>
      <c r="CG7" s="18">
        <v>2017</v>
      </c>
      <c r="CH7" s="18">
        <v>1</v>
      </c>
      <c r="CK7" s="18">
        <v>1</v>
      </c>
      <c r="CL7" s="18">
        <v>1</v>
      </c>
      <c r="CM7" s="18">
        <v>1</v>
      </c>
      <c r="CQ7" s="18">
        <v>1</v>
      </c>
      <c r="CS7" s="53">
        <v>58.88</v>
      </c>
      <c r="CT7" s="18">
        <v>1</v>
      </c>
      <c r="CU7" s="18">
        <v>2016</v>
      </c>
      <c r="CV7" s="18">
        <v>1</v>
      </c>
      <c r="CX7" s="18">
        <v>1</v>
      </c>
      <c r="CY7" s="18">
        <v>1</v>
      </c>
      <c r="CZ7" s="18">
        <v>1</v>
      </c>
      <c r="DA7" s="18">
        <v>1</v>
      </c>
      <c r="DE7" s="18">
        <v>2</v>
      </c>
      <c r="DG7" s="18">
        <v>1</v>
      </c>
      <c r="DH7" s="18" t="s">
        <v>821</v>
      </c>
      <c r="DI7" s="53">
        <v>2</v>
      </c>
      <c r="DJ7" s="18">
        <v>1</v>
      </c>
      <c r="DK7" s="18">
        <v>4665</v>
      </c>
      <c r="DL7" s="18">
        <v>0</v>
      </c>
      <c r="DM7" s="18">
        <v>4665</v>
      </c>
      <c r="DN7" s="18">
        <v>0</v>
      </c>
      <c r="DW7" s="18">
        <v>2</v>
      </c>
      <c r="DX7" s="18">
        <v>2</v>
      </c>
      <c r="DY7" s="18">
        <v>0</v>
      </c>
      <c r="EB7" s="18">
        <v>2.9082240000000006</v>
      </c>
      <c r="EC7" s="18">
        <v>0.64627199999999996</v>
      </c>
      <c r="ED7" s="18" t="s">
        <v>824</v>
      </c>
      <c r="EF7" s="18">
        <v>0.71099999999999997</v>
      </c>
      <c r="EQ7" s="18">
        <v>1</v>
      </c>
      <c r="ER7" s="18">
        <v>1</v>
      </c>
      <c r="ES7" s="18">
        <v>2</v>
      </c>
      <c r="EU7" s="19">
        <v>1</v>
      </c>
      <c r="EY7" s="18">
        <v>1</v>
      </c>
      <c r="EZ7" s="72"/>
      <c r="GP7" s="18">
        <v>1</v>
      </c>
      <c r="GY7" s="18">
        <v>3000</v>
      </c>
    </row>
    <row r="8" spans="1:212" s="18" customFormat="1" x14ac:dyDescent="0.15">
      <c r="A8" s="18" t="s">
        <v>2436</v>
      </c>
      <c r="B8" s="12">
        <v>1965</v>
      </c>
      <c r="C8" s="31">
        <v>3</v>
      </c>
      <c r="D8" s="12">
        <v>2</v>
      </c>
      <c r="E8" s="18">
        <v>1</v>
      </c>
      <c r="G8" s="18">
        <v>1</v>
      </c>
      <c r="H8" s="18">
        <v>1</v>
      </c>
      <c r="I8" s="18">
        <v>1</v>
      </c>
      <c r="J8" s="18">
        <v>1</v>
      </c>
      <c r="K8" s="18">
        <v>1</v>
      </c>
      <c r="M8" s="18">
        <v>2</v>
      </c>
      <c r="N8" s="18">
        <v>1</v>
      </c>
      <c r="P8" s="18">
        <v>1</v>
      </c>
      <c r="Q8" s="18">
        <v>1</v>
      </c>
      <c r="R8" s="18">
        <v>1</v>
      </c>
      <c r="U8" s="53" t="s">
        <v>1700</v>
      </c>
      <c r="V8" s="18">
        <v>25</v>
      </c>
      <c r="Y8" s="18">
        <v>41</v>
      </c>
      <c r="Z8" s="58"/>
      <c r="AB8" s="18">
        <v>2</v>
      </c>
      <c r="AD8" s="18">
        <v>3</v>
      </c>
      <c r="AE8" s="18">
        <v>2</v>
      </c>
      <c r="AF8" s="18" t="s">
        <v>1705</v>
      </c>
      <c r="AG8" s="18" t="s">
        <v>1706</v>
      </c>
      <c r="AH8" s="18" t="s">
        <v>1707</v>
      </c>
      <c r="AI8" s="19">
        <v>0.32</v>
      </c>
      <c r="AJ8" s="19">
        <v>0.12</v>
      </c>
      <c r="AN8" s="18">
        <v>1</v>
      </c>
      <c r="AO8" s="18">
        <v>1</v>
      </c>
      <c r="AP8" s="18">
        <v>2</v>
      </c>
      <c r="AQ8" s="18">
        <v>2</v>
      </c>
      <c r="AR8" s="18">
        <v>2013</v>
      </c>
      <c r="AS8" s="18">
        <v>2013</v>
      </c>
      <c r="AT8" s="18" t="s">
        <v>445</v>
      </c>
      <c r="AU8" s="18">
        <v>2004</v>
      </c>
      <c r="AV8" s="18">
        <v>2004</v>
      </c>
      <c r="AW8" s="18">
        <v>1991</v>
      </c>
      <c r="AX8" s="18">
        <v>2</v>
      </c>
      <c r="AY8" s="18">
        <v>1</v>
      </c>
      <c r="BC8" s="18">
        <v>1</v>
      </c>
      <c r="BD8" s="18">
        <v>1</v>
      </c>
      <c r="BF8" s="18">
        <v>1</v>
      </c>
      <c r="BG8" s="18" t="s">
        <v>1708</v>
      </c>
      <c r="BL8" s="18">
        <v>1</v>
      </c>
      <c r="BN8" s="18">
        <v>2</v>
      </c>
      <c r="BO8" s="18">
        <v>2</v>
      </c>
      <c r="BP8" s="18">
        <v>2</v>
      </c>
      <c r="BQ8" s="18">
        <v>1</v>
      </c>
      <c r="BR8" s="18">
        <v>2017</v>
      </c>
      <c r="BS8" s="18">
        <v>1</v>
      </c>
      <c r="BZ8" s="18">
        <v>1</v>
      </c>
      <c r="CA8" s="18" t="s">
        <v>1709</v>
      </c>
      <c r="CB8" s="18">
        <v>2</v>
      </c>
      <c r="CD8" s="18">
        <v>2</v>
      </c>
      <c r="CE8" s="53">
        <v>53.42</v>
      </c>
      <c r="CF8" s="18">
        <v>1</v>
      </c>
      <c r="CG8" s="18">
        <v>2017</v>
      </c>
      <c r="CH8" s="18">
        <v>1</v>
      </c>
      <c r="CO8" s="18">
        <v>1</v>
      </c>
      <c r="CP8" s="18" t="s">
        <v>1710</v>
      </c>
      <c r="CQ8" s="18">
        <v>4</v>
      </c>
      <c r="CR8" s="18" t="s">
        <v>1711</v>
      </c>
      <c r="CS8" s="53">
        <v>45.01</v>
      </c>
      <c r="CT8" s="18">
        <v>2</v>
      </c>
      <c r="DJ8" s="18">
        <v>1</v>
      </c>
      <c r="DK8" s="18">
        <v>1965</v>
      </c>
      <c r="DL8" s="18">
        <v>24</v>
      </c>
      <c r="DM8" s="18">
        <v>1965</v>
      </c>
      <c r="DN8" s="18">
        <v>24</v>
      </c>
      <c r="DO8" s="18">
        <v>827</v>
      </c>
      <c r="DP8" s="18">
        <v>10</v>
      </c>
      <c r="DQ8" s="18">
        <v>10</v>
      </c>
      <c r="DS8" s="18">
        <v>17</v>
      </c>
      <c r="DU8" s="109">
        <v>54593</v>
      </c>
      <c r="DV8" s="18">
        <v>16</v>
      </c>
      <c r="DW8" s="18">
        <v>3</v>
      </c>
      <c r="DX8" s="18">
        <v>6</v>
      </c>
      <c r="DY8" s="18">
        <v>0</v>
      </c>
      <c r="DZ8" s="18">
        <v>1930</v>
      </c>
      <c r="EA8" s="18">
        <v>2015</v>
      </c>
      <c r="EB8" s="18">
        <v>0.70599999999999996</v>
      </c>
      <c r="ED8" s="18">
        <v>0.14899999999999999</v>
      </c>
      <c r="EE8" s="19">
        <v>0.81</v>
      </c>
      <c r="EH8" s="18">
        <v>1.4</v>
      </c>
      <c r="EP8" s="18">
        <v>2032</v>
      </c>
      <c r="EQ8" s="18">
        <v>1</v>
      </c>
      <c r="ER8" s="18">
        <v>1</v>
      </c>
      <c r="ES8" s="18">
        <v>3</v>
      </c>
      <c r="EU8" s="19">
        <v>0.99</v>
      </c>
      <c r="EW8" s="19">
        <v>0.01</v>
      </c>
      <c r="EY8" s="18">
        <v>1</v>
      </c>
      <c r="EZ8" s="72">
        <v>1965</v>
      </c>
      <c r="FB8" s="18">
        <v>1965</v>
      </c>
      <c r="FD8" s="18">
        <v>827</v>
      </c>
      <c r="FF8" s="18">
        <v>10</v>
      </c>
      <c r="FH8" s="18">
        <v>17</v>
      </c>
      <c r="FK8" s="18">
        <v>16</v>
      </c>
      <c r="FL8" s="18">
        <v>4</v>
      </c>
      <c r="FN8" s="19">
        <v>0</v>
      </c>
      <c r="FT8" s="18">
        <v>1</v>
      </c>
      <c r="FU8" s="18" t="s">
        <v>1724</v>
      </c>
      <c r="GE8" s="19">
        <v>0.7</v>
      </c>
      <c r="GH8" s="18">
        <v>2</v>
      </c>
      <c r="GI8" s="18">
        <v>2</v>
      </c>
      <c r="GL8" s="18">
        <v>2</v>
      </c>
      <c r="GP8" s="18">
        <v>1</v>
      </c>
      <c r="GS8" s="18" t="s">
        <v>445</v>
      </c>
      <c r="GU8" s="18" t="s">
        <v>445</v>
      </c>
      <c r="GW8" s="18" t="s">
        <v>445</v>
      </c>
      <c r="GX8" s="18" t="s">
        <v>445</v>
      </c>
      <c r="GY8" s="18" t="s">
        <v>445</v>
      </c>
    </row>
    <row r="9" spans="1:212" s="18" customFormat="1" x14ac:dyDescent="0.15">
      <c r="A9" s="18" t="s">
        <v>2102</v>
      </c>
      <c r="B9" s="12">
        <v>7760</v>
      </c>
      <c r="C9" s="31">
        <v>4</v>
      </c>
      <c r="D9" s="12">
        <v>6</v>
      </c>
      <c r="E9" s="18">
        <v>1</v>
      </c>
      <c r="G9" s="18">
        <v>1</v>
      </c>
      <c r="H9" s="18">
        <v>1</v>
      </c>
      <c r="I9" s="18">
        <v>1</v>
      </c>
      <c r="J9" s="18">
        <v>1</v>
      </c>
      <c r="K9" s="18">
        <v>1</v>
      </c>
      <c r="L9" s="18">
        <v>1</v>
      </c>
      <c r="M9" s="18">
        <v>1</v>
      </c>
      <c r="N9" s="18">
        <v>1</v>
      </c>
      <c r="O9" s="18">
        <v>1</v>
      </c>
      <c r="P9" s="18">
        <v>1</v>
      </c>
      <c r="Q9" s="18">
        <v>1</v>
      </c>
      <c r="R9" s="18">
        <v>1</v>
      </c>
      <c r="U9" s="53">
        <v>5</v>
      </c>
      <c r="V9" s="18">
        <v>30</v>
      </c>
      <c r="W9" s="53">
        <v>31</v>
      </c>
      <c r="X9" s="55"/>
      <c r="Y9" s="18">
        <v>60</v>
      </c>
      <c r="Z9" s="58">
        <v>0</v>
      </c>
      <c r="AA9" s="18">
        <v>60</v>
      </c>
      <c r="AB9" s="18">
        <v>1</v>
      </c>
      <c r="AC9" s="18" t="s">
        <v>2110</v>
      </c>
      <c r="AD9" s="18">
        <v>3</v>
      </c>
      <c r="AE9" s="18">
        <v>1</v>
      </c>
      <c r="AF9" s="18">
        <v>30</v>
      </c>
      <c r="AI9" s="19">
        <v>0.27</v>
      </c>
      <c r="AJ9" s="19">
        <v>0.1</v>
      </c>
      <c r="AK9" s="19">
        <v>0</v>
      </c>
      <c r="AO9" s="18">
        <v>2</v>
      </c>
      <c r="AP9" s="18">
        <v>2</v>
      </c>
      <c r="AQ9" s="18">
        <v>2</v>
      </c>
      <c r="AR9" s="18">
        <v>2015</v>
      </c>
      <c r="AS9" s="18">
        <v>2015</v>
      </c>
      <c r="AX9" s="18">
        <v>1</v>
      </c>
      <c r="AY9" s="18">
        <v>4</v>
      </c>
      <c r="AZ9" s="18" t="s">
        <v>2111</v>
      </c>
      <c r="BB9" s="18">
        <v>1</v>
      </c>
      <c r="BC9" s="18">
        <v>1</v>
      </c>
      <c r="BL9" s="18">
        <v>1</v>
      </c>
      <c r="BN9" s="18">
        <v>2</v>
      </c>
      <c r="BO9" s="18">
        <v>2</v>
      </c>
      <c r="BP9" s="18">
        <v>2</v>
      </c>
      <c r="BQ9" s="18">
        <v>1</v>
      </c>
      <c r="BR9" s="18">
        <v>2017</v>
      </c>
      <c r="BS9" s="18">
        <v>1</v>
      </c>
      <c r="BX9" s="18">
        <v>1</v>
      </c>
      <c r="BZ9" s="18">
        <v>1</v>
      </c>
      <c r="CA9" s="18" t="s">
        <v>2112</v>
      </c>
      <c r="CB9" s="18">
        <v>3</v>
      </c>
      <c r="CD9" s="18">
        <v>2</v>
      </c>
      <c r="CE9" s="53">
        <v>37.18</v>
      </c>
      <c r="CF9" s="18">
        <v>1</v>
      </c>
      <c r="CG9" s="18">
        <v>2017</v>
      </c>
      <c r="CH9" s="18">
        <v>1</v>
      </c>
      <c r="CM9" s="18">
        <v>1</v>
      </c>
      <c r="CO9" s="18">
        <v>1</v>
      </c>
      <c r="CP9" s="18" t="s">
        <v>2114</v>
      </c>
      <c r="CQ9" s="18">
        <v>1</v>
      </c>
      <c r="CS9" s="53">
        <v>55</v>
      </c>
      <c r="CT9" s="18">
        <v>1</v>
      </c>
      <c r="CU9" s="18">
        <v>2017</v>
      </c>
      <c r="CV9" s="18">
        <v>1</v>
      </c>
      <c r="CX9" s="18">
        <v>1</v>
      </c>
      <c r="DE9" s="18">
        <v>2</v>
      </c>
      <c r="DG9" s="18">
        <v>2</v>
      </c>
      <c r="DI9" s="53">
        <v>8.9</v>
      </c>
      <c r="DJ9" s="18">
        <v>1</v>
      </c>
      <c r="DK9" s="18">
        <v>7700</v>
      </c>
      <c r="DL9" s="18">
        <v>80</v>
      </c>
      <c r="DO9" s="18">
        <v>2857</v>
      </c>
      <c r="DP9" s="18">
        <v>22</v>
      </c>
      <c r="DQ9" s="18">
        <v>650</v>
      </c>
      <c r="DU9" s="109"/>
      <c r="DV9" s="18">
        <v>70</v>
      </c>
      <c r="DW9" s="18">
        <v>0</v>
      </c>
      <c r="DX9" s="18">
        <v>8</v>
      </c>
      <c r="DY9" s="18">
        <v>20</v>
      </c>
      <c r="DZ9" s="18">
        <v>1928</v>
      </c>
      <c r="EA9" s="18">
        <v>2014</v>
      </c>
      <c r="EB9" s="18">
        <v>15.833664000000001</v>
      </c>
      <c r="EF9" s="18">
        <v>6.53</v>
      </c>
      <c r="EG9" s="18">
        <v>3</v>
      </c>
      <c r="EI9" s="18">
        <v>3</v>
      </c>
      <c r="EP9" s="18">
        <v>2110</v>
      </c>
      <c r="EQ9" s="18">
        <v>1</v>
      </c>
      <c r="ER9" s="18">
        <v>2</v>
      </c>
      <c r="EU9" s="19">
        <v>0.99</v>
      </c>
      <c r="EW9" s="19">
        <v>0.01</v>
      </c>
      <c r="EY9" s="18">
        <v>1</v>
      </c>
      <c r="EZ9" s="72">
        <v>7700</v>
      </c>
      <c r="FD9" s="18">
        <v>2857</v>
      </c>
      <c r="FF9" s="18">
        <v>650</v>
      </c>
      <c r="FK9" s="18">
        <v>55</v>
      </c>
      <c r="FL9" s="18">
        <v>3</v>
      </c>
      <c r="FM9" s="18">
        <v>1</v>
      </c>
      <c r="FO9" s="18">
        <v>1</v>
      </c>
      <c r="FP9" s="18">
        <v>1</v>
      </c>
      <c r="FV9" s="18">
        <v>1</v>
      </c>
      <c r="FW9" s="18" t="s">
        <v>2121</v>
      </c>
      <c r="FX9" s="18">
        <v>1974</v>
      </c>
      <c r="FY9" s="18">
        <v>2000</v>
      </c>
      <c r="FZ9" s="18">
        <v>2</v>
      </c>
      <c r="GA9" s="18">
        <v>6.2</v>
      </c>
      <c r="GB9" s="18">
        <v>15</v>
      </c>
      <c r="GE9" s="19">
        <v>0.72</v>
      </c>
      <c r="GF9" s="18">
        <v>2020</v>
      </c>
      <c r="GG9" s="18">
        <v>2020</v>
      </c>
      <c r="GH9" s="18">
        <v>1</v>
      </c>
      <c r="GI9" s="18">
        <v>2</v>
      </c>
      <c r="GJ9" s="19">
        <v>0.1</v>
      </c>
      <c r="GK9" s="18" t="s">
        <v>2125</v>
      </c>
      <c r="GL9" s="18">
        <v>1</v>
      </c>
      <c r="GM9" s="19">
        <v>0.15</v>
      </c>
      <c r="GN9" s="18" t="s">
        <v>2126</v>
      </c>
      <c r="GP9" s="18">
        <v>1</v>
      </c>
      <c r="GQ9" s="18">
        <v>2857</v>
      </c>
      <c r="GS9" s="18">
        <v>651</v>
      </c>
      <c r="GW9" s="18">
        <v>55</v>
      </c>
    </row>
    <row r="10" spans="1:212" s="18" customFormat="1" x14ac:dyDescent="0.15">
      <c r="A10" s="18" t="s">
        <v>1896</v>
      </c>
      <c r="B10" s="12">
        <v>14625</v>
      </c>
      <c r="C10" s="31">
        <v>5</v>
      </c>
      <c r="D10" s="12">
        <v>6</v>
      </c>
      <c r="E10" s="18">
        <v>1</v>
      </c>
      <c r="G10" s="18">
        <v>1</v>
      </c>
      <c r="H10" s="18">
        <v>1</v>
      </c>
      <c r="I10" s="18">
        <v>1</v>
      </c>
      <c r="J10" s="18">
        <v>1</v>
      </c>
      <c r="K10" s="18">
        <v>1</v>
      </c>
      <c r="M10" s="18">
        <v>2</v>
      </c>
      <c r="N10" s="18">
        <v>1</v>
      </c>
      <c r="O10" s="18">
        <v>1</v>
      </c>
      <c r="P10" s="18">
        <v>1</v>
      </c>
      <c r="Q10" s="18">
        <v>1</v>
      </c>
      <c r="R10" s="18">
        <v>1</v>
      </c>
      <c r="U10" s="53" t="s">
        <v>1900</v>
      </c>
      <c r="V10" s="18">
        <v>20</v>
      </c>
      <c r="W10" s="53">
        <v>20</v>
      </c>
      <c r="X10" s="55">
        <v>1.4999999999999999E-2</v>
      </c>
      <c r="Y10" s="18">
        <v>90</v>
      </c>
      <c r="Z10" s="58"/>
      <c r="AA10" s="18">
        <v>90</v>
      </c>
      <c r="AB10" s="18">
        <v>1</v>
      </c>
      <c r="AC10" s="18" t="s">
        <v>1904</v>
      </c>
      <c r="AD10" s="18">
        <v>3</v>
      </c>
      <c r="AE10" s="18">
        <v>1</v>
      </c>
      <c r="AF10" s="18">
        <v>30</v>
      </c>
      <c r="AI10" s="20">
        <v>0.16800000000000001</v>
      </c>
      <c r="AJ10" s="20">
        <v>0.123</v>
      </c>
      <c r="AN10" s="18">
        <v>1</v>
      </c>
      <c r="AO10" s="18">
        <v>2</v>
      </c>
      <c r="AP10" s="18">
        <v>1</v>
      </c>
      <c r="AQ10" s="18">
        <v>2</v>
      </c>
      <c r="AR10" s="18">
        <v>2006</v>
      </c>
      <c r="AS10" s="18">
        <v>2013</v>
      </c>
      <c r="AT10" s="18" t="s">
        <v>445</v>
      </c>
      <c r="AU10" s="18">
        <v>2006</v>
      </c>
      <c r="AV10" s="18">
        <v>2013</v>
      </c>
      <c r="AW10" s="18" t="s">
        <v>445</v>
      </c>
      <c r="AX10" s="18">
        <v>2</v>
      </c>
      <c r="AY10" s="18">
        <v>1</v>
      </c>
      <c r="BE10" s="18">
        <v>1</v>
      </c>
      <c r="BL10" s="18">
        <v>1</v>
      </c>
      <c r="BN10" s="18">
        <v>2</v>
      </c>
      <c r="BO10" s="18">
        <v>2</v>
      </c>
      <c r="BP10" s="18">
        <v>2</v>
      </c>
      <c r="BQ10" s="18">
        <v>1</v>
      </c>
      <c r="BR10" s="18">
        <v>2014</v>
      </c>
      <c r="BS10" s="18">
        <v>2</v>
      </c>
      <c r="BZ10" s="18">
        <v>1</v>
      </c>
      <c r="CA10" s="18" t="s">
        <v>1905</v>
      </c>
      <c r="CB10" s="18">
        <v>4</v>
      </c>
      <c r="CC10" s="18" t="s">
        <v>1906</v>
      </c>
      <c r="CD10" s="18">
        <v>2</v>
      </c>
      <c r="CE10" s="53">
        <v>55.3</v>
      </c>
      <c r="CF10" s="18">
        <v>1</v>
      </c>
      <c r="CG10" s="18">
        <v>2015</v>
      </c>
      <c r="CH10" s="18">
        <v>1</v>
      </c>
      <c r="CJ10" s="18">
        <v>1</v>
      </c>
      <c r="CM10" s="18">
        <v>1</v>
      </c>
      <c r="CQ10" s="18">
        <v>1</v>
      </c>
      <c r="CS10" s="53">
        <v>46.32</v>
      </c>
      <c r="CT10" s="18">
        <v>1</v>
      </c>
      <c r="CU10" s="18">
        <v>2007</v>
      </c>
      <c r="CV10" s="18">
        <v>1</v>
      </c>
      <c r="DA10" s="18">
        <v>1</v>
      </c>
      <c r="DE10" s="18">
        <v>2</v>
      </c>
      <c r="DG10" s="18">
        <v>1</v>
      </c>
      <c r="DH10" s="18" t="s">
        <v>1907</v>
      </c>
      <c r="DI10" s="53">
        <v>2</v>
      </c>
      <c r="DJ10" s="18">
        <v>1</v>
      </c>
      <c r="DK10" s="22">
        <v>11538</v>
      </c>
      <c r="DL10" s="18">
        <v>426</v>
      </c>
      <c r="DO10" s="18">
        <v>3870</v>
      </c>
      <c r="DP10" s="18">
        <v>110</v>
      </c>
      <c r="DQ10" s="18">
        <v>484</v>
      </c>
      <c r="DR10" s="18">
        <v>32</v>
      </c>
      <c r="DS10" s="18">
        <v>77</v>
      </c>
      <c r="DT10" s="18">
        <v>0</v>
      </c>
      <c r="DU10" s="109">
        <v>46355</v>
      </c>
      <c r="DV10" s="18">
        <v>102</v>
      </c>
      <c r="DW10" s="18">
        <v>6</v>
      </c>
      <c r="DX10" s="18">
        <v>18</v>
      </c>
      <c r="DY10" s="18">
        <v>7</v>
      </c>
      <c r="DZ10" s="18">
        <v>1911</v>
      </c>
      <c r="EA10" s="18">
        <v>2012</v>
      </c>
      <c r="EB10" s="18">
        <v>10.4</v>
      </c>
      <c r="EC10" s="18">
        <v>6.4</v>
      </c>
      <c r="ED10" s="18">
        <v>3</v>
      </c>
      <c r="EE10" s="19">
        <v>0</v>
      </c>
      <c r="EF10" s="18">
        <v>5.8</v>
      </c>
      <c r="EH10" s="18">
        <v>15.7</v>
      </c>
      <c r="EM10" s="18">
        <v>267</v>
      </c>
      <c r="EO10" s="18" t="s">
        <v>1914</v>
      </c>
      <c r="EP10" s="18">
        <v>2017</v>
      </c>
      <c r="EQ10" s="18">
        <v>1</v>
      </c>
      <c r="ER10" s="18">
        <v>1</v>
      </c>
      <c r="ES10" s="18">
        <v>3</v>
      </c>
      <c r="EU10" s="19">
        <v>1</v>
      </c>
      <c r="EV10" s="19">
        <v>0</v>
      </c>
      <c r="EW10" s="19">
        <v>0</v>
      </c>
      <c r="EY10" s="18">
        <v>1</v>
      </c>
      <c r="EZ10" s="72">
        <v>15891</v>
      </c>
      <c r="FA10" s="18">
        <v>515</v>
      </c>
      <c r="FD10" s="18">
        <v>4454</v>
      </c>
      <c r="FE10" s="18">
        <v>186</v>
      </c>
      <c r="FF10" s="18">
        <v>621</v>
      </c>
      <c r="FG10" s="18">
        <v>3</v>
      </c>
      <c r="FJ10" s="18" t="s">
        <v>1915</v>
      </c>
      <c r="FK10" s="18">
        <v>98.8</v>
      </c>
      <c r="FL10" s="18">
        <v>9</v>
      </c>
      <c r="FM10" s="18">
        <v>1</v>
      </c>
      <c r="FN10" s="19">
        <v>0</v>
      </c>
      <c r="FO10" s="18">
        <v>1</v>
      </c>
      <c r="FP10" s="18">
        <v>1</v>
      </c>
      <c r="FV10" s="18">
        <v>1</v>
      </c>
      <c r="FW10" s="18" t="s">
        <v>1916</v>
      </c>
      <c r="FX10" s="18">
        <v>1937</v>
      </c>
      <c r="FY10" s="18">
        <v>2017</v>
      </c>
      <c r="FZ10" s="18">
        <v>3.25</v>
      </c>
      <c r="GA10" s="18">
        <v>5.0599999999999996</v>
      </c>
      <c r="GB10" s="18">
        <v>803.52</v>
      </c>
      <c r="GC10" s="18">
        <v>3.7</v>
      </c>
      <c r="GD10" s="18">
        <v>2.2999999999999998</v>
      </c>
      <c r="GE10" s="19">
        <v>0.71</v>
      </c>
      <c r="GF10" s="18">
        <v>2022</v>
      </c>
      <c r="GH10" s="18">
        <v>1</v>
      </c>
      <c r="GI10" s="18">
        <v>2</v>
      </c>
      <c r="GJ10" s="19">
        <v>0</v>
      </c>
      <c r="GL10" s="18">
        <v>1</v>
      </c>
      <c r="GM10" s="19">
        <v>1</v>
      </c>
      <c r="GN10" s="18" t="s">
        <v>1917</v>
      </c>
      <c r="GP10" s="18">
        <v>1</v>
      </c>
      <c r="GW10" s="18" t="s">
        <v>1918</v>
      </c>
      <c r="GY10" s="18">
        <v>3000</v>
      </c>
      <c r="HD10" s="12"/>
    </row>
    <row r="11" spans="1:212" s="18" customFormat="1" x14ac:dyDescent="0.15">
      <c r="A11" s="18" t="s">
        <v>2469</v>
      </c>
      <c r="B11" s="12">
        <v>23740</v>
      </c>
      <c r="C11" s="31">
        <v>5</v>
      </c>
      <c r="D11" s="12">
        <v>2</v>
      </c>
      <c r="E11" s="18">
        <v>1</v>
      </c>
      <c r="G11" s="18">
        <v>1</v>
      </c>
      <c r="H11" s="18">
        <v>1</v>
      </c>
      <c r="I11" s="18">
        <v>1</v>
      </c>
      <c r="J11" s="18">
        <v>1</v>
      </c>
      <c r="K11" s="18">
        <v>1</v>
      </c>
      <c r="M11" s="18">
        <v>1</v>
      </c>
      <c r="O11" s="18">
        <v>1</v>
      </c>
      <c r="P11" s="18">
        <v>1</v>
      </c>
      <c r="Q11" s="18">
        <v>1</v>
      </c>
      <c r="R11" s="18">
        <v>1</v>
      </c>
      <c r="W11" s="53">
        <v>5</v>
      </c>
      <c r="X11" s="55">
        <v>0.09</v>
      </c>
      <c r="Y11" s="18">
        <v>13</v>
      </c>
      <c r="Z11" s="58">
        <v>20</v>
      </c>
      <c r="AA11" s="18">
        <v>10</v>
      </c>
      <c r="AB11" s="18">
        <v>1</v>
      </c>
      <c r="AC11" s="18" t="s">
        <v>2230</v>
      </c>
      <c r="AD11" s="18">
        <v>3</v>
      </c>
      <c r="AE11" s="18">
        <v>1</v>
      </c>
      <c r="AF11" s="18">
        <v>60</v>
      </c>
      <c r="AG11" s="18" t="s">
        <v>2231</v>
      </c>
      <c r="AH11" s="18" t="s">
        <v>2232</v>
      </c>
      <c r="AI11" s="20">
        <v>0.26750000000000002</v>
      </c>
      <c r="AJ11" s="19">
        <v>0.4</v>
      </c>
      <c r="AK11" s="19">
        <v>0.19</v>
      </c>
      <c r="AO11" s="18">
        <v>1</v>
      </c>
      <c r="AP11" s="18">
        <v>1</v>
      </c>
      <c r="AQ11" s="18">
        <v>1</v>
      </c>
      <c r="AR11" s="18">
        <v>2013</v>
      </c>
      <c r="AS11" s="18">
        <v>2013</v>
      </c>
      <c r="AT11" s="18">
        <v>2014</v>
      </c>
      <c r="AU11" s="18">
        <v>2013</v>
      </c>
      <c r="AV11" s="18">
        <v>2010</v>
      </c>
      <c r="AW11" s="18">
        <v>2014</v>
      </c>
      <c r="AX11" s="18">
        <v>2</v>
      </c>
      <c r="AY11" s="18">
        <v>4</v>
      </c>
      <c r="AZ11" s="18" t="s">
        <v>2233</v>
      </c>
      <c r="BC11" s="18">
        <v>1</v>
      </c>
      <c r="BD11" s="18">
        <v>1</v>
      </c>
      <c r="BF11" s="18">
        <v>1</v>
      </c>
      <c r="BG11" s="18" t="s">
        <v>2234</v>
      </c>
      <c r="BH11" s="18">
        <v>1</v>
      </c>
      <c r="BN11" s="18">
        <v>2</v>
      </c>
      <c r="BO11" s="18">
        <v>2</v>
      </c>
      <c r="BP11" s="18">
        <v>2</v>
      </c>
      <c r="BQ11" s="18">
        <v>1</v>
      </c>
      <c r="BR11" s="18">
        <v>2017</v>
      </c>
      <c r="BS11" s="18">
        <v>1</v>
      </c>
      <c r="BU11" s="18">
        <v>1</v>
      </c>
      <c r="BZ11" s="18">
        <v>1</v>
      </c>
      <c r="CA11" s="18" t="s">
        <v>2235</v>
      </c>
      <c r="CB11" s="18">
        <v>2</v>
      </c>
      <c r="CD11" s="18">
        <v>2</v>
      </c>
      <c r="CE11" s="53">
        <v>32.21</v>
      </c>
      <c r="CF11" s="18">
        <v>1</v>
      </c>
      <c r="CG11" s="18">
        <v>2014</v>
      </c>
      <c r="CH11" s="18">
        <v>1</v>
      </c>
      <c r="CJ11" s="18">
        <v>1</v>
      </c>
      <c r="CM11" s="18">
        <v>1</v>
      </c>
      <c r="CQ11" s="18">
        <v>3</v>
      </c>
      <c r="CS11" s="53">
        <v>55.24</v>
      </c>
      <c r="CT11" s="18">
        <v>1</v>
      </c>
      <c r="CU11" s="18">
        <v>2017</v>
      </c>
      <c r="CV11" s="18">
        <v>1</v>
      </c>
      <c r="CZ11" s="18">
        <v>1</v>
      </c>
      <c r="DA11" s="18">
        <v>1</v>
      </c>
      <c r="DE11" s="18">
        <v>2</v>
      </c>
      <c r="DG11" s="18">
        <v>2</v>
      </c>
      <c r="DI11" s="53">
        <v>9.3000000000000007</v>
      </c>
      <c r="DJ11" s="18">
        <v>1</v>
      </c>
      <c r="DK11" s="18">
        <v>23740</v>
      </c>
      <c r="DL11" s="18">
        <v>0</v>
      </c>
      <c r="DM11" s="18">
        <v>23740</v>
      </c>
      <c r="DN11" s="18" t="s">
        <v>445</v>
      </c>
      <c r="DO11" s="18">
        <v>5159</v>
      </c>
      <c r="DP11" s="18">
        <v>0</v>
      </c>
      <c r="DQ11" s="18">
        <v>356</v>
      </c>
      <c r="DR11" s="18">
        <v>0</v>
      </c>
      <c r="DS11" s="18">
        <v>805</v>
      </c>
      <c r="DT11" s="18">
        <v>0</v>
      </c>
      <c r="DU11" s="109">
        <v>5236</v>
      </c>
      <c r="DV11" s="18">
        <v>119</v>
      </c>
      <c r="DW11" s="18">
        <v>15</v>
      </c>
      <c r="DX11" s="18">
        <v>3</v>
      </c>
      <c r="DY11" s="18">
        <v>0</v>
      </c>
      <c r="DZ11" s="18">
        <v>1969</v>
      </c>
      <c r="EA11" s="18">
        <v>2014</v>
      </c>
      <c r="EB11" s="18">
        <v>20</v>
      </c>
      <c r="EC11" s="18">
        <v>15</v>
      </c>
      <c r="ED11" s="18">
        <v>5.4</v>
      </c>
      <c r="EE11" s="20">
        <v>0.29799999999999999</v>
      </c>
      <c r="EF11" s="18">
        <v>12.8</v>
      </c>
      <c r="EP11" s="18">
        <v>2050</v>
      </c>
      <c r="EQ11" s="18">
        <v>1</v>
      </c>
      <c r="ER11" s="18">
        <v>1</v>
      </c>
      <c r="ES11" s="18">
        <v>3</v>
      </c>
      <c r="EU11" s="19">
        <v>0</v>
      </c>
      <c r="EV11" s="19">
        <v>0.83</v>
      </c>
      <c r="EW11" s="19">
        <v>0.17</v>
      </c>
      <c r="EY11" s="18">
        <v>1</v>
      </c>
      <c r="EZ11" s="72">
        <v>23740</v>
      </c>
      <c r="FA11" s="18">
        <v>0</v>
      </c>
      <c r="FB11" s="18">
        <v>23740</v>
      </c>
      <c r="FC11" s="18">
        <v>0</v>
      </c>
      <c r="FD11" s="18">
        <v>5159</v>
      </c>
      <c r="FE11" s="18">
        <v>0</v>
      </c>
      <c r="FF11" s="18">
        <v>356</v>
      </c>
      <c r="FG11" s="18">
        <v>0</v>
      </c>
      <c r="FH11" s="18">
        <v>805</v>
      </c>
      <c r="FI11" s="18">
        <v>0</v>
      </c>
      <c r="FJ11" s="18" t="s">
        <v>2241</v>
      </c>
      <c r="FK11" s="18">
        <v>81</v>
      </c>
      <c r="FL11" s="18">
        <v>27</v>
      </c>
      <c r="FM11" s="18">
        <v>1</v>
      </c>
      <c r="FN11" s="19">
        <v>0</v>
      </c>
      <c r="FP11" s="18">
        <v>1</v>
      </c>
      <c r="FQ11" s="18">
        <v>1</v>
      </c>
      <c r="FV11" s="18">
        <v>1</v>
      </c>
      <c r="FW11" s="18" t="s">
        <v>2243</v>
      </c>
      <c r="FX11" s="18">
        <v>1972</v>
      </c>
      <c r="FY11" s="18">
        <v>2014</v>
      </c>
      <c r="FZ11" s="18">
        <v>4</v>
      </c>
      <c r="GA11" s="18">
        <v>10.6</v>
      </c>
      <c r="GB11" s="18">
        <v>828.27200000000005</v>
      </c>
      <c r="GC11" s="18">
        <v>4.1500000000000004</v>
      </c>
      <c r="GD11" s="18">
        <v>3.63</v>
      </c>
      <c r="GE11" s="19">
        <v>0.5</v>
      </c>
      <c r="GF11" s="18">
        <v>2022</v>
      </c>
      <c r="GG11" s="18">
        <v>2022</v>
      </c>
      <c r="GH11" s="18">
        <v>1</v>
      </c>
      <c r="GI11" s="18">
        <v>1</v>
      </c>
      <c r="GJ11" s="19">
        <v>0.15</v>
      </c>
      <c r="GK11" s="18" t="s">
        <v>2245</v>
      </c>
      <c r="GL11" s="18">
        <v>1</v>
      </c>
      <c r="GM11" s="19">
        <v>1</v>
      </c>
      <c r="GN11" s="18" t="s">
        <v>2246</v>
      </c>
      <c r="GP11" s="18">
        <v>1</v>
      </c>
      <c r="GQ11" s="18">
        <v>5159</v>
      </c>
      <c r="GR11" s="18">
        <v>0</v>
      </c>
      <c r="GS11" s="18">
        <v>356</v>
      </c>
      <c r="GT11" s="18">
        <v>0</v>
      </c>
      <c r="GU11" s="18">
        <v>805</v>
      </c>
      <c r="GV11" s="18">
        <v>0</v>
      </c>
      <c r="GW11" s="18">
        <v>75</v>
      </c>
      <c r="GX11" s="18" t="s">
        <v>1918</v>
      </c>
      <c r="GY11" s="18">
        <v>2750</v>
      </c>
      <c r="HA11" s="18" t="s">
        <v>2247</v>
      </c>
    </row>
    <row r="12" spans="1:212" s="18" customFormat="1" x14ac:dyDescent="0.15">
      <c r="A12" s="18" t="s">
        <v>2129</v>
      </c>
      <c r="B12" s="12">
        <v>1170</v>
      </c>
      <c r="C12" s="31">
        <v>2</v>
      </c>
      <c r="D12" s="12">
        <v>7</v>
      </c>
      <c r="E12" s="18">
        <v>1</v>
      </c>
      <c r="G12" s="18">
        <v>1</v>
      </c>
      <c r="H12" s="18">
        <v>1</v>
      </c>
      <c r="J12" s="18">
        <v>1</v>
      </c>
      <c r="L12" s="18">
        <v>1</v>
      </c>
      <c r="M12" s="18">
        <v>2</v>
      </c>
      <c r="N12" s="18">
        <v>1</v>
      </c>
      <c r="O12" s="18">
        <v>1</v>
      </c>
      <c r="P12" s="18">
        <v>1</v>
      </c>
      <c r="R12" s="18">
        <v>1</v>
      </c>
      <c r="U12" s="53" t="s">
        <v>2133</v>
      </c>
      <c r="V12" s="18">
        <v>10</v>
      </c>
      <c r="W12" s="53">
        <v>35</v>
      </c>
      <c r="X12" s="55">
        <v>0.05</v>
      </c>
      <c r="Y12" s="18">
        <v>45</v>
      </c>
      <c r="Z12" s="58"/>
      <c r="AB12" s="18">
        <v>2</v>
      </c>
      <c r="AD12" s="18">
        <v>3</v>
      </c>
      <c r="AE12" s="18">
        <v>1</v>
      </c>
      <c r="AG12" s="18" t="s">
        <v>2135</v>
      </c>
      <c r="AH12" s="18" t="s">
        <v>2136</v>
      </c>
      <c r="AI12" s="20">
        <v>0.29880000000000001</v>
      </c>
      <c r="AJ12" s="20">
        <v>0.2351</v>
      </c>
      <c r="AN12" s="18">
        <v>1</v>
      </c>
      <c r="AO12" s="18">
        <v>1</v>
      </c>
      <c r="AP12" s="18">
        <v>1</v>
      </c>
      <c r="AQ12" s="18">
        <v>3</v>
      </c>
      <c r="AR12" s="18">
        <v>2015</v>
      </c>
      <c r="AS12" s="18">
        <v>2013</v>
      </c>
      <c r="AU12" s="18" t="s">
        <v>545</v>
      </c>
      <c r="AV12" s="18" t="s">
        <v>545</v>
      </c>
      <c r="AW12" s="18" t="s">
        <v>545</v>
      </c>
      <c r="AX12" s="18">
        <v>2</v>
      </c>
      <c r="AY12" s="18">
        <v>2</v>
      </c>
      <c r="AZ12" s="18" t="s">
        <v>2137</v>
      </c>
      <c r="BF12" s="18">
        <v>1</v>
      </c>
      <c r="BG12" s="18" t="s">
        <v>2138</v>
      </c>
      <c r="BL12" s="18">
        <v>1</v>
      </c>
      <c r="BN12" s="18">
        <v>2</v>
      </c>
      <c r="BO12" s="18">
        <v>2</v>
      </c>
      <c r="BP12" s="18">
        <v>3</v>
      </c>
      <c r="BQ12" s="18">
        <v>1</v>
      </c>
      <c r="BR12" s="18">
        <v>2016</v>
      </c>
      <c r="BS12" s="18">
        <v>1</v>
      </c>
      <c r="BX12" s="18">
        <v>1</v>
      </c>
      <c r="BZ12" s="18">
        <v>1</v>
      </c>
      <c r="CA12" s="18" t="s">
        <v>2139</v>
      </c>
      <c r="CB12" s="18">
        <v>4</v>
      </c>
      <c r="CC12" s="18" t="s">
        <v>2140</v>
      </c>
      <c r="CD12" s="18">
        <v>2</v>
      </c>
      <c r="CE12" s="53">
        <v>65.69</v>
      </c>
      <c r="CF12" s="18">
        <v>1</v>
      </c>
      <c r="CG12" s="18">
        <v>2010</v>
      </c>
      <c r="CH12" s="18">
        <v>1</v>
      </c>
      <c r="CM12" s="18">
        <v>1</v>
      </c>
      <c r="CO12" s="18">
        <v>1</v>
      </c>
      <c r="CP12" s="18" t="s">
        <v>2141</v>
      </c>
      <c r="CQ12" s="18">
        <v>1</v>
      </c>
      <c r="CS12" s="53">
        <v>42</v>
      </c>
      <c r="CT12" s="18">
        <v>2</v>
      </c>
      <c r="DJ12" s="18">
        <v>1</v>
      </c>
      <c r="DK12" s="18">
        <v>1150</v>
      </c>
      <c r="DR12" s="18">
        <v>0</v>
      </c>
      <c r="DT12" s="18">
        <v>0</v>
      </c>
      <c r="DU12" s="66"/>
      <c r="DW12" s="18">
        <v>3</v>
      </c>
      <c r="DX12" s="18">
        <v>1</v>
      </c>
      <c r="DY12" s="18">
        <v>0.25</v>
      </c>
      <c r="DZ12" s="18">
        <v>1940</v>
      </c>
      <c r="EA12" s="18">
        <v>2017</v>
      </c>
      <c r="EB12" s="18">
        <v>1</v>
      </c>
      <c r="EG12" s="18">
        <v>2.5</v>
      </c>
      <c r="EH12" s="18">
        <v>0</v>
      </c>
      <c r="EI12" s="18">
        <v>0</v>
      </c>
      <c r="EJ12" s="18">
        <v>0</v>
      </c>
      <c r="EK12" s="18">
        <v>0</v>
      </c>
      <c r="EL12" s="18">
        <v>0</v>
      </c>
      <c r="EN12" s="18">
        <v>0</v>
      </c>
      <c r="EP12" s="18">
        <v>2050</v>
      </c>
      <c r="EQ12" s="18">
        <v>1</v>
      </c>
      <c r="ER12" s="18">
        <v>1</v>
      </c>
      <c r="ES12" s="18">
        <v>3</v>
      </c>
      <c r="EW12" s="19">
        <v>1</v>
      </c>
      <c r="EY12" s="18">
        <v>1</v>
      </c>
      <c r="EZ12" s="72"/>
      <c r="FK12" s="18">
        <v>6</v>
      </c>
      <c r="FL12" s="18">
        <v>3</v>
      </c>
      <c r="FM12" s="18">
        <v>1</v>
      </c>
      <c r="FN12" s="19">
        <v>0</v>
      </c>
      <c r="FP12" s="18">
        <v>1</v>
      </c>
      <c r="FT12" s="18">
        <v>1</v>
      </c>
      <c r="FU12" s="18" t="s">
        <v>2146</v>
      </c>
      <c r="FV12" s="18">
        <v>2</v>
      </c>
      <c r="FX12" s="18">
        <v>1950</v>
      </c>
      <c r="FY12" s="18">
        <v>2012</v>
      </c>
      <c r="FZ12" s="18">
        <v>0.12</v>
      </c>
      <c r="GA12" s="18">
        <v>0.3</v>
      </c>
      <c r="GE12" s="19">
        <v>0.75</v>
      </c>
      <c r="GF12" s="18">
        <v>2050</v>
      </c>
      <c r="GG12" s="18">
        <v>2050</v>
      </c>
      <c r="GH12" s="18">
        <v>2</v>
      </c>
      <c r="GI12" s="18">
        <v>2</v>
      </c>
      <c r="GK12" s="18" t="s">
        <v>2149</v>
      </c>
      <c r="GL12" s="18">
        <v>1</v>
      </c>
      <c r="GM12" s="19">
        <v>0.05</v>
      </c>
      <c r="GN12" s="18" t="s">
        <v>2150</v>
      </c>
      <c r="GP12" s="18">
        <v>2</v>
      </c>
    </row>
    <row r="13" spans="1:212" s="18" customFormat="1" x14ac:dyDescent="0.15">
      <c r="A13" s="18" t="s">
        <v>2431</v>
      </c>
      <c r="B13" s="12">
        <v>95385</v>
      </c>
      <c r="C13" s="31">
        <v>5</v>
      </c>
      <c r="D13" s="12">
        <v>2</v>
      </c>
      <c r="E13" s="18">
        <v>1</v>
      </c>
      <c r="G13" s="18">
        <v>1</v>
      </c>
      <c r="H13" s="18">
        <v>1</v>
      </c>
      <c r="I13" s="18">
        <v>1</v>
      </c>
      <c r="J13" s="18">
        <v>1</v>
      </c>
      <c r="K13" s="18">
        <v>1</v>
      </c>
      <c r="M13" s="18">
        <v>1</v>
      </c>
      <c r="P13" s="18">
        <v>1</v>
      </c>
      <c r="Q13" s="18">
        <v>1</v>
      </c>
      <c r="S13" s="18">
        <v>1</v>
      </c>
      <c r="T13" s="18" t="s">
        <v>1042</v>
      </c>
      <c r="U13" s="53"/>
      <c r="Y13" s="18">
        <v>60</v>
      </c>
      <c r="Z13" s="58">
        <v>300</v>
      </c>
      <c r="AA13" s="18">
        <v>90</v>
      </c>
      <c r="AB13" s="18">
        <v>2</v>
      </c>
      <c r="AD13" s="18">
        <v>3</v>
      </c>
      <c r="AE13" s="18">
        <v>2</v>
      </c>
      <c r="AF13" s="18">
        <v>365</v>
      </c>
      <c r="AG13" s="18" t="s">
        <v>1047</v>
      </c>
      <c r="AH13" s="18" t="s">
        <v>1048</v>
      </c>
      <c r="AI13" s="20">
        <v>0.15890000000000001</v>
      </c>
      <c r="AM13" s="18">
        <v>1</v>
      </c>
      <c r="AN13" s="18">
        <v>1</v>
      </c>
      <c r="AO13" s="18">
        <v>1</v>
      </c>
      <c r="AP13" s="18">
        <v>1</v>
      </c>
      <c r="AQ13" s="18">
        <v>1</v>
      </c>
      <c r="AR13" s="18" t="s">
        <v>464</v>
      </c>
      <c r="AS13" s="18" t="s">
        <v>464</v>
      </c>
      <c r="AT13" s="18" t="s">
        <v>464</v>
      </c>
      <c r="AU13" s="18" t="s">
        <v>464</v>
      </c>
      <c r="AV13" s="18" t="s">
        <v>464</v>
      </c>
      <c r="AW13" s="18" t="s">
        <v>464</v>
      </c>
      <c r="AX13" s="18">
        <v>2</v>
      </c>
      <c r="AY13" s="18">
        <v>4</v>
      </c>
      <c r="AZ13" s="18" t="s">
        <v>1049</v>
      </c>
      <c r="BC13" s="18">
        <v>1</v>
      </c>
      <c r="BD13" s="18">
        <v>1</v>
      </c>
      <c r="BF13" s="18">
        <v>1</v>
      </c>
      <c r="BG13" s="18" t="s">
        <v>1050</v>
      </c>
      <c r="BM13" s="18">
        <v>1</v>
      </c>
      <c r="BN13" s="18">
        <v>2</v>
      </c>
      <c r="BO13" s="18">
        <v>2</v>
      </c>
      <c r="BP13" s="18">
        <v>2</v>
      </c>
      <c r="BQ13" s="18">
        <v>1</v>
      </c>
      <c r="BR13" s="18">
        <v>2017</v>
      </c>
      <c r="BS13" s="18">
        <v>1</v>
      </c>
      <c r="BV13" s="18">
        <v>1</v>
      </c>
      <c r="BW13" s="18">
        <v>1</v>
      </c>
      <c r="BX13" s="18">
        <v>1</v>
      </c>
      <c r="BZ13" s="18">
        <v>1</v>
      </c>
      <c r="CA13" s="18" t="s">
        <v>1051</v>
      </c>
      <c r="CB13" s="18">
        <v>1</v>
      </c>
      <c r="CD13" s="18">
        <v>2</v>
      </c>
      <c r="CE13" s="53">
        <v>35.49</v>
      </c>
      <c r="CF13" s="18">
        <v>1</v>
      </c>
      <c r="CG13" s="18">
        <v>2017</v>
      </c>
      <c r="CH13" s="18">
        <v>1</v>
      </c>
      <c r="CK13" s="18">
        <v>1</v>
      </c>
      <c r="CL13" s="18">
        <v>1</v>
      </c>
      <c r="CM13" s="18">
        <v>1</v>
      </c>
      <c r="CO13" s="18">
        <v>1</v>
      </c>
      <c r="CP13" s="18" t="s">
        <v>1051</v>
      </c>
      <c r="CQ13" s="18">
        <v>3</v>
      </c>
      <c r="CS13" s="53">
        <v>42.98</v>
      </c>
      <c r="CT13" s="18">
        <v>1</v>
      </c>
      <c r="CU13" s="18">
        <v>2017</v>
      </c>
      <c r="CV13" s="18">
        <v>1</v>
      </c>
      <c r="CY13" s="18">
        <v>1</v>
      </c>
      <c r="CZ13" s="18">
        <v>1</v>
      </c>
      <c r="DA13" s="18">
        <v>1</v>
      </c>
      <c r="DC13" s="18">
        <v>1</v>
      </c>
      <c r="DD13" s="18" t="s">
        <v>1054</v>
      </c>
      <c r="DE13" s="18">
        <v>5</v>
      </c>
      <c r="DF13" s="18" t="s">
        <v>1055</v>
      </c>
      <c r="DG13" s="18">
        <v>2</v>
      </c>
      <c r="DI13" s="53">
        <v>10.25</v>
      </c>
      <c r="DJ13" s="18">
        <v>1</v>
      </c>
      <c r="DK13" s="19">
        <v>0.74</v>
      </c>
      <c r="DO13" s="18" t="s">
        <v>1056</v>
      </c>
      <c r="DQ13" s="18">
        <v>900</v>
      </c>
      <c r="DS13" s="18">
        <v>2100</v>
      </c>
      <c r="DU13" s="109">
        <v>6000</v>
      </c>
      <c r="DV13" s="18">
        <v>276</v>
      </c>
      <c r="DW13" s="18">
        <v>4</v>
      </c>
      <c r="DX13" s="18">
        <v>12</v>
      </c>
      <c r="DY13" s="18">
        <v>20</v>
      </c>
      <c r="DZ13" s="18">
        <v>1920</v>
      </c>
      <c r="EA13" s="18">
        <v>2006</v>
      </c>
      <c r="EB13" s="18">
        <v>23</v>
      </c>
      <c r="EC13" s="18">
        <v>23</v>
      </c>
      <c r="ED13" s="18">
        <v>7</v>
      </c>
      <c r="EE13" s="19">
        <v>0.93</v>
      </c>
      <c r="EF13" s="18">
        <v>12.34</v>
      </c>
      <c r="EJ13" s="18">
        <v>28</v>
      </c>
      <c r="EK13" s="18">
        <v>800</v>
      </c>
      <c r="EL13" s="18">
        <v>800</v>
      </c>
      <c r="EP13" s="18">
        <v>2030</v>
      </c>
      <c r="EQ13" s="18">
        <v>1</v>
      </c>
      <c r="ER13" s="18">
        <v>1</v>
      </c>
      <c r="ES13" s="18">
        <v>2</v>
      </c>
      <c r="EU13" s="19">
        <v>0</v>
      </c>
      <c r="EV13" s="19">
        <v>0.05</v>
      </c>
      <c r="EW13" s="19">
        <v>0.95</v>
      </c>
      <c r="EY13" s="18">
        <v>1</v>
      </c>
      <c r="EZ13" s="72">
        <v>96000</v>
      </c>
      <c r="FH13" s="22">
        <v>18000</v>
      </c>
      <c r="FJ13" s="18">
        <v>8</v>
      </c>
      <c r="FK13" s="18">
        <v>288</v>
      </c>
      <c r="FL13" s="18">
        <v>0</v>
      </c>
      <c r="FM13" s="18">
        <v>0</v>
      </c>
      <c r="FN13" s="19">
        <v>0</v>
      </c>
      <c r="FO13" s="18">
        <v>1</v>
      </c>
      <c r="FP13" s="18">
        <v>1</v>
      </c>
      <c r="FQ13" s="18">
        <v>1</v>
      </c>
      <c r="FR13" s="18">
        <v>1</v>
      </c>
      <c r="FS13" s="18">
        <v>1</v>
      </c>
      <c r="FV13" s="18">
        <v>1</v>
      </c>
      <c r="FX13" s="18">
        <v>1930</v>
      </c>
      <c r="GB13" s="18">
        <v>1295</v>
      </c>
      <c r="GC13" s="18">
        <v>7</v>
      </c>
      <c r="GD13" s="18">
        <v>3.5</v>
      </c>
      <c r="GE13" s="19">
        <v>0.8</v>
      </c>
      <c r="GF13" s="18">
        <v>2040</v>
      </c>
      <c r="GG13" s="18">
        <v>2040</v>
      </c>
      <c r="GH13" s="18">
        <v>2</v>
      </c>
      <c r="GI13" s="18">
        <v>2</v>
      </c>
      <c r="GL13" s="18">
        <v>2</v>
      </c>
      <c r="GP13" s="18">
        <v>1</v>
      </c>
      <c r="GU13" s="18" t="s">
        <v>1068</v>
      </c>
      <c r="GW13" s="18">
        <v>252</v>
      </c>
      <c r="GX13" s="18" t="s">
        <v>1069</v>
      </c>
      <c r="GY13" s="22">
        <v>2640</v>
      </c>
      <c r="HA13" s="18" t="s">
        <v>1070</v>
      </c>
    </row>
    <row r="14" spans="1:212" s="18" customFormat="1" x14ac:dyDescent="0.15">
      <c r="A14" s="18" t="s">
        <v>2479</v>
      </c>
      <c r="B14" s="12">
        <v>1675</v>
      </c>
      <c r="C14" s="31">
        <v>3</v>
      </c>
      <c r="D14" s="12">
        <v>6</v>
      </c>
      <c r="E14" s="18">
        <v>1</v>
      </c>
      <c r="G14" s="18">
        <v>1</v>
      </c>
      <c r="H14" s="18">
        <v>1</v>
      </c>
      <c r="I14" s="18">
        <v>1</v>
      </c>
      <c r="J14" s="18">
        <v>1</v>
      </c>
      <c r="K14" s="18">
        <v>1</v>
      </c>
      <c r="L14" s="18">
        <v>1</v>
      </c>
      <c r="M14" s="18">
        <v>1</v>
      </c>
      <c r="N14" s="18">
        <v>1</v>
      </c>
      <c r="P14" s="18">
        <v>1</v>
      </c>
      <c r="R14" s="18">
        <v>1</v>
      </c>
      <c r="U14" s="53">
        <v>5</v>
      </c>
      <c r="V14" s="18">
        <v>30</v>
      </c>
      <c r="Y14" s="18">
        <v>60</v>
      </c>
      <c r="Z14" s="58"/>
      <c r="AB14" s="18">
        <v>2</v>
      </c>
      <c r="AD14" s="18">
        <v>3</v>
      </c>
      <c r="AE14" s="18">
        <v>1</v>
      </c>
      <c r="AF14" s="18" t="s">
        <v>2526</v>
      </c>
      <c r="AH14" s="18" t="s">
        <v>2527</v>
      </c>
      <c r="AL14" s="18">
        <v>1</v>
      </c>
      <c r="AM14" s="18">
        <v>1</v>
      </c>
      <c r="AN14" s="18">
        <v>1</v>
      </c>
      <c r="AO14" s="18">
        <v>1</v>
      </c>
      <c r="AP14" s="18">
        <v>1</v>
      </c>
      <c r="AR14" s="18">
        <v>2015</v>
      </c>
      <c r="AS14" s="18">
        <v>2015</v>
      </c>
      <c r="AU14" s="18">
        <v>2017</v>
      </c>
      <c r="AV14" s="18">
        <v>2017</v>
      </c>
      <c r="AX14" s="18">
        <v>2</v>
      </c>
      <c r="AY14" s="18">
        <v>2</v>
      </c>
      <c r="AZ14" s="18" t="s">
        <v>2528</v>
      </c>
      <c r="BA14" s="18">
        <v>1</v>
      </c>
      <c r="BB14" s="18">
        <v>1</v>
      </c>
      <c r="BC14" s="18">
        <v>1</v>
      </c>
      <c r="BF14" s="18">
        <v>1</v>
      </c>
      <c r="BL14" s="18">
        <v>1</v>
      </c>
      <c r="BN14" s="18">
        <v>2</v>
      </c>
      <c r="BO14" s="18">
        <v>2</v>
      </c>
      <c r="BP14" s="18">
        <v>2</v>
      </c>
      <c r="BQ14" s="18">
        <v>1</v>
      </c>
      <c r="BR14" s="18">
        <v>2017</v>
      </c>
      <c r="BS14" s="18">
        <v>1</v>
      </c>
      <c r="BZ14" s="18">
        <v>1</v>
      </c>
      <c r="CA14" s="18" t="s">
        <v>2529</v>
      </c>
      <c r="CB14" s="18">
        <v>4</v>
      </c>
      <c r="CC14" s="18" t="s">
        <v>2530</v>
      </c>
      <c r="CD14" s="18">
        <v>2</v>
      </c>
      <c r="CE14" s="53">
        <v>37.9</v>
      </c>
      <c r="CF14" s="18">
        <v>1</v>
      </c>
      <c r="CG14" s="18">
        <v>2017</v>
      </c>
      <c r="CH14" s="18">
        <v>1</v>
      </c>
      <c r="CO14" s="18">
        <v>1</v>
      </c>
      <c r="CP14" s="18" t="s">
        <v>2531</v>
      </c>
      <c r="CQ14" s="18">
        <v>4</v>
      </c>
      <c r="CR14" s="18" t="s">
        <v>2532</v>
      </c>
      <c r="CS14" s="53">
        <v>41.18</v>
      </c>
      <c r="CT14" s="18">
        <v>2</v>
      </c>
      <c r="DJ14" s="18">
        <v>1</v>
      </c>
      <c r="DK14" s="18">
        <v>650</v>
      </c>
      <c r="DL14" s="18">
        <v>0</v>
      </c>
      <c r="DO14" s="18">
        <v>500</v>
      </c>
      <c r="DQ14" s="18">
        <v>150</v>
      </c>
      <c r="DU14" s="109">
        <v>33000000</v>
      </c>
      <c r="DX14" s="18">
        <v>0</v>
      </c>
      <c r="DY14" s="18">
        <v>2</v>
      </c>
      <c r="DZ14" s="18">
        <v>2003</v>
      </c>
      <c r="EA14" s="18">
        <v>2005</v>
      </c>
      <c r="EB14" s="18">
        <v>1.728</v>
      </c>
      <c r="EC14" s="18">
        <v>0.86399999999999999</v>
      </c>
      <c r="ED14" s="18">
        <v>0.21407799999999999</v>
      </c>
      <c r="EE14" s="19">
        <v>1</v>
      </c>
      <c r="EG14" s="18">
        <v>1.2</v>
      </c>
      <c r="EK14" s="18">
        <v>0.25</v>
      </c>
      <c r="EQ14" s="18">
        <v>1</v>
      </c>
      <c r="ER14" s="18">
        <v>2</v>
      </c>
      <c r="EU14" s="19">
        <v>1</v>
      </c>
      <c r="EY14" s="18">
        <v>1</v>
      </c>
      <c r="EZ14" s="72">
        <v>650</v>
      </c>
      <c r="FD14" s="18">
        <v>500</v>
      </c>
      <c r="FF14" s="18">
        <v>150</v>
      </c>
      <c r="FJ14" s="18">
        <v>23.03</v>
      </c>
      <c r="FK14" s="18">
        <v>22.14</v>
      </c>
      <c r="FL14" s="18">
        <v>15</v>
      </c>
      <c r="FM14" s="18">
        <v>1</v>
      </c>
      <c r="FO14" s="18">
        <v>1</v>
      </c>
      <c r="FV14" s="18">
        <v>2</v>
      </c>
      <c r="FX14" s="18">
        <v>1989</v>
      </c>
      <c r="FY14" s="18">
        <v>2004</v>
      </c>
      <c r="FZ14" s="18">
        <v>0.25</v>
      </c>
      <c r="GB14" s="18">
        <v>40</v>
      </c>
      <c r="GE14" s="19">
        <v>0.438</v>
      </c>
      <c r="GH14" s="18">
        <v>2</v>
      </c>
      <c r="GI14" s="18">
        <v>2</v>
      </c>
      <c r="GK14" s="18" t="s">
        <v>1318</v>
      </c>
      <c r="GL14" s="18">
        <v>2</v>
      </c>
      <c r="GN14" s="18" t="s">
        <v>1318</v>
      </c>
      <c r="GO14" s="18" t="s">
        <v>1318</v>
      </c>
      <c r="GP14" s="18">
        <v>2</v>
      </c>
    </row>
    <row r="15" spans="1:212" s="18" customFormat="1" x14ac:dyDescent="0.15">
      <c r="A15" s="12" t="s">
        <v>2427</v>
      </c>
      <c r="B15" s="12">
        <v>52540</v>
      </c>
      <c r="C15" s="31">
        <v>5</v>
      </c>
      <c r="D15" s="12">
        <v>3</v>
      </c>
      <c r="E15" s="12">
        <v>1</v>
      </c>
      <c r="F15" s="12"/>
      <c r="G15" s="12">
        <v>1</v>
      </c>
      <c r="H15" s="12">
        <v>1</v>
      </c>
      <c r="I15" s="12">
        <v>1</v>
      </c>
      <c r="J15" s="12">
        <v>1</v>
      </c>
      <c r="K15" s="12">
        <v>1</v>
      </c>
      <c r="L15" s="12">
        <v>1</v>
      </c>
      <c r="M15" s="12">
        <v>1</v>
      </c>
      <c r="N15" s="12">
        <v>1</v>
      </c>
      <c r="O15" s="12">
        <v>1</v>
      </c>
      <c r="P15" s="12">
        <v>1</v>
      </c>
      <c r="Q15" s="12">
        <v>1</v>
      </c>
      <c r="R15" s="12">
        <v>1</v>
      </c>
      <c r="S15" s="12"/>
      <c r="T15" s="12"/>
      <c r="U15" s="54">
        <v>5</v>
      </c>
      <c r="V15" s="12">
        <v>30</v>
      </c>
      <c r="W15" s="54">
        <v>25</v>
      </c>
      <c r="X15" s="56"/>
      <c r="Y15" s="12">
        <v>33</v>
      </c>
      <c r="Z15" s="57"/>
      <c r="AA15" s="12">
        <v>90</v>
      </c>
      <c r="AB15" s="12">
        <v>2</v>
      </c>
      <c r="AC15" s="12"/>
      <c r="AD15" s="12">
        <v>3</v>
      </c>
      <c r="AE15" s="12">
        <v>1</v>
      </c>
      <c r="AF15" s="12">
        <v>60</v>
      </c>
      <c r="AG15" s="12" t="s">
        <v>1484</v>
      </c>
      <c r="AH15" s="12" t="s">
        <v>545</v>
      </c>
      <c r="AI15" s="16">
        <v>0.12</v>
      </c>
      <c r="AJ15" s="16">
        <v>0.23</v>
      </c>
      <c r="AK15" s="12"/>
      <c r="AL15" s="12"/>
      <c r="AM15" s="12"/>
      <c r="AN15" s="12">
        <v>1</v>
      </c>
      <c r="AO15" s="12">
        <v>1</v>
      </c>
      <c r="AP15" s="12">
        <v>1</v>
      </c>
      <c r="AQ15" s="12">
        <v>1</v>
      </c>
      <c r="AR15" s="12">
        <v>2017</v>
      </c>
      <c r="AS15" s="12">
        <v>2017</v>
      </c>
      <c r="AT15" s="12">
        <v>2017</v>
      </c>
      <c r="AU15" s="12"/>
      <c r="AV15" s="12"/>
      <c r="AW15" s="12"/>
      <c r="AX15" s="12">
        <v>1</v>
      </c>
      <c r="AY15" s="12">
        <v>1</v>
      </c>
      <c r="AZ15" s="12"/>
      <c r="BA15" s="12"/>
      <c r="BB15" s="12">
        <v>1</v>
      </c>
      <c r="BC15" s="12">
        <v>1</v>
      </c>
      <c r="BD15" s="12">
        <v>1</v>
      </c>
      <c r="BE15" s="12"/>
      <c r="BF15" s="12"/>
      <c r="BG15" s="12"/>
      <c r="BH15" s="12"/>
      <c r="BI15" s="12"/>
      <c r="BJ15" s="12"/>
      <c r="BK15" s="12"/>
      <c r="BL15" s="12">
        <v>1</v>
      </c>
      <c r="BM15" s="12"/>
      <c r="BN15" s="12">
        <v>2</v>
      </c>
      <c r="BO15" s="12">
        <v>2</v>
      </c>
      <c r="BP15" s="12">
        <v>2</v>
      </c>
      <c r="BQ15" s="12">
        <v>1</v>
      </c>
      <c r="BR15" s="12">
        <v>2017</v>
      </c>
      <c r="BS15" s="12">
        <v>2</v>
      </c>
      <c r="BT15" s="12"/>
      <c r="BU15" s="12"/>
      <c r="BV15" s="12"/>
      <c r="BW15" s="12"/>
      <c r="BX15" s="12"/>
      <c r="BY15" s="12"/>
      <c r="BZ15" s="12">
        <v>1</v>
      </c>
      <c r="CA15" s="12" t="s">
        <v>1485</v>
      </c>
      <c r="CB15" s="12">
        <v>3</v>
      </c>
      <c r="CC15" s="12"/>
      <c r="CD15" s="12">
        <v>2</v>
      </c>
      <c r="CE15" s="54">
        <v>43.07</v>
      </c>
      <c r="CF15" s="12">
        <v>1</v>
      </c>
      <c r="CG15" s="12">
        <v>2017</v>
      </c>
      <c r="CH15" s="12">
        <v>2</v>
      </c>
      <c r="CI15" s="12"/>
      <c r="CJ15" s="12"/>
      <c r="CK15" s="12"/>
      <c r="CL15" s="12"/>
      <c r="CM15" s="12"/>
      <c r="CN15" s="12"/>
      <c r="CO15" s="12">
        <v>1</v>
      </c>
      <c r="CP15" s="12" t="s">
        <v>1486</v>
      </c>
      <c r="CQ15" s="12">
        <v>3</v>
      </c>
      <c r="CR15" s="12"/>
      <c r="CS15" s="54">
        <v>53.24</v>
      </c>
      <c r="CT15" s="12">
        <v>1</v>
      </c>
      <c r="CU15" s="12">
        <v>2017</v>
      </c>
      <c r="CV15" s="12">
        <v>1</v>
      </c>
      <c r="CW15" s="12">
        <v>1</v>
      </c>
      <c r="CX15" s="12"/>
      <c r="CY15" s="12">
        <v>1</v>
      </c>
      <c r="CZ15" s="12">
        <v>1</v>
      </c>
      <c r="DA15" s="12">
        <v>1</v>
      </c>
      <c r="DB15" s="12"/>
      <c r="DC15" s="12"/>
      <c r="DD15" s="12"/>
      <c r="DE15" s="12">
        <v>2</v>
      </c>
      <c r="DF15" s="12"/>
      <c r="DG15" s="12">
        <v>2</v>
      </c>
      <c r="DH15" s="12"/>
      <c r="DI15" s="54">
        <v>6.74</v>
      </c>
      <c r="DJ15" s="12">
        <v>1</v>
      </c>
      <c r="DK15" s="15">
        <v>52540</v>
      </c>
      <c r="DL15" s="12">
        <v>1000</v>
      </c>
      <c r="DM15" s="12"/>
      <c r="DN15" s="12"/>
      <c r="DO15" s="15">
        <v>16178</v>
      </c>
      <c r="DP15" s="12">
        <v>463</v>
      </c>
      <c r="DQ15" s="15">
        <v>1143</v>
      </c>
      <c r="DR15" s="12"/>
      <c r="DS15" s="12">
        <v>225</v>
      </c>
      <c r="DT15" s="12"/>
      <c r="DU15" s="96">
        <v>69355</v>
      </c>
      <c r="DV15" s="12">
        <v>264</v>
      </c>
      <c r="DW15" s="12">
        <v>5</v>
      </c>
      <c r="DX15" s="12">
        <v>4</v>
      </c>
      <c r="DY15" s="12">
        <v>10</v>
      </c>
      <c r="DZ15" s="12">
        <v>1912</v>
      </c>
      <c r="EA15" s="12">
        <v>2014</v>
      </c>
      <c r="EB15" s="12">
        <v>32.313600000000001</v>
      </c>
      <c r="EC15" s="12">
        <v>28</v>
      </c>
      <c r="ED15" s="12">
        <v>7.16</v>
      </c>
      <c r="EE15" s="12"/>
      <c r="EF15" s="12">
        <v>13.79</v>
      </c>
      <c r="EG15" s="12"/>
      <c r="EH15" s="12">
        <v>21.3</v>
      </c>
      <c r="EI15" s="12"/>
      <c r="EJ15" s="12"/>
      <c r="EK15" s="12"/>
      <c r="EL15" s="12"/>
      <c r="EM15" s="12"/>
      <c r="EN15" s="12"/>
      <c r="EO15" s="12"/>
      <c r="EP15" s="12">
        <v>2065</v>
      </c>
      <c r="EQ15" s="12">
        <v>1</v>
      </c>
      <c r="ER15" s="12">
        <v>1</v>
      </c>
      <c r="ES15" s="12">
        <v>2</v>
      </c>
      <c r="ET15" s="12"/>
      <c r="EU15" s="16">
        <v>0</v>
      </c>
      <c r="EV15" s="101">
        <v>0.20699999999999999</v>
      </c>
      <c r="EW15" s="101">
        <v>0.79300000000000004</v>
      </c>
      <c r="EX15" s="12" t="s">
        <v>1490</v>
      </c>
      <c r="EY15" s="12">
        <v>1</v>
      </c>
      <c r="EZ15" s="73">
        <v>52540</v>
      </c>
      <c r="FA15" s="12">
        <v>1000</v>
      </c>
      <c r="FB15" s="12"/>
      <c r="FC15" s="12"/>
      <c r="FD15" s="15">
        <v>16178</v>
      </c>
      <c r="FE15" s="12">
        <v>463</v>
      </c>
      <c r="FF15" s="15">
        <v>1143</v>
      </c>
      <c r="FG15" s="12"/>
      <c r="FH15" s="12">
        <v>225</v>
      </c>
      <c r="FI15" s="12"/>
      <c r="FJ15" s="12"/>
      <c r="FK15" s="12">
        <v>223</v>
      </c>
      <c r="FL15" s="12">
        <v>15</v>
      </c>
      <c r="FM15" s="12">
        <v>1</v>
      </c>
      <c r="FN15" s="19">
        <v>0</v>
      </c>
      <c r="FO15" s="12"/>
      <c r="FP15" s="12">
        <v>1</v>
      </c>
      <c r="FQ15" s="12"/>
      <c r="FR15" s="12"/>
      <c r="FS15" s="12"/>
      <c r="FT15" s="12"/>
      <c r="FU15" s="12"/>
      <c r="FV15" s="12">
        <v>1</v>
      </c>
      <c r="FW15" s="12" t="s">
        <v>1492</v>
      </c>
      <c r="FX15" s="12">
        <v>1967</v>
      </c>
      <c r="FY15" s="12">
        <v>2009</v>
      </c>
      <c r="FZ15" s="12">
        <v>12.3</v>
      </c>
      <c r="GA15" s="12">
        <v>68</v>
      </c>
      <c r="GB15" s="15">
        <v>3440</v>
      </c>
      <c r="GC15" s="12">
        <v>37.130000000000003</v>
      </c>
      <c r="GD15" s="12">
        <v>6.2</v>
      </c>
      <c r="GE15" s="12"/>
      <c r="GF15" s="12"/>
      <c r="GG15" s="12"/>
      <c r="GH15" s="12">
        <v>1</v>
      </c>
      <c r="GI15" s="12">
        <v>2</v>
      </c>
      <c r="GJ15" s="12"/>
      <c r="GK15" s="12" t="s">
        <v>545</v>
      </c>
      <c r="GL15" s="12">
        <v>2</v>
      </c>
      <c r="GM15" s="12"/>
      <c r="GN15" s="12" t="s">
        <v>545</v>
      </c>
      <c r="GO15" s="12"/>
      <c r="GP15" s="12">
        <v>1</v>
      </c>
      <c r="GQ15" s="15">
        <v>15299</v>
      </c>
      <c r="GR15" s="12"/>
      <c r="GS15" s="12">
        <v>754</v>
      </c>
      <c r="GT15" s="12"/>
      <c r="GU15" s="12"/>
      <c r="GV15" s="12"/>
      <c r="GW15" s="12">
        <v>130</v>
      </c>
      <c r="GX15" s="12">
        <v>70</v>
      </c>
      <c r="GY15" s="15">
        <v>3200</v>
      </c>
      <c r="GZ15" s="12"/>
      <c r="HA15" s="12"/>
    </row>
    <row r="16" spans="1:212" s="18" customFormat="1" x14ac:dyDescent="0.15">
      <c r="A16" s="18" t="s">
        <v>509</v>
      </c>
      <c r="B16" s="12">
        <v>215</v>
      </c>
      <c r="C16" s="31">
        <v>1</v>
      </c>
      <c r="D16" s="12">
        <v>8</v>
      </c>
      <c r="E16" s="18">
        <v>1</v>
      </c>
      <c r="G16" s="18">
        <v>1</v>
      </c>
      <c r="H16" s="18">
        <v>1</v>
      </c>
      <c r="J16" s="18">
        <v>1</v>
      </c>
      <c r="M16" s="18">
        <v>1</v>
      </c>
      <c r="N16" s="18">
        <v>1</v>
      </c>
      <c r="P16" s="18">
        <v>1</v>
      </c>
      <c r="R16" s="18">
        <v>1</v>
      </c>
      <c r="U16" s="53">
        <v>25</v>
      </c>
      <c r="V16" s="18">
        <v>45</v>
      </c>
      <c r="Y16" s="18">
        <v>60</v>
      </c>
      <c r="Z16" s="58"/>
      <c r="AB16" s="18">
        <v>2</v>
      </c>
      <c r="AD16" s="18">
        <v>3</v>
      </c>
      <c r="AE16" s="18">
        <v>1</v>
      </c>
      <c r="AG16" s="18" t="s">
        <v>514</v>
      </c>
      <c r="AH16" s="18" t="s">
        <v>515</v>
      </c>
      <c r="AN16" s="18">
        <v>1</v>
      </c>
      <c r="AR16" s="18" t="s">
        <v>516</v>
      </c>
      <c r="AS16" s="18" t="s">
        <v>516</v>
      </c>
      <c r="AT16" s="18" t="s">
        <v>445</v>
      </c>
      <c r="AX16" s="18">
        <v>2</v>
      </c>
      <c r="AY16" s="18">
        <v>2</v>
      </c>
      <c r="AZ16" s="18" t="s">
        <v>517</v>
      </c>
      <c r="BB16" s="18">
        <v>1</v>
      </c>
      <c r="BD16" s="18">
        <v>1</v>
      </c>
      <c r="BF16" s="18">
        <v>1</v>
      </c>
      <c r="BG16" s="18" t="s">
        <v>518</v>
      </c>
      <c r="BM16" s="18">
        <v>1</v>
      </c>
      <c r="BN16" s="18">
        <v>2</v>
      </c>
      <c r="BO16" s="18">
        <v>2</v>
      </c>
      <c r="BP16" s="18">
        <v>3</v>
      </c>
      <c r="BQ16" s="18">
        <v>1</v>
      </c>
      <c r="BR16" s="18">
        <v>2017</v>
      </c>
      <c r="BS16" s="18">
        <v>1</v>
      </c>
      <c r="BX16" s="18">
        <v>1</v>
      </c>
      <c r="BZ16" s="18">
        <v>1</v>
      </c>
      <c r="CA16" s="18" t="s">
        <v>519</v>
      </c>
      <c r="CB16" s="18">
        <v>1</v>
      </c>
      <c r="CD16" s="18">
        <v>2</v>
      </c>
      <c r="CE16" s="53">
        <v>45.9</v>
      </c>
      <c r="CF16" s="18">
        <v>1</v>
      </c>
      <c r="CG16" s="18">
        <v>2017</v>
      </c>
      <c r="CH16" s="18">
        <v>1</v>
      </c>
      <c r="CM16" s="18">
        <v>1</v>
      </c>
      <c r="CQ16" s="18">
        <v>1</v>
      </c>
      <c r="CS16" s="53">
        <v>40</v>
      </c>
      <c r="CT16" s="18">
        <v>2</v>
      </c>
      <c r="DJ16" s="18">
        <v>1</v>
      </c>
      <c r="DK16" s="18">
        <v>193</v>
      </c>
      <c r="DL16" s="18">
        <v>0</v>
      </c>
      <c r="DN16" s="18">
        <v>0</v>
      </c>
      <c r="DP16" s="18">
        <v>0</v>
      </c>
      <c r="DR16" s="18">
        <v>0</v>
      </c>
      <c r="DT16" s="18">
        <v>0</v>
      </c>
      <c r="DU16" s="66"/>
      <c r="EY16" s="18">
        <v>1</v>
      </c>
      <c r="EZ16" s="72"/>
      <c r="GP16" s="18">
        <v>2</v>
      </c>
    </row>
    <row r="17" spans="1:212" s="18" customFormat="1" x14ac:dyDescent="0.15">
      <c r="A17" s="12" t="s">
        <v>2426</v>
      </c>
      <c r="B17" s="12">
        <v>370</v>
      </c>
      <c r="C17" s="31">
        <v>1</v>
      </c>
      <c r="D17" s="12">
        <v>7</v>
      </c>
      <c r="E17" s="12">
        <v>1</v>
      </c>
      <c r="F17" s="12"/>
      <c r="G17" s="12">
        <v>1</v>
      </c>
      <c r="H17" s="12">
        <v>1</v>
      </c>
      <c r="I17" s="12"/>
      <c r="J17" s="12">
        <v>1</v>
      </c>
      <c r="K17" s="12">
        <v>1</v>
      </c>
      <c r="L17" s="12"/>
      <c r="M17" s="12">
        <v>2</v>
      </c>
      <c r="N17" s="12">
        <v>1</v>
      </c>
      <c r="O17" s="12">
        <v>1</v>
      </c>
      <c r="P17" s="12">
        <v>1</v>
      </c>
      <c r="Q17" s="12"/>
      <c r="R17" s="12">
        <v>1</v>
      </c>
      <c r="S17" s="12"/>
      <c r="T17" s="12"/>
      <c r="U17" s="54">
        <v>20</v>
      </c>
      <c r="V17" s="12">
        <v>30</v>
      </c>
      <c r="W17" s="54">
        <v>122</v>
      </c>
      <c r="X17" s="56">
        <v>0.2</v>
      </c>
      <c r="Y17" s="12">
        <v>28</v>
      </c>
      <c r="Z17" s="57"/>
      <c r="AA17" s="12"/>
      <c r="AB17" s="12">
        <v>2</v>
      </c>
      <c r="AC17" s="12"/>
      <c r="AD17" s="12">
        <v>3</v>
      </c>
      <c r="AE17" s="12">
        <v>1</v>
      </c>
      <c r="AF17" s="12">
        <v>150</v>
      </c>
      <c r="AG17" s="12" t="s">
        <v>809</v>
      </c>
      <c r="AH17" s="12"/>
      <c r="AI17" s="16">
        <v>0.25</v>
      </c>
      <c r="AJ17" s="12"/>
      <c r="AK17" s="12"/>
      <c r="AL17" s="12"/>
      <c r="AM17" s="12">
        <v>1</v>
      </c>
      <c r="AN17" s="12">
        <v>1</v>
      </c>
      <c r="AO17" s="12">
        <v>2</v>
      </c>
      <c r="AP17" s="12">
        <v>3</v>
      </c>
      <c r="AQ17" s="12">
        <v>3</v>
      </c>
      <c r="AR17" s="12">
        <v>2015</v>
      </c>
      <c r="AS17" s="12" t="s">
        <v>545</v>
      </c>
      <c r="AT17" s="12" t="s">
        <v>545</v>
      </c>
      <c r="AU17" s="12" t="s">
        <v>810</v>
      </c>
      <c r="AV17" s="12" t="s">
        <v>545</v>
      </c>
      <c r="AW17" s="12" t="s">
        <v>545</v>
      </c>
      <c r="AX17" s="12">
        <v>2</v>
      </c>
      <c r="AY17" s="12">
        <v>3</v>
      </c>
      <c r="AZ17" s="12"/>
      <c r="BA17" s="12">
        <v>1</v>
      </c>
      <c r="BB17" s="12"/>
      <c r="BC17" s="12">
        <v>1</v>
      </c>
      <c r="BD17" s="12">
        <v>1</v>
      </c>
      <c r="BE17" s="12"/>
      <c r="BF17" s="12"/>
      <c r="BG17" s="12"/>
      <c r="BH17" s="12"/>
      <c r="BI17" s="12"/>
      <c r="BJ17" s="12"/>
      <c r="BK17" s="12"/>
      <c r="BL17" s="12">
        <v>1</v>
      </c>
      <c r="BM17" s="12"/>
      <c r="BN17" s="12">
        <v>2</v>
      </c>
      <c r="BO17" s="12">
        <v>3</v>
      </c>
      <c r="BP17" s="12">
        <v>3</v>
      </c>
      <c r="BQ17" s="12">
        <v>1</v>
      </c>
      <c r="BR17" s="12">
        <v>2015</v>
      </c>
      <c r="BS17" s="12">
        <v>1</v>
      </c>
      <c r="BT17" s="12"/>
      <c r="BU17" s="12"/>
      <c r="BV17" s="12"/>
      <c r="BW17" s="12">
        <v>1</v>
      </c>
      <c r="BX17" s="12">
        <v>1</v>
      </c>
      <c r="BY17" s="12"/>
      <c r="BZ17" s="12">
        <v>1</v>
      </c>
      <c r="CA17" s="12" t="s">
        <v>811</v>
      </c>
      <c r="CB17" s="12">
        <v>2</v>
      </c>
      <c r="CC17" s="12"/>
      <c r="CD17" s="12">
        <v>2</v>
      </c>
      <c r="CE17" s="54">
        <v>42.5</v>
      </c>
      <c r="CF17" s="12">
        <v>2</v>
      </c>
      <c r="CG17" s="12"/>
      <c r="CH17" s="12"/>
      <c r="CI17" s="12"/>
      <c r="CJ17" s="12"/>
      <c r="CK17" s="12"/>
      <c r="CL17" s="12"/>
      <c r="CM17" s="12"/>
      <c r="CN17" s="12"/>
      <c r="CO17" s="12"/>
      <c r="CP17" s="12"/>
      <c r="CQ17" s="12"/>
      <c r="CR17" s="12"/>
      <c r="CS17" s="54"/>
      <c r="CT17" s="12">
        <v>2</v>
      </c>
      <c r="CU17" s="12"/>
      <c r="CV17" s="12"/>
      <c r="CW17" s="12"/>
      <c r="CX17" s="12"/>
      <c r="CY17" s="12"/>
      <c r="CZ17" s="12"/>
      <c r="DA17" s="12"/>
      <c r="DB17" s="12"/>
      <c r="DC17" s="12"/>
      <c r="DD17" s="12"/>
      <c r="DE17" s="12"/>
      <c r="DF17" s="12"/>
      <c r="DG17" s="12"/>
      <c r="DH17" s="12"/>
      <c r="DI17" s="12"/>
      <c r="DJ17" s="12">
        <v>1</v>
      </c>
      <c r="DK17" s="12">
        <v>350</v>
      </c>
      <c r="DL17" s="12">
        <v>5</v>
      </c>
      <c r="DM17" s="12">
        <v>0</v>
      </c>
      <c r="DN17" s="12">
        <v>0</v>
      </c>
      <c r="DO17" s="12">
        <v>142</v>
      </c>
      <c r="DP17" s="12">
        <v>1</v>
      </c>
      <c r="DQ17" s="12">
        <v>6</v>
      </c>
      <c r="DR17" s="12">
        <v>2</v>
      </c>
      <c r="DS17" s="12">
        <v>3</v>
      </c>
      <c r="DT17" s="12">
        <v>0</v>
      </c>
      <c r="DU17" s="96">
        <v>14785650</v>
      </c>
      <c r="DV17" s="12">
        <v>5</v>
      </c>
      <c r="DW17" s="12">
        <v>0</v>
      </c>
      <c r="DX17" s="12">
        <v>0</v>
      </c>
      <c r="DY17" s="12">
        <v>0</v>
      </c>
      <c r="DZ17" s="12">
        <v>1954</v>
      </c>
      <c r="EA17" s="12">
        <v>2000</v>
      </c>
      <c r="EB17" s="12">
        <v>0.46800000000000003</v>
      </c>
      <c r="EC17" s="12">
        <v>0.65</v>
      </c>
      <c r="ED17" s="12">
        <v>0.06</v>
      </c>
      <c r="EE17" s="16">
        <v>1</v>
      </c>
      <c r="EF17" s="12">
        <v>0</v>
      </c>
      <c r="EG17" s="12">
        <v>0.25</v>
      </c>
      <c r="EH17" s="12">
        <v>0</v>
      </c>
      <c r="EI17" s="12">
        <v>0</v>
      </c>
      <c r="EJ17" s="12">
        <v>0</v>
      </c>
      <c r="EK17" s="12">
        <v>0</v>
      </c>
      <c r="EL17" s="12">
        <v>0</v>
      </c>
      <c r="EM17" s="12"/>
      <c r="EN17" s="12"/>
      <c r="EO17" s="12"/>
      <c r="EP17" s="12"/>
      <c r="EQ17" s="12">
        <v>1</v>
      </c>
      <c r="ER17" s="12">
        <v>1</v>
      </c>
      <c r="ES17" s="12">
        <v>3</v>
      </c>
      <c r="ET17" s="12"/>
      <c r="EU17" s="12"/>
      <c r="EV17" s="12"/>
      <c r="EW17" s="19">
        <v>1</v>
      </c>
      <c r="EX17" s="12"/>
      <c r="EY17" s="12">
        <v>2</v>
      </c>
      <c r="EZ17" s="73"/>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v>2</v>
      </c>
      <c r="GQ17" s="12"/>
      <c r="GR17" s="12"/>
      <c r="GS17" s="12"/>
      <c r="GT17" s="12"/>
      <c r="GU17" s="12"/>
      <c r="GV17" s="12"/>
      <c r="GW17" s="12"/>
      <c r="GX17" s="12"/>
      <c r="GY17" s="12"/>
      <c r="GZ17" s="12"/>
      <c r="HA17" s="12"/>
    </row>
    <row r="18" spans="1:212" s="18" customFormat="1" x14ac:dyDescent="0.15">
      <c r="A18" s="18" t="s">
        <v>2578</v>
      </c>
      <c r="B18" s="12">
        <v>215</v>
      </c>
      <c r="C18" s="31">
        <v>1</v>
      </c>
      <c r="D18" s="12">
        <v>7</v>
      </c>
      <c r="E18" s="18">
        <v>1</v>
      </c>
      <c r="G18" s="18">
        <v>1</v>
      </c>
      <c r="H18" s="18">
        <v>1</v>
      </c>
      <c r="J18" s="18">
        <v>1</v>
      </c>
      <c r="M18" s="18">
        <v>2</v>
      </c>
      <c r="N18" s="18">
        <v>1</v>
      </c>
      <c r="P18" s="18">
        <v>1</v>
      </c>
      <c r="U18" s="53">
        <v>10</v>
      </c>
      <c r="V18" s="18">
        <v>30</v>
      </c>
      <c r="Y18" s="18">
        <v>90</v>
      </c>
      <c r="Z18" s="58"/>
      <c r="AB18" s="18">
        <v>2</v>
      </c>
      <c r="AD18" s="18">
        <v>3</v>
      </c>
      <c r="AE18" s="18">
        <v>1</v>
      </c>
      <c r="AG18" s="18" t="s">
        <v>597</v>
      </c>
      <c r="AI18" s="19">
        <v>0.75</v>
      </c>
      <c r="AM18" s="18">
        <v>1</v>
      </c>
      <c r="AN18" s="18">
        <v>1</v>
      </c>
      <c r="AO18" s="18">
        <v>1</v>
      </c>
      <c r="AP18" s="18">
        <v>3</v>
      </c>
      <c r="AQ18" s="18">
        <v>3</v>
      </c>
      <c r="AR18" s="18" t="s">
        <v>464</v>
      </c>
      <c r="AU18" s="18" t="s">
        <v>464</v>
      </c>
      <c r="AX18" s="18">
        <v>2</v>
      </c>
      <c r="AY18" s="18">
        <v>1</v>
      </c>
      <c r="BE18" s="18">
        <v>1</v>
      </c>
      <c r="BL18" s="18">
        <v>1</v>
      </c>
      <c r="BN18" s="18">
        <v>2</v>
      </c>
      <c r="BO18" s="18">
        <v>3</v>
      </c>
      <c r="BP18" s="18">
        <v>3</v>
      </c>
      <c r="BQ18" s="18">
        <v>1</v>
      </c>
      <c r="BR18" s="18">
        <v>1992</v>
      </c>
      <c r="BS18" s="18">
        <v>1</v>
      </c>
      <c r="BY18" s="18">
        <v>1</v>
      </c>
      <c r="CB18" s="18">
        <v>1</v>
      </c>
      <c r="CD18" s="18">
        <v>2</v>
      </c>
      <c r="CE18" s="53">
        <v>55</v>
      </c>
      <c r="CF18" s="18">
        <v>2</v>
      </c>
      <c r="CS18" s="53"/>
      <c r="CT18" s="18">
        <v>2</v>
      </c>
      <c r="DJ18" s="18">
        <v>1</v>
      </c>
      <c r="DK18" s="18">
        <v>110</v>
      </c>
      <c r="DL18" s="18">
        <v>30</v>
      </c>
      <c r="DO18" s="18">
        <v>135</v>
      </c>
      <c r="DQ18" s="18">
        <v>4</v>
      </c>
      <c r="DU18" s="66"/>
      <c r="EQ18" s="18">
        <v>2</v>
      </c>
      <c r="ER18" s="18">
        <v>2</v>
      </c>
      <c r="EY18" s="18">
        <v>2</v>
      </c>
      <c r="EZ18" s="72"/>
      <c r="GP18" s="18">
        <v>2</v>
      </c>
    </row>
    <row r="19" spans="1:212" s="18" customFormat="1" x14ac:dyDescent="0.15">
      <c r="A19" s="18" t="s">
        <v>1095</v>
      </c>
      <c r="B19" s="12">
        <v>245</v>
      </c>
      <c r="C19" s="31">
        <v>1</v>
      </c>
      <c r="D19" s="12">
        <v>7</v>
      </c>
      <c r="E19" s="18">
        <v>1</v>
      </c>
      <c r="G19" s="18">
        <v>1</v>
      </c>
      <c r="H19" s="18">
        <v>1</v>
      </c>
      <c r="J19" s="18">
        <v>1</v>
      </c>
      <c r="K19" s="18">
        <v>1</v>
      </c>
      <c r="M19" s="18">
        <v>2</v>
      </c>
      <c r="N19" s="18">
        <v>1</v>
      </c>
      <c r="O19" s="18">
        <v>1</v>
      </c>
      <c r="Q19" s="18">
        <v>1</v>
      </c>
      <c r="R19" s="18">
        <v>1</v>
      </c>
      <c r="U19" s="53" t="s">
        <v>1099</v>
      </c>
      <c r="V19" s="18">
        <v>30</v>
      </c>
      <c r="X19" s="55">
        <v>5.0000000000000001E-4</v>
      </c>
      <c r="Z19" s="58"/>
      <c r="AA19" s="18">
        <v>90</v>
      </c>
      <c r="AB19" s="18">
        <v>2</v>
      </c>
      <c r="AD19" s="18">
        <v>4</v>
      </c>
      <c r="AI19" s="19">
        <v>0.6</v>
      </c>
      <c r="AJ19" s="19">
        <v>0.39</v>
      </c>
      <c r="AN19" s="18">
        <v>1</v>
      </c>
      <c r="AO19" s="18">
        <v>2</v>
      </c>
      <c r="AP19" s="18">
        <v>2</v>
      </c>
      <c r="AQ19" s="18">
        <v>3</v>
      </c>
      <c r="AR19" s="18">
        <v>2005</v>
      </c>
      <c r="AS19" s="18">
        <v>2012</v>
      </c>
      <c r="AT19" s="18" t="s">
        <v>445</v>
      </c>
      <c r="AX19" s="18">
        <v>2</v>
      </c>
      <c r="AY19" s="18">
        <v>4</v>
      </c>
      <c r="AZ19" s="18" t="s">
        <v>1100</v>
      </c>
      <c r="BF19" s="18">
        <v>1</v>
      </c>
      <c r="BG19" s="18" t="s">
        <v>1101</v>
      </c>
      <c r="BL19" s="18">
        <v>1</v>
      </c>
      <c r="BN19" s="18">
        <v>2</v>
      </c>
      <c r="BO19" s="18">
        <v>2</v>
      </c>
      <c r="BP19" s="18">
        <v>3</v>
      </c>
      <c r="BQ19" s="18">
        <v>1</v>
      </c>
      <c r="BR19" s="18">
        <v>2005</v>
      </c>
      <c r="BS19" s="18">
        <v>1</v>
      </c>
      <c r="BX19" s="18">
        <v>1</v>
      </c>
      <c r="CB19" s="18">
        <v>1</v>
      </c>
      <c r="CD19" s="18">
        <v>2</v>
      </c>
      <c r="CE19" s="53">
        <v>41.25</v>
      </c>
      <c r="CF19" s="18">
        <v>1</v>
      </c>
      <c r="CG19" s="18">
        <v>2012</v>
      </c>
      <c r="CH19" s="18">
        <v>1</v>
      </c>
      <c r="CJ19" s="18">
        <v>1</v>
      </c>
      <c r="CK19" s="18">
        <v>1</v>
      </c>
      <c r="CM19" s="18">
        <v>1</v>
      </c>
      <c r="CQ19" s="18">
        <v>1</v>
      </c>
      <c r="CS19" s="53">
        <v>27</v>
      </c>
      <c r="CT19" s="18">
        <v>2</v>
      </c>
      <c r="DJ19" s="18">
        <v>1</v>
      </c>
      <c r="EZ19" s="72"/>
    </row>
    <row r="20" spans="1:212" s="18" customFormat="1" x14ac:dyDescent="0.15">
      <c r="A20" s="18" t="s">
        <v>2470</v>
      </c>
      <c r="B20" s="12">
        <v>24795</v>
      </c>
      <c r="C20" s="31">
        <v>5</v>
      </c>
      <c r="D20" s="12">
        <v>2</v>
      </c>
      <c r="E20" s="18">
        <v>1</v>
      </c>
      <c r="G20" s="18">
        <v>1</v>
      </c>
      <c r="H20" s="18">
        <v>1</v>
      </c>
      <c r="I20" s="18">
        <v>1</v>
      </c>
      <c r="J20" s="18">
        <v>1</v>
      </c>
      <c r="L20" s="18">
        <v>1</v>
      </c>
      <c r="M20" s="18">
        <v>1</v>
      </c>
      <c r="N20" s="18">
        <v>1</v>
      </c>
      <c r="P20" s="18">
        <v>1</v>
      </c>
      <c r="Q20" s="18">
        <v>1</v>
      </c>
      <c r="R20" s="18">
        <v>1</v>
      </c>
      <c r="S20" s="18">
        <v>1</v>
      </c>
      <c r="T20" s="18" t="s">
        <v>2074</v>
      </c>
      <c r="U20" s="53">
        <v>10</v>
      </c>
      <c r="V20" s="18">
        <v>3</v>
      </c>
      <c r="Y20" s="18">
        <v>30</v>
      </c>
      <c r="Z20" s="58">
        <v>25</v>
      </c>
      <c r="AA20" s="18">
        <v>50</v>
      </c>
      <c r="AB20" s="18">
        <v>1</v>
      </c>
      <c r="AC20" s="18" t="s">
        <v>2077</v>
      </c>
      <c r="AD20" s="18">
        <v>3</v>
      </c>
      <c r="AE20" s="18">
        <v>1</v>
      </c>
      <c r="AF20" s="18">
        <v>180</v>
      </c>
      <c r="AG20" s="18" t="s">
        <v>2078</v>
      </c>
      <c r="AH20" s="18" t="s">
        <v>2079</v>
      </c>
      <c r="AI20" s="19">
        <v>0.35</v>
      </c>
      <c r="AJ20" s="19">
        <v>0.43</v>
      </c>
      <c r="AN20" s="18">
        <v>1</v>
      </c>
      <c r="AO20" s="18">
        <v>1</v>
      </c>
      <c r="AP20" s="18">
        <v>1</v>
      </c>
      <c r="AQ20" s="18">
        <v>1</v>
      </c>
      <c r="AR20" s="18">
        <v>2001</v>
      </c>
      <c r="AS20" s="18">
        <v>2010</v>
      </c>
      <c r="AU20" s="18" t="s">
        <v>2080</v>
      </c>
      <c r="AX20" s="18">
        <v>2</v>
      </c>
      <c r="AY20" s="18">
        <v>2</v>
      </c>
      <c r="AZ20" s="18" t="s">
        <v>2081</v>
      </c>
      <c r="BD20" s="18">
        <v>1</v>
      </c>
      <c r="BF20" s="18">
        <v>1</v>
      </c>
      <c r="BL20" s="18">
        <v>1</v>
      </c>
      <c r="BN20" s="18">
        <v>2</v>
      </c>
      <c r="BO20" s="18">
        <v>2</v>
      </c>
      <c r="BP20" s="18">
        <v>2</v>
      </c>
      <c r="BQ20" s="18">
        <v>1</v>
      </c>
      <c r="BR20" s="18">
        <v>2006</v>
      </c>
      <c r="BS20" s="18">
        <v>1</v>
      </c>
      <c r="BV20" s="18">
        <v>1</v>
      </c>
      <c r="BX20" s="18">
        <v>1</v>
      </c>
      <c r="CB20" s="18">
        <v>2</v>
      </c>
      <c r="CD20" s="18">
        <v>2</v>
      </c>
      <c r="CE20" s="53">
        <v>23.17</v>
      </c>
      <c r="CF20" s="18">
        <v>1</v>
      </c>
      <c r="CG20" s="18">
        <v>2009</v>
      </c>
      <c r="CH20" s="18">
        <v>1</v>
      </c>
      <c r="CI20" s="18">
        <v>1</v>
      </c>
      <c r="CK20" s="18">
        <v>1</v>
      </c>
      <c r="CM20" s="18">
        <v>1</v>
      </c>
      <c r="CQ20" s="18">
        <v>4</v>
      </c>
      <c r="CS20" s="53">
        <v>59.18</v>
      </c>
      <c r="CT20" s="18">
        <v>2</v>
      </c>
      <c r="DJ20" s="18">
        <v>1</v>
      </c>
      <c r="DK20" s="18">
        <v>25590</v>
      </c>
      <c r="DO20" s="18">
        <v>5996</v>
      </c>
      <c r="DP20" s="18">
        <v>55</v>
      </c>
      <c r="DQ20" s="18">
        <v>838</v>
      </c>
      <c r="DU20" s="109">
        <v>500</v>
      </c>
      <c r="DV20" s="18">
        <v>100</v>
      </c>
      <c r="DW20" s="18">
        <v>6</v>
      </c>
      <c r="DX20" s="18">
        <v>1</v>
      </c>
      <c r="DY20" s="18">
        <v>0</v>
      </c>
      <c r="DZ20" s="18">
        <v>1900</v>
      </c>
      <c r="EA20" s="18">
        <v>2007</v>
      </c>
      <c r="EB20" s="18">
        <v>7.2</v>
      </c>
      <c r="EC20" s="18">
        <v>28.8</v>
      </c>
      <c r="ED20" s="18">
        <v>2.335</v>
      </c>
      <c r="EF20" s="22">
        <v>4.7</v>
      </c>
      <c r="EH20" s="22">
        <v>5.8</v>
      </c>
      <c r="EQ20" s="18">
        <v>1</v>
      </c>
      <c r="ER20" s="18">
        <v>1</v>
      </c>
      <c r="ES20" s="18">
        <v>3</v>
      </c>
      <c r="EU20" s="19">
        <v>0.98</v>
      </c>
      <c r="EV20" s="19">
        <v>0.02</v>
      </c>
      <c r="EY20" s="18">
        <v>1</v>
      </c>
      <c r="EZ20" s="72">
        <v>25590</v>
      </c>
      <c r="FD20" s="18">
        <v>5923</v>
      </c>
      <c r="FF20" s="18">
        <v>579</v>
      </c>
      <c r="FJ20" s="18">
        <v>500</v>
      </c>
      <c r="FK20" s="18">
        <v>90</v>
      </c>
      <c r="FL20" s="18">
        <v>28</v>
      </c>
      <c r="FM20" s="18">
        <v>1</v>
      </c>
      <c r="FO20" s="18">
        <v>1</v>
      </c>
      <c r="FP20" s="18">
        <v>1</v>
      </c>
      <c r="FQ20" s="18">
        <v>1</v>
      </c>
      <c r="FR20" s="18">
        <v>1</v>
      </c>
      <c r="FS20" s="18">
        <v>1</v>
      </c>
      <c r="FT20" s="18">
        <v>1</v>
      </c>
      <c r="FU20" s="18" t="s">
        <v>2089</v>
      </c>
      <c r="FV20" s="18">
        <v>1</v>
      </c>
      <c r="FW20" s="18" t="s">
        <v>2090</v>
      </c>
      <c r="FX20" s="18">
        <v>1979</v>
      </c>
      <c r="FY20" s="18">
        <v>1999</v>
      </c>
      <c r="FZ20" s="22">
        <v>16</v>
      </c>
      <c r="GA20" s="22">
        <v>16</v>
      </c>
      <c r="GB20" s="18">
        <v>1012</v>
      </c>
      <c r="GC20" s="18">
        <v>15.62</v>
      </c>
      <c r="GD20" s="18">
        <v>2.62</v>
      </c>
      <c r="GE20" s="19">
        <v>0.55000000000000004</v>
      </c>
      <c r="GF20" s="18">
        <v>2030</v>
      </c>
      <c r="GG20" s="18">
        <v>2030</v>
      </c>
      <c r="GH20" s="18">
        <v>1</v>
      </c>
      <c r="GI20" s="18">
        <v>1</v>
      </c>
      <c r="GJ20" s="19">
        <v>0.8</v>
      </c>
      <c r="GK20" s="18" t="s">
        <v>2095</v>
      </c>
      <c r="GL20" s="18">
        <v>1</v>
      </c>
      <c r="GM20" s="19">
        <v>1</v>
      </c>
      <c r="GN20" s="18" t="s">
        <v>2096</v>
      </c>
      <c r="GP20" s="18">
        <v>1</v>
      </c>
      <c r="GW20" s="18" t="s">
        <v>2097</v>
      </c>
      <c r="GX20" s="18" t="s">
        <v>2098</v>
      </c>
      <c r="GY20" s="18" t="s">
        <v>2099</v>
      </c>
    </row>
    <row r="21" spans="1:212" s="18" customFormat="1" x14ac:dyDescent="0.15">
      <c r="A21" s="18" t="s">
        <v>2447</v>
      </c>
      <c r="B21" s="12">
        <v>195</v>
      </c>
      <c r="C21" s="31">
        <v>1</v>
      </c>
      <c r="D21" s="12">
        <v>7</v>
      </c>
      <c r="E21" s="18">
        <v>1</v>
      </c>
      <c r="G21" s="18">
        <v>1</v>
      </c>
      <c r="H21" s="18">
        <v>1</v>
      </c>
      <c r="J21" s="18">
        <v>1</v>
      </c>
      <c r="M21" s="18">
        <v>2</v>
      </c>
      <c r="N21" s="18">
        <v>1</v>
      </c>
      <c r="P21" s="18">
        <v>1</v>
      </c>
      <c r="Q21" s="18">
        <v>1</v>
      </c>
      <c r="R21" s="18">
        <v>1</v>
      </c>
      <c r="U21" s="53">
        <v>10</v>
      </c>
      <c r="V21" s="18">
        <v>30</v>
      </c>
      <c r="Y21" s="18">
        <v>60</v>
      </c>
      <c r="Z21" s="58">
        <v>1</v>
      </c>
      <c r="AA21" s="18">
        <v>90</v>
      </c>
      <c r="AB21" s="18">
        <v>2</v>
      </c>
      <c r="AD21" s="18">
        <v>4</v>
      </c>
      <c r="AF21" s="18">
        <v>0</v>
      </c>
      <c r="AL21" s="18">
        <v>1</v>
      </c>
      <c r="AM21" s="18">
        <v>1</v>
      </c>
      <c r="AN21" s="18">
        <v>1</v>
      </c>
      <c r="AO21" s="18">
        <v>2</v>
      </c>
      <c r="AP21" s="18">
        <v>3</v>
      </c>
      <c r="AQ21" s="18">
        <v>3</v>
      </c>
      <c r="AX21" s="18">
        <v>2</v>
      </c>
      <c r="AY21" s="18">
        <v>3</v>
      </c>
      <c r="BE21" s="18">
        <v>1</v>
      </c>
      <c r="BL21" s="18">
        <v>1</v>
      </c>
      <c r="BN21" s="18">
        <v>2</v>
      </c>
      <c r="BO21" s="18">
        <v>3</v>
      </c>
      <c r="BP21" s="18">
        <v>3</v>
      </c>
      <c r="BQ21" s="18">
        <v>1</v>
      </c>
      <c r="BR21" s="18">
        <v>2007</v>
      </c>
      <c r="BS21" s="18">
        <v>1</v>
      </c>
      <c r="BX21" s="18">
        <v>1</v>
      </c>
      <c r="CB21" s="18">
        <v>2</v>
      </c>
      <c r="CD21" s="18">
        <v>2</v>
      </c>
      <c r="CE21" s="53">
        <v>25</v>
      </c>
      <c r="CF21" s="18">
        <v>2</v>
      </c>
      <c r="CS21" s="53"/>
      <c r="CT21" s="18">
        <v>2</v>
      </c>
      <c r="DJ21" s="18">
        <v>1</v>
      </c>
      <c r="DK21" s="18">
        <v>195</v>
      </c>
      <c r="DM21" s="18">
        <v>195</v>
      </c>
      <c r="DO21" s="18">
        <v>72</v>
      </c>
      <c r="DP21" s="18">
        <v>2</v>
      </c>
      <c r="DQ21" s="18">
        <v>7</v>
      </c>
      <c r="DR21" s="18">
        <v>0</v>
      </c>
      <c r="DS21" s="18">
        <v>12</v>
      </c>
      <c r="DT21" s="18">
        <v>0</v>
      </c>
      <c r="DU21" s="109">
        <v>830030</v>
      </c>
      <c r="DV21" s="18">
        <v>2.4</v>
      </c>
      <c r="DW21" s="18">
        <v>0</v>
      </c>
      <c r="DX21" s="18">
        <v>0</v>
      </c>
      <c r="DY21" s="18">
        <v>0</v>
      </c>
      <c r="DZ21" s="18">
        <v>1890</v>
      </c>
      <c r="EA21" s="18">
        <v>1991</v>
      </c>
      <c r="EB21" s="18">
        <v>1.0483199999999999</v>
      </c>
      <c r="EC21" s="18">
        <v>0.06</v>
      </c>
      <c r="ED21" s="18">
        <v>12</v>
      </c>
      <c r="EE21" s="20">
        <v>0.109</v>
      </c>
      <c r="EG21" s="18">
        <v>0.36499999999999999</v>
      </c>
      <c r="EH21" s="18">
        <v>0</v>
      </c>
      <c r="EI21" s="18">
        <v>0</v>
      </c>
      <c r="EJ21" s="18">
        <v>0</v>
      </c>
      <c r="EK21" s="18">
        <v>0</v>
      </c>
      <c r="EL21" s="18">
        <v>0</v>
      </c>
      <c r="EP21" s="18">
        <v>2020</v>
      </c>
      <c r="EQ21" s="18">
        <v>2</v>
      </c>
      <c r="ER21" s="18">
        <v>1</v>
      </c>
      <c r="ES21" s="18">
        <v>3</v>
      </c>
      <c r="EU21" s="19">
        <v>0</v>
      </c>
      <c r="EV21" s="19">
        <v>0</v>
      </c>
      <c r="EW21" s="19">
        <v>1</v>
      </c>
      <c r="EY21" s="18">
        <v>2</v>
      </c>
      <c r="EZ21" s="72"/>
      <c r="GP21" s="18">
        <v>2</v>
      </c>
      <c r="HD21" s="12"/>
    </row>
    <row r="22" spans="1:212" s="18" customFormat="1" x14ac:dyDescent="0.15">
      <c r="A22" s="18" t="s">
        <v>2463</v>
      </c>
      <c r="B22" s="12">
        <v>160</v>
      </c>
      <c r="C22" s="31">
        <v>1</v>
      </c>
      <c r="D22" s="12">
        <v>6</v>
      </c>
      <c r="E22" s="18">
        <v>1</v>
      </c>
      <c r="G22" s="18">
        <v>1</v>
      </c>
      <c r="H22" s="18">
        <v>1</v>
      </c>
      <c r="J22" s="18">
        <v>1</v>
      </c>
      <c r="K22" s="18">
        <v>1</v>
      </c>
      <c r="L22" s="18">
        <v>1</v>
      </c>
      <c r="M22" s="18">
        <v>2</v>
      </c>
      <c r="N22" s="18">
        <v>1</v>
      </c>
      <c r="P22" s="18">
        <v>1</v>
      </c>
      <c r="R22" s="18">
        <v>1</v>
      </c>
      <c r="U22" s="53">
        <v>10</v>
      </c>
      <c r="V22" s="18">
        <v>1</v>
      </c>
      <c r="Y22" s="18">
        <v>60</v>
      </c>
      <c r="Z22" s="58"/>
      <c r="AB22" s="18">
        <v>1</v>
      </c>
      <c r="AC22" s="18" t="s">
        <v>476</v>
      </c>
      <c r="AD22" s="18">
        <v>3</v>
      </c>
      <c r="AE22" s="18">
        <v>1</v>
      </c>
      <c r="AF22" s="18">
        <v>30</v>
      </c>
      <c r="AH22" s="18" t="s">
        <v>478</v>
      </c>
      <c r="AI22" s="19">
        <v>0.46</v>
      </c>
      <c r="AJ22" s="19">
        <v>0.46</v>
      </c>
      <c r="AN22" s="18">
        <v>1</v>
      </c>
      <c r="AO22" s="18">
        <v>1</v>
      </c>
      <c r="AP22" s="18">
        <v>1</v>
      </c>
      <c r="AQ22" s="18">
        <v>3</v>
      </c>
      <c r="AR22" s="18" t="s">
        <v>479</v>
      </c>
      <c r="AS22" s="18" t="s">
        <v>479</v>
      </c>
      <c r="AT22" s="18" t="s">
        <v>479</v>
      </c>
      <c r="AU22" s="18" t="s">
        <v>479</v>
      </c>
      <c r="AV22" s="18" t="s">
        <v>480</v>
      </c>
      <c r="AW22" s="18" t="s">
        <v>479</v>
      </c>
      <c r="AX22" s="18">
        <v>1</v>
      </c>
      <c r="AY22" s="18">
        <v>2</v>
      </c>
      <c r="AZ22" s="18" t="s">
        <v>481</v>
      </c>
      <c r="BB22" s="18">
        <v>1</v>
      </c>
      <c r="BC22" s="18">
        <v>1</v>
      </c>
      <c r="BL22" s="18">
        <v>1</v>
      </c>
      <c r="BN22" s="18">
        <v>3</v>
      </c>
      <c r="BO22" s="18">
        <v>3</v>
      </c>
      <c r="BP22" s="18">
        <v>3</v>
      </c>
      <c r="BQ22" s="18">
        <v>1</v>
      </c>
      <c r="BR22" s="18">
        <v>2009</v>
      </c>
      <c r="BS22" s="18">
        <v>1</v>
      </c>
      <c r="BY22" s="18">
        <v>1</v>
      </c>
      <c r="CB22" s="18">
        <v>4</v>
      </c>
      <c r="CC22" s="18" t="s">
        <v>482</v>
      </c>
      <c r="CD22" s="18">
        <v>2</v>
      </c>
      <c r="CE22" s="53">
        <v>35</v>
      </c>
      <c r="CF22" s="18">
        <v>1</v>
      </c>
      <c r="CG22" s="18">
        <v>2016</v>
      </c>
      <c r="CH22" s="18">
        <v>2</v>
      </c>
      <c r="CL22" s="18">
        <v>1</v>
      </c>
      <c r="CQ22" s="18">
        <v>1</v>
      </c>
      <c r="CS22" s="53">
        <v>43</v>
      </c>
      <c r="CT22" s="18">
        <v>2</v>
      </c>
      <c r="DJ22" s="18">
        <v>1</v>
      </c>
      <c r="DK22" s="18">
        <v>137</v>
      </c>
      <c r="DL22" s="18">
        <v>0</v>
      </c>
      <c r="DM22" s="18">
        <v>137</v>
      </c>
      <c r="DN22" s="18">
        <v>0</v>
      </c>
      <c r="DO22" s="18">
        <v>92</v>
      </c>
      <c r="DP22" s="18">
        <v>0</v>
      </c>
      <c r="DQ22" s="18">
        <v>45</v>
      </c>
      <c r="DR22" s="18">
        <v>0</v>
      </c>
      <c r="DS22" s="18">
        <v>0</v>
      </c>
      <c r="DT22" s="18">
        <v>0</v>
      </c>
      <c r="DU22" s="66"/>
      <c r="DW22" s="18">
        <v>9</v>
      </c>
      <c r="DY22" s="18">
        <v>1</v>
      </c>
      <c r="DZ22" s="18">
        <v>2009</v>
      </c>
      <c r="ED22" s="18" t="s">
        <v>486</v>
      </c>
      <c r="EQ22" s="18">
        <v>1</v>
      </c>
      <c r="ER22" s="18">
        <v>1</v>
      </c>
      <c r="ES22" s="18">
        <v>2</v>
      </c>
      <c r="EX22" s="18" t="s">
        <v>487</v>
      </c>
      <c r="EY22" s="18">
        <v>1</v>
      </c>
      <c r="EZ22" s="72">
        <v>137</v>
      </c>
      <c r="FA22" s="18">
        <v>0</v>
      </c>
      <c r="FB22" s="18">
        <v>137</v>
      </c>
      <c r="FC22" s="18">
        <v>0</v>
      </c>
      <c r="FD22" s="18">
        <v>92</v>
      </c>
      <c r="FE22" s="18">
        <v>0</v>
      </c>
      <c r="FF22" s="18">
        <v>45</v>
      </c>
      <c r="FG22" s="18">
        <v>0</v>
      </c>
      <c r="FH22" s="18">
        <v>0</v>
      </c>
      <c r="FI22" s="18">
        <v>0</v>
      </c>
      <c r="FJ22" s="18" t="s">
        <v>486</v>
      </c>
      <c r="FL22" s="18">
        <v>9</v>
      </c>
      <c r="FT22" s="18">
        <v>1</v>
      </c>
      <c r="FU22" s="18" t="s">
        <v>479</v>
      </c>
      <c r="GK22" s="18" t="s">
        <v>488</v>
      </c>
      <c r="GL22" s="18">
        <v>2</v>
      </c>
      <c r="GM22" s="16">
        <v>0</v>
      </c>
      <c r="GN22" s="18" t="s">
        <v>486</v>
      </c>
      <c r="GO22" s="18" t="s">
        <v>487</v>
      </c>
      <c r="GP22" s="18">
        <v>2</v>
      </c>
      <c r="HA22" s="18" t="s">
        <v>489</v>
      </c>
    </row>
    <row r="23" spans="1:212" s="18" customFormat="1" x14ac:dyDescent="0.15">
      <c r="A23" s="18" t="s">
        <v>2316</v>
      </c>
      <c r="B23" s="12">
        <v>1335</v>
      </c>
      <c r="C23" s="31">
        <v>3</v>
      </c>
      <c r="D23" s="12">
        <v>1</v>
      </c>
      <c r="E23" s="18">
        <v>2</v>
      </c>
      <c r="G23" s="18">
        <v>1</v>
      </c>
      <c r="H23" s="18">
        <v>1</v>
      </c>
      <c r="I23" s="18">
        <v>1</v>
      </c>
      <c r="J23" s="18">
        <v>1</v>
      </c>
      <c r="M23" s="18">
        <v>2</v>
      </c>
      <c r="O23" s="18">
        <v>1</v>
      </c>
      <c r="P23" s="18">
        <v>1</v>
      </c>
      <c r="Q23" s="18">
        <v>1</v>
      </c>
      <c r="R23" s="18">
        <v>1</v>
      </c>
      <c r="W23" s="53" t="s">
        <v>2320</v>
      </c>
      <c r="X23" s="55">
        <v>0.05</v>
      </c>
      <c r="Y23" s="18">
        <v>30</v>
      </c>
      <c r="Z23" s="58"/>
      <c r="AA23" s="18">
        <v>60</v>
      </c>
      <c r="AB23" s="18">
        <v>2</v>
      </c>
      <c r="AD23" s="18">
        <v>3</v>
      </c>
      <c r="AE23" s="18">
        <v>1</v>
      </c>
      <c r="AF23" s="18">
        <v>30</v>
      </c>
      <c r="AI23" s="19">
        <v>0.18</v>
      </c>
      <c r="AJ23" s="19">
        <v>0.3</v>
      </c>
      <c r="AO23" s="18">
        <v>2</v>
      </c>
      <c r="AP23" s="18">
        <v>2</v>
      </c>
      <c r="AQ23" s="18">
        <v>2</v>
      </c>
      <c r="AR23" s="18">
        <v>2017</v>
      </c>
      <c r="AS23" s="18">
        <v>2017</v>
      </c>
      <c r="AX23" s="18">
        <v>2</v>
      </c>
      <c r="AY23" s="18">
        <v>1</v>
      </c>
      <c r="BC23" s="18">
        <v>1</v>
      </c>
      <c r="BL23" s="18">
        <v>1</v>
      </c>
      <c r="BN23" s="18">
        <v>2</v>
      </c>
      <c r="BO23" s="18">
        <v>2</v>
      </c>
      <c r="BP23" s="18">
        <v>3</v>
      </c>
      <c r="BQ23" s="18">
        <v>1</v>
      </c>
      <c r="BR23" s="18">
        <v>2009</v>
      </c>
      <c r="BS23" s="18">
        <v>1</v>
      </c>
      <c r="BU23" s="18">
        <v>1</v>
      </c>
      <c r="BW23" s="18">
        <v>1</v>
      </c>
      <c r="BX23" s="18">
        <v>1</v>
      </c>
      <c r="CB23" s="18">
        <v>1</v>
      </c>
      <c r="CD23" s="18">
        <v>2</v>
      </c>
      <c r="CE23" s="53">
        <v>63.4</v>
      </c>
      <c r="CF23" s="18">
        <v>1</v>
      </c>
      <c r="CG23" s="18">
        <v>2009</v>
      </c>
      <c r="CH23" s="18">
        <v>1</v>
      </c>
      <c r="CJ23" s="18">
        <v>1</v>
      </c>
      <c r="CL23" s="18">
        <v>1</v>
      </c>
      <c r="CM23" s="18">
        <v>1</v>
      </c>
      <c r="CQ23" s="18">
        <v>1</v>
      </c>
      <c r="CS23" s="53">
        <v>101.6</v>
      </c>
      <c r="CT23" s="18">
        <v>2</v>
      </c>
      <c r="DJ23" s="18">
        <v>1</v>
      </c>
      <c r="DK23" s="18">
        <v>1960</v>
      </c>
      <c r="DL23" s="18">
        <v>502</v>
      </c>
      <c r="DM23" s="18">
        <v>1960</v>
      </c>
      <c r="DN23" s="18">
        <v>502</v>
      </c>
      <c r="DO23" s="18">
        <v>1960</v>
      </c>
      <c r="DP23" s="18">
        <v>502</v>
      </c>
      <c r="DU23" s="109">
        <v>72000</v>
      </c>
      <c r="DV23" s="18">
        <v>30</v>
      </c>
      <c r="DW23" s="18">
        <v>4</v>
      </c>
      <c r="DX23" s="18">
        <v>4</v>
      </c>
      <c r="DY23" s="18">
        <v>6</v>
      </c>
      <c r="DZ23" s="18">
        <v>1954</v>
      </c>
      <c r="EA23" s="18">
        <v>2017</v>
      </c>
      <c r="EB23" s="18">
        <v>1</v>
      </c>
      <c r="EC23" s="18">
        <v>1</v>
      </c>
      <c r="ED23" s="18">
        <v>0.4</v>
      </c>
      <c r="EE23" s="19">
        <v>0.9</v>
      </c>
      <c r="EF23" s="18">
        <v>0.67500000000000004</v>
      </c>
      <c r="EH23" s="18">
        <v>3</v>
      </c>
      <c r="EP23" s="18">
        <v>2040</v>
      </c>
      <c r="EQ23" s="18">
        <v>2</v>
      </c>
      <c r="ER23" s="18">
        <v>1</v>
      </c>
      <c r="ES23" s="18">
        <v>3</v>
      </c>
      <c r="EW23" s="19">
        <v>1</v>
      </c>
      <c r="EY23" s="18">
        <v>1</v>
      </c>
      <c r="EZ23" s="72">
        <v>1500</v>
      </c>
      <c r="FA23" s="18">
        <v>300</v>
      </c>
      <c r="FB23" s="18">
        <v>1500</v>
      </c>
      <c r="FC23" s="18">
        <v>300</v>
      </c>
      <c r="FD23" s="18">
        <v>1500</v>
      </c>
      <c r="FE23" s="18">
        <v>300</v>
      </c>
      <c r="FK23" s="18">
        <v>30</v>
      </c>
      <c r="FL23" s="18">
        <v>8</v>
      </c>
      <c r="FM23" s="18">
        <v>1</v>
      </c>
      <c r="FN23" s="19">
        <v>0</v>
      </c>
      <c r="FO23" s="18">
        <v>1</v>
      </c>
      <c r="FP23" s="18">
        <v>1</v>
      </c>
      <c r="FQ23" s="18">
        <v>1</v>
      </c>
      <c r="FV23" s="18">
        <v>2</v>
      </c>
      <c r="FX23" s="18">
        <v>1954</v>
      </c>
      <c r="FY23" s="18">
        <v>2004</v>
      </c>
      <c r="FZ23" s="18">
        <v>1</v>
      </c>
      <c r="GA23" s="18">
        <v>1.5</v>
      </c>
      <c r="GB23" s="18">
        <v>100</v>
      </c>
      <c r="GC23" s="18">
        <v>0.75</v>
      </c>
      <c r="GD23" s="18">
        <v>0.55000000000000004</v>
      </c>
      <c r="GE23" s="19">
        <v>0.8</v>
      </c>
      <c r="GF23" s="18">
        <v>2040</v>
      </c>
      <c r="GG23" s="18">
        <v>2040</v>
      </c>
      <c r="GH23" s="18">
        <v>2</v>
      </c>
      <c r="GI23" s="18">
        <v>2</v>
      </c>
      <c r="GJ23" s="19">
        <v>0</v>
      </c>
      <c r="GK23" s="18" t="s">
        <v>545</v>
      </c>
      <c r="GL23" s="18">
        <v>2</v>
      </c>
      <c r="GN23" s="18" t="s">
        <v>545</v>
      </c>
      <c r="GO23" s="18" t="s">
        <v>2330</v>
      </c>
      <c r="GP23" s="18">
        <v>2</v>
      </c>
    </row>
    <row r="24" spans="1:212" s="18" customFormat="1" x14ac:dyDescent="0.15">
      <c r="A24" s="18" t="s">
        <v>910</v>
      </c>
      <c r="B24" s="12">
        <v>280</v>
      </c>
      <c r="C24" s="31">
        <v>1</v>
      </c>
      <c r="D24" s="12">
        <v>1</v>
      </c>
      <c r="E24" s="18">
        <v>1</v>
      </c>
      <c r="G24" s="18">
        <v>1</v>
      </c>
      <c r="H24" s="18">
        <v>1</v>
      </c>
      <c r="J24" s="18">
        <v>1</v>
      </c>
      <c r="M24" s="18">
        <v>2</v>
      </c>
      <c r="N24" s="18">
        <v>1</v>
      </c>
      <c r="P24" s="18">
        <v>1</v>
      </c>
      <c r="U24" s="53">
        <v>10</v>
      </c>
      <c r="V24" s="18">
        <v>0</v>
      </c>
      <c r="Y24" s="18">
        <v>90</v>
      </c>
      <c r="Z24" s="58"/>
      <c r="AB24" s="18">
        <v>2</v>
      </c>
      <c r="AD24" s="18">
        <v>1</v>
      </c>
      <c r="AE24" s="18">
        <v>1</v>
      </c>
      <c r="AF24" s="18">
        <v>30</v>
      </c>
      <c r="AG24" s="18" t="s">
        <v>917</v>
      </c>
      <c r="AH24" s="18" t="s">
        <v>918</v>
      </c>
      <c r="AL24" s="18">
        <v>1</v>
      </c>
      <c r="AM24" s="18">
        <v>1</v>
      </c>
      <c r="AN24" s="18">
        <v>1</v>
      </c>
      <c r="AO24" s="18">
        <v>1</v>
      </c>
      <c r="AP24" s="18">
        <v>3</v>
      </c>
      <c r="AQ24" s="18">
        <v>3</v>
      </c>
      <c r="AR24" s="18">
        <v>2010</v>
      </c>
      <c r="AS24" s="18" t="s">
        <v>545</v>
      </c>
      <c r="AT24" s="18" t="s">
        <v>545</v>
      </c>
      <c r="AU24" s="18">
        <v>2010</v>
      </c>
      <c r="AV24" s="18" t="s">
        <v>545</v>
      </c>
      <c r="AW24" s="18" t="s">
        <v>545</v>
      </c>
      <c r="AX24" s="18">
        <v>1</v>
      </c>
      <c r="AY24" s="18">
        <v>4</v>
      </c>
      <c r="AZ24" s="18" t="s">
        <v>919</v>
      </c>
      <c r="BE24" s="18">
        <v>1</v>
      </c>
      <c r="BL24" s="18">
        <v>1</v>
      </c>
      <c r="BN24" s="18">
        <v>2</v>
      </c>
      <c r="BO24" s="18">
        <v>3</v>
      </c>
      <c r="BP24" s="18">
        <v>3</v>
      </c>
      <c r="BQ24" s="18">
        <v>1</v>
      </c>
      <c r="BR24" s="18">
        <v>2010</v>
      </c>
      <c r="BS24" s="18">
        <v>1</v>
      </c>
      <c r="BX24" s="18">
        <v>1</v>
      </c>
      <c r="CB24" s="18">
        <v>4</v>
      </c>
      <c r="CC24" s="18" t="s">
        <v>920</v>
      </c>
      <c r="CD24" s="18">
        <v>2</v>
      </c>
      <c r="CE24" s="53">
        <v>40.799999999999997</v>
      </c>
      <c r="CF24" s="18">
        <v>2</v>
      </c>
      <c r="CS24" s="53"/>
      <c r="CT24" s="18">
        <v>2</v>
      </c>
      <c r="DJ24" s="18">
        <v>1</v>
      </c>
      <c r="DU24" s="109"/>
      <c r="EZ24" s="72"/>
    </row>
    <row r="25" spans="1:212" s="18" customFormat="1" x14ac:dyDescent="0.15">
      <c r="A25" s="18" t="s">
        <v>1468</v>
      </c>
      <c r="B25" s="12">
        <v>1750</v>
      </c>
      <c r="C25" s="31">
        <v>3</v>
      </c>
      <c r="D25" s="12">
        <v>2</v>
      </c>
      <c r="E25" s="18">
        <v>1</v>
      </c>
      <c r="G25" s="18">
        <v>1</v>
      </c>
      <c r="H25" s="18">
        <v>1</v>
      </c>
      <c r="I25" s="18">
        <v>1</v>
      </c>
      <c r="J25" s="18">
        <v>1</v>
      </c>
      <c r="K25" s="18">
        <v>1</v>
      </c>
      <c r="M25" s="18">
        <v>2</v>
      </c>
      <c r="N25" s="18">
        <v>1</v>
      </c>
      <c r="P25" s="18">
        <v>1</v>
      </c>
      <c r="Q25" s="18">
        <v>1</v>
      </c>
      <c r="R25" s="18">
        <v>1</v>
      </c>
      <c r="U25" s="53">
        <v>5</v>
      </c>
      <c r="V25" s="18">
        <v>45</v>
      </c>
      <c r="Y25" s="18">
        <v>55</v>
      </c>
      <c r="Z25" s="58">
        <v>50</v>
      </c>
      <c r="AA25" s="18">
        <v>90</v>
      </c>
      <c r="AB25" s="18">
        <v>1</v>
      </c>
      <c r="AC25" s="18" t="s">
        <v>1472</v>
      </c>
      <c r="AD25" s="18">
        <v>3</v>
      </c>
      <c r="AE25" s="18">
        <v>2</v>
      </c>
      <c r="AF25" s="18">
        <v>60</v>
      </c>
      <c r="AH25" s="18" t="s">
        <v>1473</v>
      </c>
      <c r="AL25" s="18">
        <v>1</v>
      </c>
      <c r="AM25" s="18">
        <v>1</v>
      </c>
      <c r="AN25" s="18">
        <v>1</v>
      </c>
      <c r="AO25" s="18">
        <v>2</v>
      </c>
      <c r="AP25" s="18">
        <v>2</v>
      </c>
      <c r="AQ25" s="18">
        <v>2</v>
      </c>
      <c r="AR25" s="18">
        <v>2011</v>
      </c>
      <c r="AS25" s="18">
        <v>2011</v>
      </c>
      <c r="AT25" s="18">
        <v>2011</v>
      </c>
      <c r="AU25" s="18">
        <v>2011</v>
      </c>
      <c r="AV25" s="18">
        <v>2011</v>
      </c>
      <c r="AW25" s="18">
        <v>2011</v>
      </c>
      <c r="AX25" s="18">
        <v>1</v>
      </c>
      <c r="AY25" s="18">
        <v>1</v>
      </c>
      <c r="BC25" s="18">
        <v>1</v>
      </c>
      <c r="BH25" s="18">
        <v>1</v>
      </c>
      <c r="BM25" s="18">
        <v>1</v>
      </c>
      <c r="BN25" s="18">
        <v>2</v>
      </c>
      <c r="BO25" s="18">
        <v>2</v>
      </c>
      <c r="BP25" s="18">
        <v>2</v>
      </c>
      <c r="BQ25" s="18">
        <v>1</v>
      </c>
      <c r="BR25" s="18">
        <v>2011</v>
      </c>
      <c r="BS25" s="18">
        <v>1</v>
      </c>
      <c r="BU25" s="18">
        <v>1</v>
      </c>
      <c r="BV25" s="18">
        <v>1</v>
      </c>
      <c r="BW25" s="18">
        <v>1</v>
      </c>
      <c r="CB25" s="18">
        <v>1</v>
      </c>
      <c r="CD25" s="18">
        <v>2</v>
      </c>
      <c r="CE25" s="53">
        <v>32.99</v>
      </c>
      <c r="CF25" s="18">
        <v>1</v>
      </c>
      <c r="CG25" s="18">
        <v>2011</v>
      </c>
      <c r="CH25" s="18">
        <v>1</v>
      </c>
      <c r="CJ25" s="18">
        <v>1</v>
      </c>
      <c r="CK25" s="18">
        <v>1</v>
      </c>
      <c r="CL25" s="18">
        <v>1</v>
      </c>
      <c r="CQ25" s="18">
        <v>1</v>
      </c>
      <c r="CS25" s="53">
        <v>41.48</v>
      </c>
      <c r="CT25" s="18">
        <v>1</v>
      </c>
      <c r="CV25" s="18">
        <v>1</v>
      </c>
      <c r="CX25" s="18">
        <v>1</v>
      </c>
      <c r="CY25" s="18">
        <v>1</v>
      </c>
      <c r="CZ25" s="18">
        <v>1</v>
      </c>
      <c r="DE25" s="18">
        <v>2</v>
      </c>
      <c r="DG25" s="18">
        <v>2</v>
      </c>
      <c r="DI25" s="53">
        <v>5.5</v>
      </c>
      <c r="DJ25" s="18">
        <v>1</v>
      </c>
      <c r="DK25" s="18">
        <v>1750</v>
      </c>
      <c r="DL25" s="18">
        <v>600</v>
      </c>
      <c r="DM25" s="18">
        <v>1750</v>
      </c>
      <c r="DN25" s="18">
        <v>600</v>
      </c>
      <c r="DO25" s="18">
        <v>609</v>
      </c>
      <c r="DP25" s="18">
        <v>170</v>
      </c>
      <c r="DQ25" s="18">
        <v>120</v>
      </c>
      <c r="DU25" s="109">
        <v>83730432</v>
      </c>
      <c r="DV25" s="18">
        <v>27</v>
      </c>
      <c r="DW25" s="18">
        <v>2</v>
      </c>
      <c r="DX25" s="18">
        <v>17</v>
      </c>
      <c r="DY25" s="18">
        <v>3.1</v>
      </c>
      <c r="DZ25" s="18">
        <v>1938</v>
      </c>
      <c r="EA25" s="18">
        <v>2017</v>
      </c>
      <c r="EB25" s="18">
        <v>0.99</v>
      </c>
      <c r="EC25" s="18">
        <v>1</v>
      </c>
      <c r="ED25" s="18">
        <v>0.23258400000000001</v>
      </c>
      <c r="EF25" s="18">
        <v>0.383714</v>
      </c>
      <c r="EH25" s="18">
        <v>1.28</v>
      </c>
      <c r="EK25" s="18">
        <v>1</v>
      </c>
      <c r="EQ25" s="18">
        <v>2</v>
      </c>
      <c r="ER25" s="18">
        <v>1</v>
      </c>
      <c r="ES25" s="18">
        <v>3</v>
      </c>
      <c r="EW25" s="19">
        <v>1</v>
      </c>
      <c r="EY25" s="18">
        <v>1</v>
      </c>
      <c r="EZ25" s="72">
        <v>1750</v>
      </c>
      <c r="FD25" s="18">
        <v>546</v>
      </c>
      <c r="FF25" s="18">
        <v>120</v>
      </c>
      <c r="FK25" s="18">
        <v>10.5</v>
      </c>
      <c r="FL25" s="18">
        <v>6</v>
      </c>
      <c r="FM25" s="18">
        <v>1</v>
      </c>
      <c r="FN25" s="19">
        <v>0</v>
      </c>
      <c r="FP25" s="18">
        <v>1</v>
      </c>
      <c r="FR25" s="18">
        <v>1</v>
      </c>
      <c r="FV25" s="18">
        <v>2</v>
      </c>
      <c r="FX25" s="18">
        <v>1973</v>
      </c>
      <c r="FY25" s="18">
        <v>2006</v>
      </c>
      <c r="FZ25" s="18">
        <v>0.3</v>
      </c>
      <c r="GA25" s="18">
        <v>0.3</v>
      </c>
      <c r="GB25" s="18">
        <v>125.1</v>
      </c>
      <c r="GC25" s="18">
        <v>1.1000000000000001</v>
      </c>
      <c r="GD25" s="18">
        <v>0.107</v>
      </c>
      <c r="GE25" s="19">
        <v>0.95</v>
      </c>
      <c r="GF25" s="18">
        <v>2015</v>
      </c>
      <c r="GG25" s="18">
        <v>2015</v>
      </c>
      <c r="GH25" s="18">
        <v>2</v>
      </c>
      <c r="GI25" s="18">
        <v>2</v>
      </c>
      <c r="GJ25" s="19">
        <v>0</v>
      </c>
      <c r="GL25" s="18">
        <v>1</v>
      </c>
      <c r="GM25" s="19">
        <v>1</v>
      </c>
      <c r="GN25" s="18" t="s">
        <v>1476</v>
      </c>
      <c r="GP25" s="18">
        <v>1</v>
      </c>
      <c r="GW25" s="18">
        <v>10.5</v>
      </c>
      <c r="GX25" s="18">
        <v>1</v>
      </c>
    </row>
    <row r="26" spans="1:212" s="18" customFormat="1" x14ac:dyDescent="0.15">
      <c r="A26" s="18" t="s">
        <v>2464</v>
      </c>
      <c r="B26" s="12">
        <v>2130</v>
      </c>
      <c r="C26" s="31">
        <v>3</v>
      </c>
      <c r="D26" s="12">
        <v>7</v>
      </c>
      <c r="E26" s="18">
        <v>1</v>
      </c>
      <c r="G26" s="18">
        <v>1</v>
      </c>
      <c r="H26" s="18">
        <v>1</v>
      </c>
      <c r="I26" s="18">
        <v>1</v>
      </c>
      <c r="J26" s="18">
        <v>1</v>
      </c>
      <c r="L26" s="18">
        <v>1</v>
      </c>
      <c r="M26" s="18">
        <v>2</v>
      </c>
      <c r="N26" s="18">
        <v>1</v>
      </c>
      <c r="P26" s="18">
        <v>1</v>
      </c>
      <c r="R26" s="18">
        <v>1</v>
      </c>
      <c r="U26" s="53">
        <v>15</v>
      </c>
      <c r="V26" s="18">
        <v>0</v>
      </c>
      <c r="W26" s="53"/>
      <c r="Y26" s="18">
        <v>21</v>
      </c>
      <c r="Z26" s="58"/>
      <c r="AB26" s="18">
        <v>1</v>
      </c>
      <c r="AC26" s="18" t="s">
        <v>1124</v>
      </c>
      <c r="AD26" s="18">
        <v>3</v>
      </c>
      <c r="AE26" s="18">
        <v>2</v>
      </c>
      <c r="AF26" s="18">
        <v>60</v>
      </c>
      <c r="AG26" s="18" t="s">
        <v>1126</v>
      </c>
      <c r="AH26" s="18" t="s">
        <v>1127</v>
      </c>
      <c r="AI26" s="20">
        <v>0.14599999999999999</v>
      </c>
      <c r="AJ26" s="20">
        <v>0.495</v>
      </c>
      <c r="AN26" s="18">
        <v>1</v>
      </c>
      <c r="AO26" s="18">
        <v>2</v>
      </c>
      <c r="AP26" s="18">
        <v>2</v>
      </c>
      <c r="AQ26" s="18">
        <v>2</v>
      </c>
      <c r="AR26" s="18">
        <v>2010</v>
      </c>
      <c r="AS26" s="18">
        <v>2006</v>
      </c>
      <c r="AX26" s="18">
        <v>2</v>
      </c>
      <c r="AY26" s="18">
        <v>1</v>
      </c>
      <c r="BB26" s="18">
        <v>1</v>
      </c>
      <c r="BC26" s="18">
        <v>1</v>
      </c>
      <c r="BJ26" s="18">
        <v>1</v>
      </c>
      <c r="BN26" s="18">
        <v>2</v>
      </c>
      <c r="BO26" s="18">
        <v>2</v>
      </c>
      <c r="BP26" s="18">
        <v>3</v>
      </c>
      <c r="BQ26" s="18">
        <v>1</v>
      </c>
      <c r="BR26" s="18">
        <v>2013</v>
      </c>
      <c r="BS26" s="18">
        <v>1</v>
      </c>
      <c r="BT26" s="18">
        <v>1</v>
      </c>
      <c r="BW26" s="18">
        <v>1</v>
      </c>
      <c r="BX26" s="18">
        <v>1</v>
      </c>
      <c r="CB26" s="18">
        <v>4</v>
      </c>
      <c r="CC26" s="18" t="s">
        <v>1128</v>
      </c>
      <c r="CD26" s="18">
        <v>2</v>
      </c>
      <c r="CE26" s="53">
        <v>33.5</v>
      </c>
      <c r="CF26" s="18">
        <v>1</v>
      </c>
      <c r="CG26" s="18">
        <v>2011</v>
      </c>
      <c r="CH26" s="18">
        <v>1</v>
      </c>
      <c r="CI26" s="18">
        <v>1</v>
      </c>
      <c r="CK26" s="18">
        <v>1</v>
      </c>
      <c r="CL26" s="18">
        <v>1</v>
      </c>
      <c r="CM26" s="18">
        <v>1</v>
      </c>
      <c r="CQ26" s="18">
        <v>4</v>
      </c>
      <c r="CR26" s="18" t="s">
        <v>1129</v>
      </c>
      <c r="CS26" s="53">
        <v>43.75</v>
      </c>
      <c r="CT26" s="18">
        <v>2</v>
      </c>
      <c r="DJ26" s="18">
        <v>1</v>
      </c>
      <c r="DK26" s="18">
        <v>2130</v>
      </c>
      <c r="DL26" s="18">
        <v>0</v>
      </c>
      <c r="DM26" s="18">
        <v>2130</v>
      </c>
      <c r="DN26" s="18">
        <v>0</v>
      </c>
      <c r="DO26" s="18">
        <v>755</v>
      </c>
      <c r="DP26" s="18">
        <v>0</v>
      </c>
      <c r="DQ26" s="18">
        <v>29</v>
      </c>
      <c r="DR26" s="18">
        <v>0</v>
      </c>
      <c r="DS26" s="18">
        <v>3</v>
      </c>
      <c r="DT26" s="18">
        <v>0</v>
      </c>
      <c r="DU26" s="109">
        <v>96000</v>
      </c>
      <c r="DW26" s="18">
        <v>7</v>
      </c>
      <c r="DX26" s="18">
        <v>3</v>
      </c>
      <c r="DY26" s="18">
        <v>0</v>
      </c>
      <c r="DZ26" s="18">
        <v>1920</v>
      </c>
      <c r="EA26" s="18">
        <v>2014</v>
      </c>
      <c r="EB26" s="18">
        <v>1.75</v>
      </c>
      <c r="EC26" s="18">
        <v>0</v>
      </c>
      <c r="ED26" s="18">
        <v>0.58579999999999999</v>
      </c>
      <c r="EE26" s="20">
        <v>0.97599999999999998</v>
      </c>
      <c r="EG26" s="18">
        <v>1.75</v>
      </c>
      <c r="EH26" s="18">
        <v>0</v>
      </c>
      <c r="EI26" s="18">
        <v>0</v>
      </c>
      <c r="EJ26" s="18">
        <v>0</v>
      </c>
      <c r="EK26" s="18">
        <v>0</v>
      </c>
      <c r="EL26" s="18">
        <v>0</v>
      </c>
      <c r="EQ26" s="18">
        <v>1</v>
      </c>
      <c r="ER26" s="18">
        <v>1</v>
      </c>
      <c r="ES26" s="18">
        <v>5</v>
      </c>
      <c r="EX26" s="18" t="s">
        <v>1130</v>
      </c>
      <c r="EY26" s="18">
        <v>1</v>
      </c>
      <c r="EZ26" s="72">
        <v>2130</v>
      </c>
      <c r="FA26" s="18">
        <v>0</v>
      </c>
      <c r="FB26" s="18">
        <v>2130</v>
      </c>
      <c r="FC26" s="18">
        <v>0</v>
      </c>
      <c r="FD26" s="18">
        <v>755</v>
      </c>
      <c r="FE26" s="18">
        <v>0</v>
      </c>
      <c r="FF26" s="18">
        <v>29</v>
      </c>
      <c r="FG26" s="18">
        <v>0</v>
      </c>
      <c r="FH26" s="18">
        <v>3</v>
      </c>
      <c r="FI26" s="18">
        <v>0</v>
      </c>
      <c r="FL26" s="18">
        <v>2</v>
      </c>
      <c r="FM26" s="18">
        <v>1</v>
      </c>
      <c r="FN26" s="19">
        <v>0</v>
      </c>
      <c r="GH26" s="18">
        <v>2</v>
      </c>
      <c r="GI26" s="18">
        <v>1</v>
      </c>
      <c r="GK26" s="18" t="s">
        <v>1131</v>
      </c>
      <c r="GL26" s="18">
        <v>2</v>
      </c>
      <c r="GP26" s="18">
        <v>2</v>
      </c>
      <c r="HA26" s="18" t="s">
        <v>1132</v>
      </c>
    </row>
    <row r="27" spans="1:212" s="18" customFormat="1" x14ac:dyDescent="0.15">
      <c r="A27" s="18" t="s">
        <v>830</v>
      </c>
      <c r="B27" s="12">
        <v>1250</v>
      </c>
      <c r="C27" s="31">
        <v>3</v>
      </c>
      <c r="D27" s="12">
        <v>6</v>
      </c>
      <c r="E27" s="18">
        <v>1</v>
      </c>
      <c r="G27" s="18">
        <v>1</v>
      </c>
      <c r="H27" s="18">
        <v>1</v>
      </c>
      <c r="I27" s="18">
        <v>1</v>
      </c>
      <c r="J27" s="18">
        <v>1</v>
      </c>
      <c r="L27" s="18">
        <v>1</v>
      </c>
      <c r="M27" s="18">
        <v>2</v>
      </c>
      <c r="N27" s="18">
        <v>1</v>
      </c>
      <c r="Q27" s="18">
        <v>1</v>
      </c>
      <c r="S27" s="18">
        <v>1</v>
      </c>
      <c r="T27" s="18" t="s">
        <v>927</v>
      </c>
      <c r="U27" s="53">
        <v>3</v>
      </c>
      <c r="V27" s="18">
        <v>30</v>
      </c>
      <c r="Z27" s="58"/>
      <c r="AA27" s="18">
        <v>60</v>
      </c>
      <c r="AB27" s="18">
        <v>1</v>
      </c>
      <c r="AC27" s="18" t="s">
        <v>929</v>
      </c>
      <c r="AD27" s="18">
        <v>3</v>
      </c>
      <c r="AE27" s="18">
        <v>2</v>
      </c>
      <c r="AG27" s="18" t="s">
        <v>930</v>
      </c>
      <c r="AH27" s="18" t="s">
        <v>931</v>
      </c>
      <c r="AI27" s="19">
        <v>0</v>
      </c>
      <c r="AJ27" s="19">
        <v>0.15</v>
      </c>
      <c r="AK27" s="19">
        <v>0</v>
      </c>
      <c r="AO27" s="18">
        <v>1</v>
      </c>
      <c r="AP27" s="18">
        <v>1</v>
      </c>
      <c r="AQ27" s="18">
        <v>2</v>
      </c>
      <c r="AR27" s="18" t="s">
        <v>932</v>
      </c>
      <c r="AS27" s="18" t="s">
        <v>932</v>
      </c>
      <c r="AT27" s="18" t="s">
        <v>932</v>
      </c>
      <c r="AU27" s="18" t="s">
        <v>932</v>
      </c>
      <c r="AV27" s="18" t="s">
        <v>932</v>
      </c>
      <c r="AW27" s="18" t="s">
        <v>932</v>
      </c>
      <c r="AX27" s="18">
        <v>1</v>
      </c>
      <c r="AY27" s="18">
        <v>1</v>
      </c>
      <c r="BF27" s="18">
        <v>1</v>
      </c>
      <c r="BG27" s="18" t="s">
        <v>933</v>
      </c>
      <c r="BH27" s="18">
        <v>1</v>
      </c>
      <c r="BM27" s="18">
        <v>1</v>
      </c>
      <c r="BN27" s="18">
        <v>2</v>
      </c>
      <c r="BO27" s="18">
        <v>2</v>
      </c>
      <c r="BP27" s="18">
        <v>3</v>
      </c>
      <c r="BQ27" s="18">
        <v>1</v>
      </c>
      <c r="BR27" s="18">
        <v>2014</v>
      </c>
      <c r="BS27" s="18">
        <v>1</v>
      </c>
      <c r="BW27" s="18">
        <v>1</v>
      </c>
      <c r="BX27" s="18">
        <v>1</v>
      </c>
      <c r="CB27" s="18">
        <v>4</v>
      </c>
      <c r="CC27" s="18" t="s">
        <v>934</v>
      </c>
      <c r="CD27" s="18">
        <v>2</v>
      </c>
      <c r="CE27" s="53">
        <v>28.72</v>
      </c>
      <c r="CF27" s="18">
        <v>1</v>
      </c>
      <c r="CG27" s="18">
        <v>2005</v>
      </c>
      <c r="CH27" s="18">
        <v>1</v>
      </c>
      <c r="CK27" s="18">
        <v>1</v>
      </c>
      <c r="CL27" s="18">
        <v>1</v>
      </c>
      <c r="CM27" s="18">
        <v>1</v>
      </c>
      <c r="CQ27" s="18">
        <v>1</v>
      </c>
      <c r="CS27" s="53">
        <v>45.4</v>
      </c>
      <c r="CT27" s="18">
        <v>2</v>
      </c>
      <c r="DJ27" s="18">
        <v>1</v>
      </c>
      <c r="DK27" s="18">
        <v>1250</v>
      </c>
      <c r="DL27" s="18">
        <v>0</v>
      </c>
      <c r="DM27" s="18">
        <v>1250</v>
      </c>
      <c r="DN27" s="18">
        <v>0</v>
      </c>
      <c r="DO27" s="18">
        <v>463</v>
      </c>
      <c r="DP27" s="18">
        <v>0</v>
      </c>
      <c r="DQ27" s="18">
        <v>62</v>
      </c>
      <c r="DR27" s="18">
        <v>0</v>
      </c>
      <c r="DS27" s="18">
        <v>35</v>
      </c>
      <c r="DT27" s="18">
        <v>0</v>
      </c>
      <c r="DU27" s="109">
        <v>48000</v>
      </c>
      <c r="DV27" s="18">
        <v>10</v>
      </c>
      <c r="DW27" s="18">
        <v>2</v>
      </c>
      <c r="DX27" s="18">
        <v>1</v>
      </c>
      <c r="DY27" s="18">
        <v>0</v>
      </c>
      <c r="DZ27" s="18">
        <v>1890</v>
      </c>
      <c r="EA27" s="18">
        <v>2018</v>
      </c>
      <c r="EB27" s="18">
        <v>10.340351999999999</v>
      </c>
      <c r="ED27" s="22">
        <v>0.25</v>
      </c>
      <c r="EE27" s="19">
        <v>0.5</v>
      </c>
      <c r="EF27" s="18">
        <v>0.4</v>
      </c>
      <c r="EG27" s="18">
        <v>0</v>
      </c>
      <c r="EH27" s="22">
        <v>0.5</v>
      </c>
      <c r="EI27" s="18">
        <v>0</v>
      </c>
      <c r="EJ27" s="18">
        <v>0</v>
      </c>
      <c r="EK27" s="18">
        <v>0</v>
      </c>
      <c r="EL27" s="18">
        <v>0</v>
      </c>
      <c r="EM27" s="18">
        <v>0</v>
      </c>
      <c r="EN27" s="18">
        <v>0</v>
      </c>
      <c r="EQ27" s="18">
        <v>1</v>
      </c>
      <c r="ER27" s="18">
        <v>1</v>
      </c>
      <c r="ES27" s="18">
        <v>1</v>
      </c>
      <c r="EU27" s="19">
        <v>0.3</v>
      </c>
      <c r="EV27" s="19">
        <v>0.67</v>
      </c>
      <c r="EW27" s="19">
        <v>0.03</v>
      </c>
      <c r="EX27" s="18" t="s">
        <v>943</v>
      </c>
      <c r="EY27" s="18">
        <v>1</v>
      </c>
      <c r="EZ27" s="72">
        <v>1250</v>
      </c>
      <c r="FA27" s="18">
        <v>10</v>
      </c>
      <c r="FB27" s="18">
        <v>0</v>
      </c>
      <c r="FC27" s="18">
        <v>0</v>
      </c>
      <c r="FD27" s="18">
        <v>419</v>
      </c>
      <c r="FE27" s="18">
        <v>0</v>
      </c>
      <c r="FF27" s="18">
        <v>41</v>
      </c>
      <c r="FG27" s="18">
        <v>0</v>
      </c>
      <c r="FH27" s="18">
        <v>16</v>
      </c>
      <c r="FI27" s="18">
        <v>0</v>
      </c>
      <c r="FJ27" s="18" t="s">
        <v>944</v>
      </c>
      <c r="FK27" s="18">
        <v>10</v>
      </c>
      <c r="FL27" s="18">
        <v>12</v>
      </c>
      <c r="FM27" s="18">
        <v>1</v>
      </c>
      <c r="FN27" s="19">
        <v>0</v>
      </c>
      <c r="FO27" s="18">
        <v>1</v>
      </c>
      <c r="FP27" s="18">
        <v>1</v>
      </c>
      <c r="FV27" s="18">
        <v>2</v>
      </c>
      <c r="FX27" s="18">
        <v>1968</v>
      </c>
      <c r="FY27" s="18">
        <v>1998</v>
      </c>
      <c r="FZ27" s="22">
        <v>0.49299999999999999</v>
      </c>
      <c r="GA27" s="22">
        <v>0.49299999999999999</v>
      </c>
      <c r="GB27" s="18">
        <v>48.13</v>
      </c>
      <c r="GC27" s="18">
        <v>0.20599999999999999</v>
      </c>
      <c r="GD27" s="18">
        <v>0.10100000000000001</v>
      </c>
      <c r="GE27" s="19">
        <v>0.28999999999999998</v>
      </c>
      <c r="GH27" s="18">
        <v>2</v>
      </c>
      <c r="GI27" s="18">
        <v>2</v>
      </c>
      <c r="GJ27" s="19">
        <v>0</v>
      </c>
      <c r="GL27" s="18">
        <v>2</v>
      </c>
      <c r="GP27" s="18">
        <v>1</v>
      </c>
      <c r="GQ27" s="18">
        <v>1250</v>
      </c>
      <c r="GR27" s="18">
        <v>0</v>
      </c>
      <c r="GS27" s="18">
        <v>0</v>
      </c>
      <c r="GT27" s="18">
        <v>0</v>
      </c>
      <c r="GU27" s="18">
        <v>0</v>
      </c>
      <c r="GV27" s="18">
        <v>0</v>
      </c>
      <c r="GW27" s="18">
        <v>1</v>
      </c>
      <c r="GX27" s="18">
        <v>1</v>
      </c>
      <c r="GY27" s="22">
        <v>1000</v>
      </c>
    </row>
    <row r="28" spans="1:212" s="18" customFormat="1" x14ac:dyDescent="0.15">
      <c r="A28" s="18" t="s">
        <v>2453</v>
      </c>
      <c r="B28" s="12">
        <v>625</v>
      </c>
      <c r="C28" s="31">
        <v>2</v>
      </c>
      <c r="D28" s="12">
        <v>1</v>
      </c>
      <c r="E28" s="18">
        <v>3</v>
      </c>
      <c r="G28" s="18">
        <v>1</v>
      </c>
      <c r="H28" s="18">
        <v>1</v>
      </c>
      <c r="I28" s="18">
        <v>1</v>
      </c>
      <c r="J28" s="18">
        <v>1</v>
      </c>
      <c r="L28" s="18">
        <v>1</v>
      </c>
      <c r="M28" s="18">
        <v>1</v>
      </c>
      <c r="N28" s="18">
        <v>1</v>
      </c>
      <c r="P28" s="18">
        <v>1</v>
      </c>
      <c r="Q28" s="18">
        <v>1</v>
      </c>
      <c r="U28" s="53">
        <v>20</v>
      </c>
      <c r="V28" s="18">
        <v>5</v>
      </c>
      <c r="Y28" s="18">
        <v>35</v>
      </c>
      <c r="Z28" s="58"/>
      <c r="AA28" s="18">
        <v>60</v>
      </c>
      <c r="AB28" s="18">
        <v>2</v>
      </c>
      <c r="AD28" s="18">
        <v>3</v>
      </c>
      <c r="AE28" s="18">
        <v>1</v>
      </c>
      <c r="AF28" s="18">
        <v>180</v>
      </c>
      <c r="AG28" s="18" t="s">
        <v>1929</v>
      </c>
      <c r="AL28" s="18">
        <v>1</v>
      </c>
      <c r="AM28" s="18">
        <v>1</v>
      </c>
      <c r="AN28" s="18">
        <v>1</v>
      </c>
      <c r="AO28" s="18">
        <v>2</v>
      </c>
      <c r="AP28" s="18">
        <v>3</v>
      </c>
      <c r="AQ28" s="18">
        <v>2</v>
      </c>
      <c r="AR28" s="18" t="s">
        <v>1930</v>
      </c>
      <c r="AS28" s="18" t="s">
        <v>445</v>
      </c>
      <c r="AT28" s="18" t="s">
        <v>445</v>
      </c>
      <c r="AU28" s="18" t="s">
        <v>445</v>
      </c>
      <c r="AV28" s="18" t="s">
        <v>445</v>
      </c>
      <c r="AW28" s="18" t="s">
        <v>445</v>
      </c>
      <c r="AX28" s="18">
        <v>1</v>
      </c>
      <c r="AY28" s="18">
        <v>4</v>
      </c>
      <c r="AZ28" s="18" t="s">
        <v>1931</v>
      </c>
      <c r="BC28" s="18">
        <v>1</v>
      </c>
      <c r="BD28" s="18">
        <v>1</v>
      </c>
      <c r="BL28" s="18">
        <v>1</v>
      </c>
      <c r="BN28" s="18">
        <v>2</v>
      </c>
      <c r="BO28" s="18">
        <v>3</v>
      </c>
      <c r="BP28" s="18">
        <v>3</v>
      </c>
      <c r="BQ28" s="18">
        <v>1</v>
      </c>
      <c r="BR28" s="18">
        <v>2014</v>
      </c>
      <c r="BS28" s="18">
        <v>1</v>
      </c>
      <c r="BU28" s="18">
        <v>1</v>
      </c>
      <c r="CB28" s="18">
        <v>1</v>
      </c>
      <c r="CD28" s="18">
        <v>2</v>
      </c>
      <c r="CE28" s="53">
        <v>118</v>
      </c>
      <c r="CF28" s="18">
        <v>2</v>
      </c>
      <c r="CS28" s="53"/>
      <c r="CT28" s="18">
        <v>2</v>
      </c>
      <c r="DJ28" s="18">
        <v>1</v>
      </c>
      <c r="DK28" s="18">
        <v>625</v>
      </c>
      <c r="DU28" s="109"/>
      <c r="DW28" s="18">
        <v>3</v>
      </c>
      <c r="DX28" s="18">
        <v>2</v>
      </c>
      <c r="DY28" s="18">
        <v>11</v>
      </c>
      <c r="EA28" s="18">
        <v>2017</v>
      </c>
      <c r="EB28" s="18">
        <v>1.08</v>
      </c>
      <c r="EC28" s="18">
        <v>0.5</v>
      </c>
      <c r="ED28" s="18">
        <v>0.36</v>
      </c>
      <c r="EF28" s="18">
        <v>0.73440000000000005</v>
      </c>
      <c r="EG28" s="18">
        <v>0.12</v>
      </c>
      <c r="EH28" s="18">
        <v>1.95</v>
      </c>
      <c r="EQ28" s="18">
        <v>1</v>
      </c>
      <c r="ER28" s="18">
        <v>1</v>
      </c>
      <c r="ES28" s="18">
        <v>3</v>
      </c>
      <c r="EY28" s="18">
        <v>2</v>
      </c>
      <c r="EZ28" s="72"/>
      <c r="GP28" s="18">
        <v>2</v>
      </c>
    </row>
    <row r="29" spans="1:212" s="18" customFormat="1" x14ac:dyDescent="0.15">
      <c r="A29" s="18" t="s">
        <v>2430</v>
      </c>
      <c r="B29" s="12">
        <v>1775</v>
      </c>
      <c r="C29" s="31">
        <v>3</v>
      </c>
      <c r="D29" s="12">
        <v>2</v>
      </c>
      <c r="E29" s="18">
        <v>2</v>
      </c>
      <c r="G29" s="18">
        <v>1</v>
      </c>
      <c r="H29" s="18">
        <v>1</v>
      </c>
      <c r="I29" s="18">
        <v>1</v>
      </c>
      <c r="J29" s="18">
        <v>1</v>
      </c>
      <c r="K29" s="18">
        <v>1</v>
      </c>
      <c r="L29" s="18">
        <v>1</v>
      </c>
      <c r="M29" s="18">
        <v>2</v>
      </c>
      <c r="N29" s="18">
        <v>1</v>
      </c>
      <c r="O29" s="18">
        <v>1</v>
      </c>
      <c r="P29" s="18">
        <v>1</v>
      </c>
      <c r="Q29" s="18">
        <v>1</v>
      </c>
      <c r="R29" s="18">
        <v>1</v>
      </c>
      <c r="U29" s="53" t="s">
        <v>528</v>
      </c>
      <c r="V29" s="18">
        <v>30</v>
      </c>
      <c r="X29" s="55">
        <v>0.1</v>
      </c>
      <c r="Y29" s="18">
        <v>45</v>
      </c>
      <c r="Z29" s="58"/>
      <c r="AA29" s="18">
        <v>45</v>
      </c>
      <c r="AB29" s="18">
        <v>2</v>
      </c>
      <c r="AD29" s="18">
        <v>3</v>
      </c>
      <c r="AE29" s="18">
        <v>1</v>
      </c>
      <c r="AG29" s="18" t="s">
        <v>531</v>
      </c>
      <c r="AI29" s="19">
        <v>1</v>
      </c>
      <c r="AO29" s="18">
        <v>2</v>
      </c>
      <c r="AP29" s="18">
        <v>3</v>
      </c>
      <c r="AQ29" s="18">
        <v>3</v>
      </c>
      <c r="AR29" s="18">
        <v>2017</v>
      </c>
      <c r="AS29" s="18" t="s">
        <v>445</v>
      </c>
      <c r="AT29" s="18" t="s">
        <v>532</v>
      </c>
      <c r="AU29" s="18">
        <v>2005</v>
      </c>
      <c r="AX29" s="18">
        <v>1</v>
      </c>
      <c r="AY29" s="18">
        <v>2</v>
      </c>
      <c r="BA29" s="18">
        <v>1</v>
      </c>
      <c r="BB29" s="18">
        <v>1</v>
      </c>
      <c r="BL29" s="18">
        <v>1</v>
      </c>
      <c r="BN29" s="18">
        <v>1</v>
      </c>
      <c r="BO29" s="18">
        <v>3</v>
      </c>
      <c r="BP29" s="18">
        <v>3</v>
      </c>
      <c r="BQ29" s="18">
        <v>1</v>
      </c>
      <c r="BR29" s="18">
        <v>2014</v>
      </c>
      <c r="BS29" s="18">
        <v>1</v>
      </c>
      <c r="BX29" s="18">
        <v>1</v>
      </c>
      <c r="CB29" s="18">
        <v>4</v>
      </c>
      <c r="CC29" s="18" t="s">
        <v>533</v>
      </c>
      <c r="CD29" s="18">
        <v>2</v>
      </c>
      <c r="CE29" s="53">
        <v>47.9</v>
      </c>
      <c r="CF29" s="18">
        <v>2</v>
      </c>
      <c r="CS29" s="53"/>
      <c r="CT29" s="18">
        <v>2</v>
      </c>
      <c r="DJ29" s="18">
        <v>1</v>
      </c>
      <c r="ER29" s="18">
        <v>1</v>
      </c>
      <c r="ES29" s="18">
        <v>3</v>
      </c>
      <c r="EY29" s="18">
        <v>2</v>
      </c>
      <c r="EZ29" s="72"/>
      <c r="GP29" s="18">
        <v>2</v>
      </c>
    </row>
    <row r="30" spans="1:212" s="18" customFormat="1" x14ac:dyDescent="0.15">
      <c r="A30" s="12" t="s">
        <v>492</v>
      </c>
      <c r="B30" s="12">
        <v>50</v>
      </c>
      <c r="C30" s="31">
        <v>1</v>
      </c>
      <c r="D30" s="12">
        <v>6</v>
      </c>
      <c r="E30" s="12">
        <v>1</v>
      </c>
      <c r="F30" s="12"/>
      <c r="G30" s="12">
        <v>1</v>
      </c>
      <c r="H30" s="12">
        <v>1</v>
      </c>
      <c r="I30" s="12"/>
      <c r="J30" s="12">
        <v>1</v>
      </c>
      <c r="K30" s="12"/>
      <c r="L30" s="12"/>
      <c r="M30" s="12">
        <v>2</v>
      </c>
      <c r="N30" s="12">
        <v>1</v>
      </c>
      <c r="O30" s="12"/>
      <c r="P30" s="12">
        <v>1</v>
      </c>
      <c r="Q30" s="12"/>
      <c r="R30" s="12">
        <v>1</v>
      </c>
      <c r="S30" s="12"/>
      <c r="T30" s="12"/>
      <c r="U30" s="54" t="s">
        <v>496</v>
      </c>
      <c r="V30" s="12">
        <v>15</v>
      </c>
      <c r="W30" s="12"/>
      <c r="X30" s="12"/>
      <c r="Y30" s="12">
        <v>45</v>
      </c>
      <c r="Z30" s="57"/>
      <c r="AA30" s="12"/>
      <c r="AB30" s="12">
        <v>2</v>
      </c>
      <c r="AC30" s="12"/>
      <c r="AD30" s="12">
        <v>2</v>
      </c>
      <c r="AE30" s="12"/>
      <c r="AF30" s="12" t="s">
        <v>445</v>
      </c>
      <c r="AG30" s="12"/>
      <c r="AH30" s="12" t="s">
        <v>497</v>
      </c>
      <c r="AI30" s="12"/>
      <c r="AJ30" s="12"/>
      <c r="AK30" s="12"/>
      <c r="AL30" s="12">
        <v>1</v>
      </c>
      <c r="AM30" s="12">
        <v>1</v>
      </c>
      <c r="AN30" s="12">
        <v>1</v>
      </c>
      <c r="AO30" s="12">
        <v>2</v>
      </c>
      <c r="AP30" s="12">
        <v>3</v>
      </c>
      <c r="AQ30" s="12">
        <v>3</v>
      </c>
      <c r="AR30" s="12">
        <v>2015</v>
      </c>
      <c r="AS30" s="12" t="s">
        <v>445</v>
      </c>
      <c r="AT30" s="12" t="s">
        <v>445</v>
      </c>
      <c r="AU30" s="12" t="s">
        <v>498</v>
      </c>
      <c r="AV30" s="12" t="s">
        <v>445</v>
      </c>
      <c r="AW30" s="12" t="s">
        <v>445</v>
      </c>
      <c r="AX30" s="12">
        <v>2</v>
      </c>
      <c r="AY30" s="12">
        <v>4</v>
      </c>
      <c r="AZ30" s="12" t="s">
        <v>499</v>
      </c>
      <c r="BA30" s="12"/>
      <c r="BB30" s="12"/>
      <c r="BC30" s="12">
        <v>1</v>
      </c>
      <c r="BD30" s="12">
        <v>1</v>
      </c>
      <c r="BE30" s="12"/>
      <c r="BF30" s="12"/>
      <c r="BG30" s="12"/>
      <c r="BH30" s="12"/>
      <c r="BI30" s="12"/>
      <c r="BJ30" s="12"/>
      <c r="BK30" s="12"/>
      <c r="BL30" s="12">
        <v>1</v>
      </c>
      <c r="BM30" s="12"/>
      <c r="BN30" s="12">
        <v>2</v>
      </c>
      <c r="BO30" s="12">
        <v>3</v>
      </c>
      <c r="BP30" s="12">
        <v>3</v>
      </c>
      <c r="BQ30" s="12">
        <v>1</v>
      </c>
      <c r="BR30" s="12">
        <v>2014</v>
      </c>
      <c r="BS30" s="12">
        <v>1</v>
      </c>
      <c r="BT30" s="12"/>
      <c r="BU30" s="12"/>
      <c r="BV30" s="12"/>
      <c r="BW30" s="12"/>
      <c r="BX30" s="12">
        <v>1</v>
      </c>
      <c r="BY30" s="12"/>
      <c r="BZ30" s="12"/>
      <c r="CA30" s="12"/>
      <c r="CB30" s="12">
        <v>1</v>
      </c>
      <c r="CC30" s="12"/>
      <c r="CD30" s="12">
        <v>2</v>
      </c>
      <c r="CE30" s="54">
        <v>30</v>
      </c>
      <c r="CF30" s="12">
        <v>2</v>
      </c>
      <c r="CG30" s="12"/>
      <c r="CH30" s="12"/>
      <c r="CI30" s="12"/>
      <c r="CJ30" s="12"/>
      <c r="CK30" s="12"/>
      <c r="CL30" s="12"/>
      <c r="CM30" s="12"/>
      <c r="CN30" s="12"/>
      <c r="CO30" s="12"/>
      <c r="CP30" s="12"/>
      <c r="CQ30" s="12"/>
      <c r="CR30" s="12"/>
      <c r="CS30" s="54"/>
      <c r="CT30" s="12">
        <v>2</v>
      </c>
      <c r="CU30" s="12"/>
      <c r="CV30" s="12"/>
      <c r="CW30" s="12"/>
      <c r="CX30" s="12"/>
      <c r="CY30" s="12"/>
      <c r="CZ30" s="12"/>
      <c r="DA30" s="12"/>
      <c r="DB30" s="12"/>
      <c r="DC30" s="12"/>
      <c r="DD30" s="12"/>
      <c r="DE30" s="12"/>
      <c r="DF30" s="12"/>
      <c r="DG30" s="12"/>
      <c r="DH30" s="12"/>
      <c r="DI30" s="12"/>
      <c r="DJ30" s="12">
        <v>1</v>
      </c>
      <c r="DK30" s="12">
        <v>52</v>
      </c>
      <c r="DL30" s="12">
        <v>0</v>
      </c>
      <c r="DM30" s="12">
        <v>52</v>
      </c>
      <c r="DN30" s="12">
        <v>0</v>
      </c>
      <c r="DO30" s="12">
        <v>47</v>
      </c>
      <c r="DP30" s="12">
        <v>0</v>
      </c>
      <c r="DQ30" s="12">
        <v>3</v>
      </c>
      <c r="DR30" s="12">
        <v>0</v>
      </c>
      <c r="DS30" s="12">
        <v>0</v>
      </c>
      <c r="DT30" s="12">
        <v>0</v>
      </c>
      <c r="DU30" s="96"/>
      <c r="DV30" s="12">
        <v>2.5</v>
      </c>
      <c r="DW30" s="12">
        <v>1</v>
      </c>
      <c r="DX30" s="12">
        <v>0</v>
      </c>
      <c r="DY30" s="12">
        <v>1.5</v>
      </c>
      <c r="DZ30" s="12">
        <v>1955</v>
      </c>
      <c r="EA30" s="12">
        <v>1955</v>
      </c>
      <c r="EB30" s="12">
        <v>3.5999999999999997E-2</v>
      </c>
      <c r="EC30" s="12"/>
      <c r="ED30" s="12"/>
      <c r="EE30" s="19">
        <v>0</v>
      </c>
      <c r="EF30" s="12"/>
      <c r="EG30" s="12">
        <v>7.0000000000000007E-2</v>
      </c>
      <c r="EH30" s="12">
        <v>7.0000000000000007E-2</v>
      </c>
      <c r="EI30" s="12">
        <v>0</v>
      </c>
      <c r="EJ30" s="12">
        <v>0</v>
      </c>
      <c r="EK30" s="12">
        <v>0</v>
      </c>
      <c r="EL30" s="12">
        <v>0</v>
      </c>
      <c r="EM30" s="12"/>
      <c r="EN30" s="12"/>
      <c r="EO30" s="12"/>
      <c r="EP30" s="12"/>
      <c r="EQ30" s="12">
        <v>2</v>
      </c>
      <c r="ER30" s="12">
        <v>2</v>
      </c>
      <c r="ES30" s="12">
        <v>1</v>
      </c>
      <c r="ET30" s="12"/>
      <c r="EU30" s="16">
        <v>0</v>
      </c>
      <c r="EV30" s="19">
        <v>0</v>
      </c>
      <c r="EW30" s="19">
        <v>0</v>
      </c>
      <c r="EX30" s="12"/>
      <c r="EY30" s="12">
        <v>2</v>
      </c>
      <c r="EZ30" s="73"/>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v>2</v>
      </c>
      <c r="GQ30" s="12"/>
      <c r="GR30" s="12"/>
      <c r="GS30" s="12"/>
      <c r="GT30" s="12"/>
      <c r="GU30" s="12"/>
      <c r="GV30" s="12"/>
      <c r="GW30" s="12"/>
      <c r="GX30" s="12"/>
      <c r="GY30" s="12"/>
      <c r="GZ30" s="12"/>
      <c r="HA30" s="12"/>
      <c r="HB30" s="12"/>
      <c r="HC30" s="12"/>
    </row>
    <row r="31" spans="1:212" s="18" customFormat="1" x14ac:dyDescent="0.15">
      <c r="A31" s="18" t="s">
        <v>2474</v>
      </c>
      <c r="B31" s="12">
        <v>430</v>
      </c>
      <c r="C31" s="31">
        <v>1</v>
      </c>
      <c r="D31" s="12">
        <v>2</v>
      </c>
      <c r="E31" s="18">
        <v>1</v>
      </c>
      <c r="G31" s="18">
        <v>1</v>
      </c>
      <c r="H31" s="18">
        <v>1</v>
      </c>
      <c r="J31" s="18">
        <v>1</v>
      </c>
      <c r="M31" s="18">
        <v>2</v>
      </c>
      <c r="N31" s="18">
        <v>1</v>
      </c>
      <c r="P31" s="18">
        <v>1</v>
      </c>
      <c r="U31" s="53">
        <v>10</v>
      </c>
      <c r="V31" s="18">
        <v>30</v>
      </c>
      <c r="Y31" s="18">
        <v>90</v>
      </c>
      <c r="Z31" s="58"/>
      <c r="AB31" s="18">
        <v>2</v>
      </c>
      <c r="AD31" s="18">
        <v>3</v>
      </c>
      <c r="AE31" s="18">
        <v>1</v>
      </c>
      <c r="AG31" s="18" t="s">
        <v>1210</v>
      </c>
      <c r="AH31" s="18" t="s">
        <v>1211</v>
      </c>
      <c r="AJ31" s="19">
        <v>0.36</v>
      </c>
      <c r="AL31" s="18">
        <v>1</v>
      </c>
      <c r="AN31" s="18">
        <v>1</v>
      </c>
      <c r="AO31" s="18">
        <v>2</v>
      </c>
      <c r="AP31" s="18">
        <v>2</v>
      </c>
      <c r="AQ31" s="18">
        <v>2</v>
      </c>
      <c r="AR31" s="18">
        <v>2011</v>
      </c>
      <c r="AS31" s="18">
        <v>2011</v>
      </c>
      <c r="AU31" s="18">
        <v>2014</v>
      </c>
      <c r="AV31" s="18">
        <v>2014</v>
      </c>
      <c r="AX31" s="18">
        <v>2</v>
      </c>
      <c r="AY31" s="18">
        <v>1</v>
      </c>
      <c r="BE31" s="18">
        <v>1</v>
      </c>
      <c r="BL31" s="18">
        <v>1</v>
      </c>
      <c r="BN31" s="18">
        <v>2</v>
      </c>
      <c r="BO31" s="18">
        <v>2</v>
      </c>
      <c r="BP31" s="18">
        <v>2</v>
      </c>
      <c r="BQ31" s="18">
        <v>1</v>
      </c>
      <c r="BR31" s="18">
        <v>2014</v>
      </c>
      <c r="BS31" s="18">
        <v>1</v>
      </c>
      <c r="BX31" s="18">
        <v>1</v>
      </c>
      <c r="CB31" s="18">
        <v>1</v>
      </c>
      <c r="CD31" s="18">
        <v>2</v>
      </c>
      <c r="CE31" s="53">
        <v>61.4</v>
      </c>
      <c r="CF31" s="18">
        <v>1</v>
      </c>
      <c r="CG31" s="18">
        <v>2014</v>
      </c>
      <c r="CH31" s="18">
        <v>1</v>
      </c>
      <c r="CM31" s="18">
        <v>1</v>
      </c>
      <c r="CQ31" s="18">
        <v>1</v>
      </c>
      <c r="CS31" s="53">
        <v>71</v>
      </c>
      <c r="CT31" s="18">
        <v>2</v>
      </c>
      <c r="DJ31" s="18">
        <v>1</v>
      </c>
      <c r="DK31" s="18">
        <v>422</v>
      </c>
      <c r="DM31" s="18">
        <v>422</v>
      </c>
      <c r="DO31" s="18">
        <v>150</v>
      </c>
      <c r="DQ31" s="18">
        <v>15</v>
      </c>
      <c r="DU31" s="109"/>
      <c r="DW31" s="18">
        <v>2</v>
      </c>
      <c r="DY31" s="18">
        <v>0</v>
      </c>
      <c r="EA31" s="18">
        <v>2014</v>
      </c>
      <c r="EP31" s="18">
        <v>2015</v>
      </c>
      <c r="EQ31" s="18">
        <v>2</v>
      </c>
      <c r="ER31" s="18">
        <v>1</v>
      </c>
      <c r="ES31" s="18">
        <v>3</v>
      </c>
      <c r="EW31" s="19">
        <v>1</v>
      </c>
      <c r="EY31" s="18">
        <v>1</v>
      </c>
      <c r="EZ31" s="72"/>
      <c r="HD31" s="12"/>
    </row>
    <row r="32" spans="1:212" s="18" customFormat="1" x14ac:dyDescent="0.15">
      <c r="A32" s="18" t="s">
        <v>563</v>
      </c>
      <c r="B32" s="12">
        <v>130</v>
      </c>
      <c r="C32" s="31">
        <v>1</v>
      </c>
      <c r="D32" s="12">
        <v>6</v>
      </c>
      <c r="E32" s="18">
        <v>1</v>
      </c>
      <c r="G32" s="18">
        <v>1</v>
      </c>
      <c r="H32" s="18">
        <v>1</v>
      </c>
      <c r="J32" s="18">
        <v>1</v>
      </c>
      <c r="M32" s="18">
        <v>2</v>
      </c>
      <c r="N32" s="18">
        <v>1</v>
      </c>
      <c r="P32" s="18">
        <v>1</v>
      </c>
      <c r="U32" s="53">
        <v>5</v>
      </c>
      <c r="V32" s="18">
        <v>60</v>
      </c>
      <c r="Y32" s="18">
        <v>90</v>
      </c>
      <c r="Z32" s="58"/>
      <c r="AB32" s="18">
        <v>2</v>
      </c>
      <c r="AD32" s="18">
        <v>3</v>
      </c>
      <c r="AE32" s="18">
        <v>1</v>
      </c>
      <c r="AO32" s="18">
        <v>2</v>
      </c>
      <c r="AP32" s="18">
        <v>2</v>
      </c>
      <c r="AQ32" s="18">
        <v>2</v>
      </c>
      <c r="AX32" s="18">
        <v>2</v>
      </c>
      <c r="AY32" s="18">
        <v>1</v>
      </c>
      <c r="BB32" s="18">
        <v>1</v>
      </c>
      <c r="BC32" s="18">
        <v>1</v>
      </c>
      <c r="BL32" s="18">
        <v>1</v>
      </c>
      <c r="BN32" s="18">
        <v>2</v>
      </c>
      <c r="BO32" s="18">
        <v>2</v>
      </c>
      <c r="BP32" s="18">
        <v>2</v>
      </c>
      <c r="BQ32" s="18">
        <v>1</v>
      </c>
      <c r="BR32" s="18">
        <v>2014</v>
      </c>
      <c r="BS32" s="18">
        <v>1</v>
      </c>
      <c r="BU32" s="18">
        <v>1</v>
      </c>
      <c r="CD32" s="18">
        <v>2</v>
      </c>
      <c r="CE32" s="53">
        <v>39</v>
      </c>
      <c r="CF32" s="18">
        <v>2</v>
      </c>
      <c r="CS32" s="53"/>
      <c r="CT32" s="18">
        <v>2</v>
      </c>
      <c r="DJ32" s="18">
        <v>1</v>
      </c>
      <c r="DK32" s="18">
        <v>130</v>
      </c>
      <c r="DO32" s="18">
        <v>82</v>
      </c>
      <c r="DQ32" s="18">
        <v>9</v>
      </c>
      <c r="DS32" s="18">
        <v>13</v>
      </c>
      <c r="DU32" s="66"/>
      <c r="DW32" s="18">
        <v>0</v>
      </c>
      <c r="DX32" s="18">
        <v>0</v>
      </c>
      <c r="DY32" s="18">
        <v>2.13</v>
      </c>
      <c r="EQ32" s="18">
        <v>2</v>
      </c>
      <c r="ER32" s="18">
        <v>2</v>
      </c>
      <c r="EW32" s="19">
        <v>1</v>
      </c>
      <c r="EY32" s="18">
        <v>2</v>
      </c>
      <c r="EZ32" s="72"/>
      <c r="GP32" s="18">
        <v>2</v>
      </c>
    </row>
    <row r="33" spans="1:209" s="18" customFormat="1" x14ac:dyDescent="0.15">
      <c r="A33" s="18" t="s">
        <v>2442</v>
      </c>
      <c r="B33" s="12">
        <v>950</v>
      </c>
      <c r="C33" s="31">
        <v>2</v>
      </c>
      <c r="D33" s="12">
        <v>3</v>
      </c>
      <c r="E33" s="18">
        <v>1</v>
      </c>
      <c r="G33" s="18">
        <v>1</v>
      </c>
      <c r="H33" s="18">
        <v>1</v>
      </c>
      <c r="J33" s="18">
        <v>1</v>
      </c>
      <c r="M33" s="18">
        <v>2</v>
      </c>
      <c r="N33" s="18">
        <v>1</v>
      </c>
      <c r="O33" s="18">
        <v>1</v>
      </c>
      <c r="P33" s="18">
        <v>1</v>
      </c>
      <c r="R33" s="18">
        <v>1</v>
      </c>
      <c r="U33" s="53">
        <v>10</v>
      </c>
      <c r="V33" s="18">
        <v>30</v>
      </c>
      <c r="W33" s="53">
        <v>10</v>
      </c>
      <c r="X33" s="55">
        <v>0</v>
      </c>
      <c r="Y33" s="18">
        <v>30</v>
      </c>
      <c r="Z33" s="58"/>
      <c r="AB33" s="18">
        <v>1</v>
      </c>
      <c r="AC33" s="18" t="s">
        <v>1111</v>
      </c>
      <c r="AD33" s="18">
        <v>3</v>
      </c>
      <c r="AE33" s="18">
        <v>1</v>
      </c>
      <c r="AG33" s="18" t="s">
        <v>1112</v>
      </c>
      <c r="AH33" s="18" t="s">
        <v>680</v>
      </c>
      <c r="AX33" s="18">
        <v>1</v>
      </c>
      <c r="AY33" s="18">
        <v>4</v>
      </c>
      <c r="AZ33" s="18" t="s">
        <v>1113</v>
      </c>
      <c r="BA33" s="18">
        <v>1</v>
      </c>
      <c r="BC33" s="18">
        <v>1</v>
      </c>
      <c r="BF33" s="18">
        <v>1</v>
      </c>
      <c r="BG33" s="18" t="s">
        <v>1114</v>
      </c>
      <c r="BL33" s="18">
        <v>1</v>
      </c>
      <c r="BN33" s="18">
        <v>2</v>
      </c>
      <c r="BO33" s="18">
        <v>2</v>
      </c>
      <c r="BP33" s="18">
        <v>3</v>
      </c>
      <c r="BQ33" s="18">
        <v>1</v>
      </c>
      <c r="BR33" s="18">
        <v>2015</v>
      </c>
      <c r="BS33" s="18">
        <v>1</v>
      </c>
      <c r="BY33" s="18">
        <v>1</v>
      </c>
      <c r="CB33" s="18">
        <v>4</v>
      </c>
      <c r="CC33" s="18" t="s">
        <v>1115</v>
      </c>
      <c r="CD33" s="18">
        <v>2</v>
      </c>
      <c r="CE33" s="53"/>
      <c r="CF33" s="18">
        <v>1</v>
      </c>
      <c r="CG33" s="18">
        <v>2015</v>
      </c>
      <c r="CH33" s="18">
        <v>1</v>
      </c>
      <c r="CN33" s="18">
        <v>1</v>
      </c>
      <c r="CQ33" s="18">
        <v>1</v>
      </c>
      <c r="CS33" s="53"/>
      <c r="CT33" s="18">
        <v>2</v>
      </c>
      <c r="DJ33" s="18">
        <v>1</v>
      </c>
      <c r="EZ33" s="72"/>
    </row>
    <row r="34" spans="1:209" s="18" customFormat="1" x14ac:dyDescent="0.15">
      <c r="A34" s="18" t="s">
        <v>739</v>
      </c>
      <c r="B34" s="12">
        <v>1900</v>
      </c>
      <c r="C34" s="31">
        <v>3</v>
      </c>
      <c r="D34" s="12">
        <v>7</v>
      </c>
      <c r="E34" s="18">
        <v>1</v>
      </c>
      <c r="G34" s="18">
        <v>1</v>
      </c>
      <c r="H34" s="18">
        <v>1</v>
      </c>
      <c r="I34" s="18">
        <v>1</v>
      </c>
      <c r="J34" s="18">
        <v>1</v>
      </c>
      <c r="K34" s="18">
        <v>1</v>
      </c>
      <c r="M34" s="18">
        <v>1</v>
      </c>
      <c r="N34" s="18">
        <v>1</v>
      </c>
      <c r="O34" s="18">
        <v>1</v>
      </c>
      <c r="P34" s="18">
        <v>1</v>
      </c>
      <c r="Q34" s="18">
        <v>1</v>
      </c>
      <c r="R34" s="18">
        <v>1</v>
      </c>
      <c r="U34" s="53">
        <v>5</v>
      </c>
      <c r="V34" s="18">
        <v>1</v>
      </c>
      <c r="W34" s="53">
        <v>5</v>
      </c>
      <c r="X34" s="55"/>
      <c r="Y34" s="18">
        <v>8</v>
      </c>
      <c r="Z34" s="58">
        <v>100</v>
      </c>
      <c r="AA34" s="18">
        <v>60</v>
      </c>
      <c r="AB34" s="18">
        <v>2</v>
      </c>
      <c r="AD34" s="18">
        <v>2</v>
      </c>
      <c r="AF34" s="18" t="s">
        <v>747</v>
      </c>
      <c r="AH34" s="18" t="s">
        <v>748</v>
      </c>
      <c r="AI34" s="19">
        <v>0.3</v>
      </c>
      <c r="AJ34" s="19">
        <v>0.3</v>
      </c>
      <c r="AN34" s="18">
        <v>1</v>
      </c>
      <c r="AO34" s="18">
        <v>2</v>
      </c>
      <c r="AP34" s="18">
        <v>2</v>
      </c>
      <c r="AQ34" s="18">
        <v>3</v>
      </c>
      <c r="AR34" s="18">
        <v>2014</v>
      </c>
      <c r="AS34" s="18">
        <v>2014</v>
      </c>
      <c r="AU34" s="18">
        <v>2005</v>
      </c>
      <c r="AV34" s="18">
        <v>2005</v>
      </c>
      <c r="AX34" s="18">
        <v>2</v>
      </c>
      <c r="AY34" s="18">
        <v>4</v>
      </c>
      <c r="AZ34" s="18" t="s">
        <v>749</v>
      </c>
      <c r="BC34" s="18">
        <v>1</v>
      </c>
      <c r="BF34" s="18">
        <v>1</v>
      </c>
      <c r="BG34" s="18" t="s">
        <v>750</v>
      </c>
      <c r="BH34" s="18">
        <v>1</v>
      </c>
      <c r="BJ34" s="18">
        <v>1</v>
      </c>
      <c r="BN34" s="18">
        <v>2</v>
      </c>
      <c r="BO34" s="18">
        <v>2</v>
      </c>
      <c r="BP34" s="18">
        <v>3</v>
      </c>
      <c r="BQ34" s="18">
        <v>1</v>
      </c>
      <c r="BR34" s="18">
        <v>2015</v>
      </c>
      <c r="BS34" s="18">
        <v>1</v>
      </c>
      <c r="BW34" s="18">
        <v>1</v>
      </c>
      <c r="BX34" s="18">
        <v>1</v>
      </c>
      <c r="CB34" s="18">
        <v>4</v>
      </c>
      <c r="CC34" s="18" t="s">
        <v>751</v>
      </c>
      <c r="CD34" s="18">
        <v>2</v>
      </c>
      <c r="CE34" s="53">
        <v>23.63</v>
      </c>
      <c r="CF34" s="18">
        <v>1</v>
      </c>
      <c r="CG34" s="18">
        <v>2015</v>
      </c>
      <c r="CH34" s="18">
        <v>1</v>
      </c>
      <c r="CK34" s="18">
        <v>1</v>
      </c>
      <c r="CL34" s="18">
        <v>1</v>
      </c>
      <c r="CM34" s="18">
        <v>1</v>
      </c>
      <c r="CQ34" s="18">
        <v>1</v>
      </c>
      <c r="CS34" s="53">
        <v>46.17</v>
      </c>
      <c r="CT34" s="18">
        <v>2</v>
      </c>
      <c r="DJ34" s="18">
        <v>1</v>
      </c>
      <c r="DK34" s="18">
        <v>2000</v>
      </c>
      <c r="DL34" s="18">
        <v>250</v>
      </c>
      <c r="DM34" s="18">
        <v>2000</v>
      </c>
      <c r="DN34" s="18">
        <v>250</v>
      </c>
      <c r="DO34" s="18">
        <v>600</v>
      </c>
      <c r="DP34" s="18">
        <v>36</v>
      </c>
      <c r="DQ34" s="18">
        <v>30</v>
      </c>
      <c r="DR34" s="18">
        <v>0</v>
      </c>
      <c r="DS34" s="18">
        <v>0</v>
      </c>
      <c r="DT34" s="18">
        <v>0</v>
      </c>
      <c r="DU34" s="109">
        <v>108000</v>
      </c>
      <c r="DV34" s="18">
        <v>4.25</v>
      </c>
      <c r="DW34" s="18">
        <v>3</v>
      </c>
      <c r="DX34" s="18">
        <v>1</v>
      </c>
      <c r="DY34" s="18">
        <v>2</v>
      </c>
      <c r="DZ34" s="18">
        <v>2008</v>
      </c>
      <c r="EA34" s="18">
        <v>2008</v>
      </c>
      <c r="EC34" s="18">
        <v>904.7808</v>
      </c>
      <c r="ED34" s="22">
        <v>23.7</v>
      </c>
      <c r="EE34" s="19">
        <v>0.92</v>
      </c>
      <c r="EF34" s="18">
        <v>1.2</v>
      </c>
      <c r="EG34" s="18">
        <v>0</v>
      </c>
      <c r="EH34" s="18">
        <v>1.5</v>
      </c>
      <c r="EI34" s="18">
        <v>0</v>
      </c>
      <c r="EJ34" s="18">
        <v>0</v>
      </c>
      <c r="EL34" s="18">
        <v>0</v>
      </c>
      <c r="EP34" s="18">
        <v>2030</v>
      </c>
      <c r="EQ34" s="18">
        <v>1</v>
      </c>
      <c r="ER34" s="18">
        <v>1</v>
      </c>
      <c r="ES34" s="18">
        <v>3</v>
      </c>
      <c r="EW34" s="19">
        <v>1</v>
      </c>
      <c r="EY34" s="18">
        <v>1</v>
      </c>
      <c r="EZ34" s="72">
        <v>2000</v>
      </c>
      <c r="FA34" s="18">
        <v>38</v>
      </c>
      <c r="FB34" s="18">
        <v>2000</v>
      </c>
      <c r="FC34" s="18">
        <v>38</v>
      </c>
      <c r="FD34" s="18">
        <v>608</v>
      </c>
      <c r="FE34" s="18">
        <v>38</v>
      </c>
      <c r="FF34" s="18">
        <v>38</v>
      </c>
      <c r="FG34" s="18">
        <v>0</v>
      </c>
      <c r="FJ34" s="18">
        <v>3800</v>
      </c>
      <c r="FK34" s="18">
        <v>12</v>
      </c>
      <c r="FL34" s="18">
        <v>6</v>
      </c>
      <c r="FM34" s="18">
        <v>1</v>
      </c>
      <c r="FN34" s="19">
        <v>0</v>
      </c>
      <c r="FO34" s="18">
        <v>1</v>
      </c>
      <c r="FR34" s="18">
        <v>1</v>
      </c>
      <c r="FV34" s="18">
        <v>2</v>
      </c>
      <c r="FX34" s="18">
        <v>2006</v>
      </c>
      <c r="FY34" s="18">
        <v>2006</v>
      </c>
      <c r="FZ34" s="22">
        <v>3</v>
      </c>
      <c r="GA34" s="22">
        <v>3</v>
      </c>
      <c r="GB34" s="18">
        <v>2.8</v>
      </c>
      <c r="GC34" s="18">
        <v>2.8</v>
      </c>
      <c r="GD34" s="18">
        <v>2.5</v>
      </c>
      <c r="GE34" s="19">
        <v>0.65</v>
      </c>
      <c r="GF34" s="18">
        <v>2050</v>
      </c>
      <c r="GG34" s="18">
        <v>2050</v>
      </c>
      <c r="GH34" s="18">
        <v>2</v>
      </c>
      <c r="GI34" s="18">
        <v>2</v>
      </c>
      <c r="GJ34" s="19">
        <v>0</v>
      </c>
      <c r="GK34" s="18" t="s">
        <v>545</v>
      </c>
      <c r="GL34" s="18">
        <v>2</v>
      </c>
      <c r="GM34" s="16">
        <v>0</v>
      </c>
      <c r="GN34" s="18" t="s">
        <v>545</v>
      </c>
      <c r="GP34" s="18">
        <v>2</v>
      </c>
    </row>
    <row r="35" spans="1:209" s="18" customFormat="1" x14ac:dyDescent="0.15">
      <c r="A35" s="18" t="s">
        <v>891</v>
      </c>
      <c r="B35" s="12">
        <v>445</v>
      </c>
      <c r="C35" s="31">
        <v>1</v>
      </c>
      <c r="D35" s="12">
        <v>7</v>
      </c>
      <c r="E35" s="18">
        <v>1</v>
      </c>
      <c r="G35" s="18">
        <v>1</v>
      </c>
      <c r="H35" s="18">
        <v>1</v>
      </c>
      <c r="J35" s="18">
        <v>1</v>
      </c>
      <c r="M35" s="18">
        <v>2</v>
      </c>
      <c r="N35" s="18">
        <v>1</v>
      </c>
      <c r="P35" s="18">
        <v>1</v>
      </c>
      <c r="U35" s="53">
        <v>5</v>
      </c>
      <c r="V35" s="18">
        <v>10</v>
      </c>
      <c r="Y35" s="18">
        <v>30</v>
      </c>
      <c r="Z35" s="58"/>
      <c r="AB35" s="18">
        <v>2</v>
      </c>
      <c r="AD35" s="18">
        <v>2</v>
      </c>
      <c r="AF35" s="18">
        <v>30</v>
      </c>
      <c r="AG35" s="18" t="s">
        <v>896</v>
      </c>
      <c r="AJ35" s="19">
        <v>0.64</v>
      </c>
      <c r="AN35" s="18">
        <v>1</v>
      </c>
      <c r="AO35" s="18">
        <v>1</v>
      </c>
      <c r="AP35" s="18">
        <v>1</v>
      </c>
      <c r="AQ35" s="18">
        <v>3</v>
      </c>
      <c r="AR35" s="18">
        <v>2014</v>
      </c>
      <c r="AX35" s="18">
        <v>2</v>
      </c>
      <c r="AY35" s="18">
        <v>1</v>
      </c>
      <c r="BB35" s="18">
        <v>1</v>
      </c>
      <c r="BN35" s="18">
        <v>2</v>
      </c>
      <c r="BO35" s="18">
        <v>2</v>
      </c>
      <c r="BP35" s="18">
        <v>3</v>
      </c>
      <c r="BQ35" s="18">
        <v>1</v>
      </c>
      <c r="BR35" s="18">
        <v>2015</v>
      </c>
      <c r="BS35" s="18">
        <v>1</v>
      </c>
      <c r="BT35" s="18">
        <v>1</v>
      </c>
      <c r="BX35" s="18">
        <v>1</v>
      </c>
      <c r="CB35" s="18">
        <v>4</v>
      </c>
      <c r="CC35" s="18" t="s">
        <v>897</v>
      </c>
      <c r="CD35" s="18">
        <v>2</v>
      </c>
      <c r="CE35" s="53">
        <v>31.25</v>
      </c>
      <c r="CF35" s="18">
        <v>1</v>
      </c>
      <c r="CG35" s="18">
        <v>2009</v>
      </c>
      <c r="CH35" s="18">
        <v>1</v>
      </c>
      <c r="CK35" s="18">
        <v>1</v>
      </c>
      <c r="CL35" s="18">
        <v>1</v>
      </c>
      <c r="CQ35" s="18">
        <v>1</v>
      </c>
      <c r="CS35" s="53">
        <v>29.75</v>
      </c>
      <c r="CT35" s="18">
        <v>2</v>
      </c>
      <c r="DJ35" s="18">
        <v>1</v>
      </c>
      <c r="EZ35" s="72"/>
    </row>
    <row r="36" spans="1:209" s="18" customFormat="1" x14ac:dyDescent="0.15">
      <c r="A36" s="18" t="s">
        <v>2478</v>
      </c>
      <c r="B36" s="12">
        <v>1160</v>
      </c>
      <c r="C36" s="31">
        <v>2</v>
      </c>
      <c r="D36" s="12">
        <v>5</v>
      </c>
      <c r="E36" s="18">
        <v>1</v>
      </c>
      <c r="G36" s="18">
        <v>1</v>
      </c>
      <c r="H36" s="18">
        <v>1</v>
      </c>
      <c r="J36" s="18">
        <v>1</v>
      </c>
      <c r="M36" s="18">
        <v>2</v>
      </c>
      <c r="N36" s="18">
        <v>1</v>
      </c>
      <c r="O36" s="18">
        <v>1</v>
      </c>
      <c r="P36" s="18">
        <v>1</v>
      </c>
      <c r="Q36" s="18">
        <v>1</v>
      </c>
      <c r="U36" s="53">
        <v>2</v>
      </c>
      <c r="V36" s="18">
        <v>0</v>
      </c>
      <c r="W36" s="53">
        <v>2</v>
      </c>
      <c r="X36" s="55">
        <v>0.01</v>
      </c>
      <c r="Y36" s="18">
        <v>10</v>
      </c>
      <c r="Z36" s="58"/>
      <c r="AA36" s="18">
        <v>30</v>
      </c>
      <c r="AB36" s="18">
        <v>1</v>
      </c>
      <c r="AC36" s="18" t="s">
        <v>2494</v>
      </c>
      <c r="AD36" s="18">
        <v>3</v>
      </c>
      <c r="AE36" s="18">
        <v>1</v>
      </c>
      <c r="AG36" s="18" t="s">
        <v>2495</v>
      </c>
      <c r="AX36" s="18">
        <v>2</v>
      </c>
      <c r="AY36" s="18">
        <v>4</v>
      </c>
      <c r="AZ36" s="18" t="s">
        <v>2496</v>
      </c>
      <c r="BB36" s="18">
        <v>1</v>
      </c>
      <c r="BL36" s="18">
        <v>1</v>
      </c>
      <c r="BN36" s="18">
        <v>2</v>
      </c>
      <c r="BO36" s="18">
        <v>2</v>
      </c>
      <c r="BP36" s="18">
        <v>2</v>
      </c>
      <c r="BQ36" s="18">
        <v>1</v>
      </c>
      <c r="BR36" s="18">
        <v>2015</v>
      </c>
      <c r="BS36" s="18">
        <v>1</v>
      </c>
      <c r="BU36" s="18">
        <v>1</v>
      </c>
      <c r="CB36" s="18">
        <v>4</v>
      </c>
      <c r="CC36" s="18" t="s">
        <v>2497</v>
      </c>
      <c r="CD36" s="18">
        <v>2</v>
      </c>
      <c r="CE36" s="53">
        <v>33.31</v>
      </c>
      <c r="CF36" s="18">
        <v>1</v>
      </c>
      <c r="CG36" s="18">
        <v>2017</v>
      </c>
      <c r="CH36" s="18">
        <v>1</v>
      </c>
      <c r="CM36" s="18">
        <v>1</v>
      </c>
      <c r="CQ36" s="18">
        <v>1</v>
      </c>
      <c r="CS36" s="53">
        <v>76</v>
      </c>
      <c r="CT36" s="18">
        <v>2</v>
      </c>
      <c r="DJ36" s="18">
        <v>1</v>
      </c>
      <c r="DK36" s="18">
        <v>1164</v>
      </c>
      <c r="DL36" s="18">
        <v>143</v>
      </c>
      <c r="DM36" s="18">
        <v>1164</v>
      </c>
      <c r="DN36" s="18">
        <v>143</v>
      </c>
      <c r="DO36" s="18">
        <v>444</v>
      </c>
      <c r="DP36" s="18">
        <v>57</v>
      </c>
      <c r="DQ36" s="18">
        <v>80</v>
      </c>
      <c r="DT36" s="18">
        <v>9</v>
      </c>
      <c r="DU36" s="109">
        <v>59608</v>
      </c>
      <c r="DV36" s="18">
        <v>14</v>
      </c>
      <c r="DW36" s="18">
        <v>2</v>
      </c>
      <c r="DX36" s="18">
        <v>2</v>
      </c>
      <c r="DY36" s="18">
        <v>3.8</v>
      </c>
      <c r="DZ36" s="18">
        <v>1980</v>
      </c>
      <c r="EA36" s="18">
        <v>2003</v>
      </c>
      <c r="EB36" s="18">
        <v>120</v>
      </c>
      <c r="EC36" s="18">
        <v>1</v>
      </c>
      <c r="ED36" s="18">
        <v>0.247</v>
      </c>
      <c r="EF36" s="18">
        <v>0.72</v>
      </c>
      <c r="EH36" s="18">
        <v>1.55</v>
      </c>
      <c r="EK36" s="18">
        <v>120</v>
      </c>
      <c r="EQ36" s="18">
        <v>1</v>
      </c>
      <c r="ER36" s="18">
        <v>2</v>
      </c>
      <c r="ES36" s="18">
        <v>1</v>
      </c>
      <c r="EU36" s="19">
        <v>0.1</v>
      </c>
      <c r="EW36" s="18">
        <v>0.9</v>
      </c>
      <c r="EX36" s="18" t="s">
        <v>1231</v>
      </c>
      <c r="EY36" s="18">
        <v>1</v>
      </c>
      <c r="EZ36" s="72">
        <v>1164</v>
      </c>
      <c r="FA36" s="18">
        <v>143</v>
      </c>
      <c r="FB36" s="18">
        <v>1164</v>
      </c>
      <c r="FC36" s="18">
        <v>143</v>
      </c>
      <c r="FD36" s="18">
        <v>444</v>
      </c>
      <c r="FE36" s="18">
        <v>57</v>
      </c>
      <c r="FF36" s="18">
        <v>80</v>
      </c>
      <c r="FI36" s="18">
        <v>9</v>
      </c>
      <c r="FK36" s="18">
        <v>7.6</v>
      </c>
      <c r="FL36" s="18">
        <v>1</v>
      </c>
      <c r="FM36" s="18">
        <v>1</v>
      </c>
      <c r="FN36" s="19">
        <v>0</v>
      </c>
      <c r="FO36" s="18">
        <v>1</v>
      </c>
      <c r="FP36" s="18">
        <v>1</v>
      </c>
      <c r="FV36" s="18">
        <v>1</v>
      </c>
      <c r="FW36" s="18" t="s">
        <v>2507</v>
      </c>
      <c r="FX36" s="18">
        <v>1958</v>
      </c>
      <c r="FY36" s="18">
        <v>1988</v>
      </c>
      <c r="FZ36" s="18">
        <v>0.3</v>
      </c>
      <c r="GA36" s="18">
        <v>1.64</v>
      </c>
      <c r="GB36" s="18">
        <v>109.88</v>
      </c>
      <c r="GC36" s="18">
        <v>2.2000000000000002</v>
      </c>
      <c r="GD36" s="18">
        <v>7.0000000000000007E-2</v>
      </c>
      <c r="GH36" s="18">
        <v>2</v>
      </c>
      <c r="GI36" s="18">
        <v>1</v>
      </c>
      <c r="GJ36" s="19">
        <v>1</v>
      </c>
      <c r="GK36" s="18" t="s">
        <v>2514</v>
      </c>
      <c r="GL36" s="18">
        <v>1</v>
      </c>
      <c r="GM36" s="19">
        <v>1</v>
      </c>
      <c r="GN36" s="18" t="s">
        <v>2515</v>
      </c>
      <c r="GO36" s="18" t="s">
        <v>1231</v>
      </c>
      <c r="GP36" s="18">
        <v>1</v>
      </c>
      <c r="GW36" s="18" t="s">
        <v>464</v>
      </c>
      <c r="GX36" s="18" t="s">
        <v>464</v>
      </c>
      <c r="GZ36" s="18" t="s">
        <v>1231</v>
      </c>
    </row>
    <row r="37" spans="1:209" s="18" customFormat="1" x14ac:dyDescent="0.15">
      <c r="A37" s="18" t="s">
        <v>2217</v>
      </c>
      <c r="B37" s="12">
        <v>425</v>
      </c>
      <c r="C37" s="31">
        <v>1</v>
      </c>
      <c r="D37" s="12">
        <v>6</v>
      </c>
      <c r="E37" s="18">
        <v>1</v>
      </c>
      <c r="G37" s="18">
        <v>1</v>
      </c>
      <c r="H37" s="18">
        <v>1</v>
      </c>
      <c r="M37" s="18">
        <v>2</v>
      </c>
      <c r="N37" s="18">
        <v>1</v>
      </c>
      <c r="P37" s="18">
        <v>1</v>
      </c>
      <c r="R37" s="18">
        <v>1</v>
      </c>
      <c r="U37" s="53" t="s">
        <v>2221</v>
      </c>
      <c r="V37" s="18">
        <v>30</v>
      </c>
      <c r="Y37" s="18">
        <v>60</v>
      </c>
      <c r="Z37" s="58"/>
      <c r="AB37" s="18">
        <v>2</v>
      </c>
      <c r="AD37" s="18">
        <v>2</v>
      </c>
      <c r="AG37" s="18" t="s">
        <v>2222</v>
      </c>
      <c r="AH37" s="18" t="s">
        <v>2222</v>
      </c>
      <c r="AJ37" s="20">
        <v>6.5000000000000002E-2</v>
      </c>
      <c r="AL37" s="18">
        <v>1</v>
      </c>
      <c r="AN37" s="18">
        <v>1</v>
      </c>
      <c r="AX37" s="18">
        <v>2</v>
      </c>
      <c r="AY37" s="18">
        <v>4</v>
      </c>
      <c r="AZ37" s="18" t="s">
        <v>2223</v>
      </c>
      <c r="BC37" s="18">
        <v>1</v>
      </c>
      <c r="BF37" s="18">
        <v>1</v>
      </c>
      <c r="BG37" s="18" t="s">
        <v>2224</v>
      </c>
      <c r="BM37" s="18">
        <v>1</v>
      </c>
      <c r="BN37" s="18">
        <v>2</v>
      </c>
      <c r="BO37" s="18">
        <v>2</v>
      </c>
      <c r="BP37" s="18">
        <v>2</v>
      </c>
      <c r="BQ37" s="18">
        <v>1</v>
      </c>
      <c r="BR37" s="18">
        <v>2016</v>
      </c>
      <c r="BS37" s="18">
        <v>1</v>
      </c>
      <c r="BU37" s="18">
        <v>1</v>
      </c>
      <c r="BX37" s="18">
        <v>1</v>
      </c>
      <c r="CB37" s="18">
        <v>1</v>
      </c>
      <c r="CD37" s="18">
        <v>2</v>
      </c>
      <c r="CE37" s="53">
        <v>30.5</v>
      </c>
      <c r="CF37" s="18">
        <v>1</v>
      </c>
      <c r="CG37" s="18">
        <v>2017</v>
      </c>
      <c r="CH37" s="18">
        <v>1</v>
      </c>
      <c r="CJ37" s="18">
        <v>1</v>
      </c>
      <c r="CK37" s="18">
        <v>1</v>
      </c>
      <c r="CL37" s="18">
        <v>1</v>
      </c>
      <c r="CM37" s="18">
        <v>1</v>
      </c>
      <c r="CQ37" s="18">
        <v>1</v>
      </c>
      <c r="CS37" s="53">
        <v>43</v>
      </c>
      <c r="CT37" s="18">
        <v>2</v>
      </c>
      <c r="DJ37" s="18">
        <v>1</v>
      </c>
      <c r="DU37" s="109"/>
      <c r="EZ37" s="72"/>
    </row>
    <row r="38" spans="1:209" s="18" customFormat="1" x14ac:dyDescent="0.15">
      <c r="A38" s="18" t="s">
        <v>673</v>
      </c>
      <c r="B38" s="12">
        <v>485</v>
      </c>
      <c r="C38" s="31">
        <v>2</v>
      </c>
      <c r="D38" s="12">
        <v>3</v>
      </c>
      <c r="E38" s="18">
        <v>1</v>
      </c>
      <c r="G38" s="18">
        <v>1</v>
      </c>
      <c r="H38" s="18">
        <v>1</v>
      </c>
      <c r="J38" s="18">
        <v>1</v>
      </c>
      <c r="L38" s="18">
        <v>1</v>
      </c>
      <c r="M38" s="18">
        <v>2</v>
      </c>
      <c r="N38" s="18">
        <v>1</v>
      </c>
      <c r="P38" s="18">
        <v>1</v>
      </c>
      <c r="U38" s="53">
        <v>5</v>
      </c>
      <c r="V38" s="18">
        <v>2</v>
      </c>
      <c r="Y38" s="18">
        <v>14</v>
      </c>
      <c r="Z38" s="58"/>
      <c r="AB38" s="18">
        <v>2</v>
      </c>
      <c r="AD38" s="18">
        <v>1</v>
      </c>
      <c r="AE38" s="18">
        <v>1</v>
      </c>
      <c r="AG38" s="18" t="s">
        <v>679</v>
      </c>
      <c r="AH38" s="18" t="s">
        <v>680</v>
      </c>
      <c r="AM38" s="18">
        <v>1</v>
      </c>
      <c r="AN38" s="18">
        <v>1</v>
      </c>
      <c r="AO38" s="18">
        <v>2</v>
      </c>
      <c r="AP38" s="18">
        <v>3</v>
      </c>
      <c r="AQ38" s="18">
        <v>3</v>
      </c>
      <c r="AX38" s="18">
        <v>2</v>
      </c>
      <c r="BF38" s="18">
        <v>1</v>
      </c>
      <c r="BG38" s="18" t="s">
        <v>681</v>
      </c>
      <c r="BL38" s="18">
        <v>1</v>
      </c>
      <c r="BN38" s="18">
        <v>2</v>
      </c>
      <c r="BO38" s="18">
        <v>3</v>
      </c>
      <c r="BP38" s="18">
        <v>3</v>
      </c>
      <c r="BQ38" s="18">
        <v>1</v>
      </c>
      <c r="BR38" s="18">
        <v>2016</v>
      </c>
      <c r="BS38" s="18">
        <v>1</v>
      </c>
      <c r="BW38" s="18">
        <v>1</v>
      </c>
      <c r="CB38" s="18">
        <v>4</v>
      </c>
      <c r="CC38" s="18" t="s">
        <v>682</v>
      </c>
      <c r="CD38" s="18">
        <v>1</v>
      </c>
      <c r="CE38" s="53">
        <v>66.849999999999994</v>
      </c>
      <c r="CF38" s="18">
        <v>2</v>
      </c>
      <c r="CS38" s="53"/>
      <c r="CT38" s="18">
        <v>2</v>
      </c>
      <c r="DJ38" s="18">
        <v>1</v>
      </c>
      <c r="DK38" s="18">
        <v>215</v>
      </c>
      <c r="DL38" s="18">
        <v>15</v>
      </c>
      <c r="DO38" s="18">
        <v>208</v>
      </c>
      <c r="DP38" s="18">
        <v>14</v>
      </c>
      <c r="DQ38" s="18">
        <v>7</v>
      </c>
      <c r="DT38" s="18">
        <v>1</v>
      </c>
      <c r="DU38" s="66"/>
      <c r="DV38" s="18">
        <v>8</v>
      </c>
      <c r="DW38" s="18">
        <v>1</v>
      </c>
      <c r="DX38" s="18">
        <v>2</v>
      </c>
      <c r="DY38" s="18">
        <v>0</v>
      </c>
      <c r="EA38" s="18">
        <v>2015</v>
      </c>
      <c r="ER38" s="18">
        <v>1</v>
      </c>
      <c r="EV38" s="19">
        <v>1</v>
      </c>
      <c r="EY38" s="18">
        <v>2</v>
      </c>
      <c r="EZ38" s="72"/>
      <c r="GP38" s="18">
        <v>2</v>
      </c>
    </row>
    <row r="39" spans="1:209" s="18" customFormat="1" x14ac:dyDescent="0.15">
      <c r="A39" s="18" t="s">
        <v>2435</v>
      </c>
      <c r="B39" s="12">
        <v>17585</v>
      </c>
      <c r="C39" s="31">
        <v>5</v>
      </c>
      <c r="D39" s="12">
        <v>5</v>
      </c>
      <c r="E39" s="18">
        <v>1</v>
      </c>
      <c r="G39" s="18">
        <v>1</v>
      </c>
      <c r="H39" s="18">
        <v>1</v>
      </c>
      <c r="I39" s="18">
        <v>1</v>
      </c>
      <c r="J39" s="18">
        <v>1</v>
      </c>
      <c r="K39" s="18">
        <v>1</v>
      </c>
      <c r="L39" s="18">
        <v>1</v>
      </c>
      <c r="M39" s="18">
        <v>1</v>
      </c>
      <c r="N39" s="18">
        <v>1</v>
      </c>
      <c r="P39" s="18">
        <v>1</v>
      </c>
      <c r="Q39" s="18">
        <v>1</v>
      </c>
      <c r="R39" s="18">
        <v>1</v>
      </c>
      <c r="U39" s="53">
        <v>5</v>
      </c>
      <c r="V39" s="18">
        <v>10</v>
      </c>
      <c r="Y39" s="18">
        <v>45</v>
      </c>
      <c r="Z39" s="58">
        <v>20</v>
      </c>
      <c r="AA39" s="18">
        <v>45</v>
      </c>
      <c r="AB39" s="18">
        <v>1</v>
      </c>
      <c r="AC39" s="18" t="s">
        <v>1566</v>
      </c>
      <c r="AD39" s="18">
        <v>3</v>
      </c>
      <c r="AE39" s="18">
        <v>1</v>
      </c>
      <c r="AF39" s="18">
        <v>90</v>
      </c>
      <c r="AG39" s="18" t="s">
        <v>1568</v>
      </c>
      <c r="AI39" s="19">
        <v>0.12</v>
      </c>
      <c r="AK39" s="19">
        <v>0</v>
      </c>
      <c r="AM39" s="18">
        <v>1</v>
      </c>
      <c r="AO39" s="18">
        <v>1</v>
      </c>
      <c r="AP39" s="18">
        <v>3</v>
      </c>
      <c r="AQ39" s="18">
        <v>1</v>
      </c>
      <c r="AR39" s="18">
        <v>2016</v>
      </c>
      <c r="AS39" s="18" t="s">
        <v>680</v>
      </c>
      <c r="AT39" s="18">
        <v>2010</v>
      </c>
      <c r="AU39" s="18">
        <v>2015</v>
      </c>
      <c r="AV39" s="18" t="s">
        <v>680</v>
      </c>
      <c r="AW39" s="18">
        <v>2010</v>
      </c>
      <c r="AX39" s="18">
        <v>2</v>
      </c>
      <c r="AY39" s="18">
        <v>4</v>
      </c>
      <c r="AZ39" s="18" t="s">
        <v>1569</v>
      </c>
      <c r="BA39" s="18">
        <v>1</v>
      </c>
      <c r="BB39" s="18">
        <v>1</v>
      </c>
      <c r="BC39" s="18">
        <v>1</v>
      </c>
      <c r="BD39" s="18">
        <v>1</v>
      </c>
      <c r="BH39" s="18">
        <v>1</v>
      </c>
      <c r="BI39" s="18">
        <v>1</v>
      </c>
      <c r="BJ39" s="18">
        <v>1</v>
      </c>
      <c r="BN39" s="18">
        <v>2</v>
      </c>
      <c r="BO39" s="18">
        <v>3</v>
      </c>
      <c r="BP39" s="18">
        <v>2</v>
      </c>
      <c r="BQ39" s="18">
        <v>1</v>
      </c>
      <c r="BR39" s="18">
        <v>2016</v>
      </c>
      <c r="BS39" s="18">
        <v>1</v>
      </c>
      <c r="BU39" s="18">
        <v>1</v>
      </c>
      <c r="CB39" s="18">
        <v>2</v>
      </c>
      <c r="CD39" s="18">
        <v>2</v>
      </c>
      <c r="CE39" s="53">
        <v>20.16</v>
      </c>
      <c r="CF39" s="18">
        <v>2</v>
      </c>
      <c r="CS39" s="53"/>
      <c r="CT39" s="18">
        <v>1</v>
      </c>
      <c r="CU39" s="18">
        <v>2010</v>
      </c>
      <c r="CV39" s="18">
        <v>1</v>
      </c>
      <c r="DA39" s="18">
        <v>1</v>
      </c>
      <c r="DE39" s="18">
        <v>2</v>
      </c>
      <c r="DG39" s="18">
        <v>1</v>
      </c>
      <c r="DH39" s="18" t="s">
        <v>1570</v>
      </c>
      <c r="DI39" s="53">
        <v>6.5</v>
      </c>
      <c r="DJ39" s="18">
        <v>1</v>
      </c>
      <c r="DK39" s="18">
        <v>17585</v>
      </c>
      <c r="DL39" s="18">
        <v>50</v>
      </c>
      <c r="DM39" s="18">
        <v>0</v>
      </c>
      <c r="DN39" s="18" t="s">
        <v>680</v>
      </c>
      <c r="DO39" s="18">
        <v>6157</v>
      </c>
      <c r="DP39" s="18">
        <v>37</v>
      </c>
      <c r="DQ39" s="18">
        <v>371</v>
      </c>
      <c r="DR39" s="18">
        <v>19</v>
      </c>
      <c r="DS39" s="18">
        <v>55</v>
      </c>
      <c r="DU39" s="109">
        <v>8789</v>
      </c>
      <c r="DV39" s="18">
        <v>96.7</v>
      </c>
      <c r="DW39" s="18">
        <v>2</v>
      </c>
      <c r="DX39" s="18">
        <v>9</v>
      </c>
      <c r="DY39" s="18">
        <v>3.8</v>
      </c>
      <c r="EA39" s="18">
        <v>2013</v>
      </c>
      <c r="EB39" s="18">
        <v>26.4</v>
      </c>
      <c r="EC39" s="18">
        <v>45</v>
      </c>
      <c r="EG39" s="18">
        <v>0</v>
      </c>
      <c r="EH39" s="18">
        <v>5.5</v>
      </c>
      <c r="EI39" s="18">
        <v>0</v>
      </c>
      <c r="EJ39" s="18">
        <v>0</v>
      </c>
      <c r="EK39" s="18">
        <v>0</v>
      </c>
      <c r="EL39" s="18">
        <v>0</v>
      </c>
      <c r="EM39" s="18">
        <v>0</v>
      </c>
      <c r="EN39" s="18">
        <v>0</v>
      </c>
      <c r="ER39" s="18">
        <v>1</v>
      </c>
      <c r="ES39" s="18">
        <v>3</v>
      </c>
      <c r="EW39" s="19">
        <v>0</v>
      </c>
      <c r="EY39" s="18">
        <v>2</v>
      </c>
      <c r="EZ39" s="72"/>
      <c r="GP39" s="18">
        <v>1</v>
      </c>
      <c r="GQ39" s="18">
        <v>6307</v>
      </c>
      <c r="GR39" s="18">
        <v>0</v>
      </c>
      <c r="GS39" s="18">
        <v>217</v>
      </c>
      <c r="GT39" s="18">
        <v>0</v>
      </c>
      <c r="GU39" s="18">
        <v>0</v>
      </c>
      <c r="GV39" s="18">
        <v>0</v>
      </c>
      <c r="GY39" s="18">
        <v>3000</v>
      </c>
    </row>
    <row r="40" spans="1:209" s="18" customFormat="1" x14ac:dyDescent="0.15">
      <c r="A40" s="18" t="s">
        <v>725</v>
      </c>
      <c r="B40" s="12">
        <v>9090</v>
      </c>
      <c r="C40" s="31">
        <v>4</v>
      </c>
      <c r="D40" s="12">
        <v>3</v>
      </c>
      <c r="E40" s="18">
        <v>1</v>
      </c>
      <c r="G40" s="18">
        <v>1</v>
      </c>
      <c r="H40" s="18">
        <v>1</v>
      </c>
      <c r="I40" s="18">
        <v>1</v>
      </c>
      <c r="K40" s="18">
        <v>1</v>
      </c>
      <c r="M40" s="18">
        <v>1</v>
      </c>
      <c r="N40" s="18">
        <v>1</v>
      </c>
      <c r="O40" s="18">
        <v>1</v>
      </c>
      <c r="P40" s="18">
        <v>1</v>
      </c>
      <c r="R40" s="18">
        <v>1</v>
      </c>
      <c r="U40" s="53">
        <v>2</v>
      </c>
      <c r="V40" s="18">
        <v>10</v>
      </c>
      <c r="W40" s="53">
        <v>2</v>
      </c>
      <c r="X40" s="55">
        <v>1.4999999999999999E-2</v>
      </c>
      <c r="Y40" s="18">
        <v>28</v>
      </c>
      <c r="Z40" s="58"/>
      <c r="AB40" s="18">
        <v>1</v>
      </c>
      <c r="AC40" s="18" t="s">
        <v>732</v>
      </c>
      <c r="AD40" s="18">
        <v>3</v>
      </c>
      <c r="AE40" s="18">
        <v>1</v>
      </c>
      <c r="AF40" s="18">
        <v>180</v>
      </c>
      <c r="AH40" s="18" t="s">
        <v>733</v>
      </c>
      <c r="AI40" s="19">
        <v>0.22</v>
      </c>
      <c r="AJ40" s="19">
        <v>0.35</v>
      </c>
      <c r="AK40" s="19">
        <v>0</v>
      </c>
      <c r="AO40" s="18">
        <v>1</v>
      </c>
      <c r="AP40" s="18">
        <v>1</v>
      </c>
      <c r="AQ40" s="18">
        <v>1</v>
      </c>
      <c r="AR40" s="18">
        <v>2016</v>
      </c>
      <c r="AS40" s="18">
        <v>2016</v>
      </c>
      <c r="AT40" s="18">
        <v>2008</v>
      </c>
      <c r="AV40" s="18">
        <v>2013</v>
      </c>
      <c r="AX40" s="18">
        <v>2</v>
      </c>
      <c r="AY40" s="18">
        <v>1</v>
      </c>
      <c r="BC40" s="18">
        <v>1</v>
      </c>
      <c r="BD40" s="18">
        <v>1</v>
      </c>
      <c r="BL40" s="18">
        <v>1</v>
      </c>
      <c r="BN40" s="18">
        <v>2</v>
      </c>
      <c r="BO40" s="18">
        <v>2</v>
      </c>
      <c r="BP40" s="18">
        <v>2</v>
      </c>
      <c r="BQ40" s="18">
        <v>1</v>
      </c>
      <c r="BR40" s="18">
        <v>2016</v>
      </c>
      <c r="BS40" s="18">
        <v>1</v>
      </c>
      <c r="BT40" s="18">
        <v>1</v>
      </c>
      <c r="BU40" s="18">
        <v>1</v>
      </c>
      <c r="BV40" s="18">
        <v>1</v>
      </c>
      <c r="BW40" s="18">
        <v>1</v>
      </c>
      <c r="BX40" s="18">
        <v>1</v>
      </c>
      <c r="CB40" s="18">
        <v>4</v>
      </c>
      <c r="CC40" s="18" t="s">
        <v>734</v>
      </c>
      <c r="CD40" s="18">
        <v>2</v>
      </c>
      <c r="CE40" s="53">
        <v>44</v>
      </c>
      <c r="CF40" s="18">
        <v>1</v>
      </c>
      <c r="CG40" s="18">
        <v>2016</v>
      </c>
      <c r="CH40" s="18">
        <v>1</v>
      </c>
      <c r="CI40" s="18">
        <v>1</v>
      </c>
      <c r="CJ40" s="18">
        <v>1</v>
      </c>
      <c r="CK40" s="18">
        <v>1</v>
      </c>
      <c r="CL40" s="18">
        <v>1</v>
      </c>
      <c r="CM40" s="18">
        <v>1</v>
      </c>
      <c r="CQ40" s="18">
        <v>2</v>
      </c>
      <c r="CS40" s="53">
        <v>57.27</v>
      </c>
      <c r="CT40" s="18">
        <v>1</v>
      </c>
      <c r="CU40" s="18">
        <v>2008</v>
      </c>
      <c r="CV40" s="18">
        <v>1</v>
      </c>
      <c r="CW40" s="18">
        <v>1</v>
      </c>
      <c r="CX40" s="18">
        <v>1</v>
      </c>
      <c r="CY40" s="18">
        <v>1</v>
      </c>
      <c r="CZ40" s="18">
        <v>1</v>
      </c>
      <c r="DA40" s="18">
        <v>1</v>
      </c>
      <c r="DE40" s="18">
        <v>2</v>
      </c>
      <c r="DG40" s="18">
        <v>2</v>
      </c>
      <c r="DI40" s="53">
        <v>1</v>
      </c>
      <c r="DJ40" s="18">
        <v>1</v>
      </c>
      <c r="DK40" s="22">
        <v>9065</v>
      </c>
      <c r="DO40" s="18">
        <v>2908</v>
      </c>
      <c r="DP40" s="18">
        <v>10</v>
      </c>
      <c r="DQ40" s="18">
        <v>363</v>
      </c>
      <c r="DR40" s="18">
        <v>1</v>
      </c>
      <c r="DU40" s="109">
        <v>4488</v>
      </c>
      <c r="DV40" s="18">
        <v>54</v>
      </c>
      <c r="DW40" s="18">
        <v>2</v>
      </c>
      <c r="DX40" s="18">
        <v>3</v>
      </c>
      <c r="DY40" s="18">
        <v>0</v>
      </c>
      <c r="DZ40" s="18">
        <v>2009</v>
      </c>
      <c r="EC40" s="18">
        <v>6</v>
      </c>
      <c r="ED40" s="18">
        <v>1.1000000000000001</v>
      </c>
      <c r="EF40" s="18">
        <v>5.55</v>
      </c>
      <c r="EJ40" s="18">
        <v>4.13</v>
      </c>
      <c r="ER40" s="18">
        <v>1</v>
      </c>
      <c r="ES40" s="18">
        <v>1</v>
      </c>
      <c r="EU40" s="19">
        <v>0</v>
      </c>
      <c r="EV40" s="19">
        <v>0.67</v>
      </c>
      <c r="EW40" s="19">
        <v>0.33</v>
      </c>
      <c r="EY40" s="18">
        <v>1</v>
      </c>
      <c r="EZ40" s="72">
        <v>9065</v>
      </c>
      <c r="FD40" s="18">
        <v>3225</v>
      </c>
      <c r="FF40" s="18">
        <v>368</v>
      </c>
      <c r="FJ40" s="18">
        <v>40.869999999999997</v>
      </c>
      <c r="FK40" s="18">
        <v>50</v>
      </c>
      <c r="FL40" s="18">
        <v>0</v>
      </c>
      <c r="FM40" s="18">
        <v>1</v>
      </c>
      <c r="FN40" s="19">
        <v>0</v>
      </c>
      <c r="FO40" s="18">
        <v>1</v>
      </c>
      <c r="FP40" s="18">
        <v>1</v>
      </c>
      <c r="FQ40" s="18">
        <v>1</v>
      </c>
      <c r="FX40" s="18">
        <v>1974</v>
      </c>
      <c r="FY40" s="18">
        <v>1993</v>
      </c>
      <c r="FZ40" s="18">
        <v>2.2000000000000002</v>
      </c>
      <c r="GA40" s="18">
        <v>6</v>
      </c>
      <c r="GB40" s="18">
        <v>627.79200000000003</v>
      </c>
      <c r="GC40" s="18">
        <v>4.4269999999999996</v>
      </c>
      <c r="GD40" s="18">
        <v>1.4359999999999999</v>
      </c>
      <c r="GE40" s="19">
        <v>0.3</v>
      </c>
      <c r="GH40" s="18">
        <v>2</v>
      </c>
      <c r="GI40" s="18">
        <v>2</v>
      </c>
      <c r="GL40" s="18">
        <v>2</v>
      </c>
      <c r="GP40" s="18">
        <v>1</v>
      </c>
      <c r="GQ40" s="18">
        <v>3203</v>
      </c>
      <c r="GS40" s="18">
        <v>357</v>
      </c>
      <c r="GW40" s="18">
        <v>30</v>
      </c>
      <c r="GX40" s="18">
        <v>45</v>
      </c>
      <c r="GY40" s="18">
        <v>3190</v>
      </c>
    </row>
    <row r="41" spans="1:209" s="18" customFormat="1" x14ac:dyDescent="0.15">
      <c r="A41" s="18" t="s">
        <v>2473</v>
      </c>
      <c r="B41" s="12">
        <v>7070</v>
      </c>
      <c r="C41" s="31">
        <v>4</v>
      </c>
      <c r="D41" s="12">
        <v>7</v>
      </c>
      <c r="E41" s="18">
        <v>1</v>
      </c>
      <c r="G41" s="18">
        <v>1</v>
      </c>
      <c r="H41" s="18">
        <v>1</v>
      </c>
      <c r="I41" s="18">
        <v>1</v>
      </c>
      <c r="J41" s="18">
        <v>1</v>
      </c>
      <c r="M41" s="18">
        <v>1</v>
      </c>
      <c r="N41" s="18">
        <v>1</v>
      </c>
      <c r="P41" s="18">
        <v>1</v>
      </c>
      <c r="Q41" s="18">
        <v>1</v>
      </c>
      <c r="U41" s="53">
        <v>10</v>
      </c>
      <c r="V41" s="18">
        <v>3</v>
      </c>
      <c r="Y41" s="18">
        <v>10</v>
      </c>
      <c r="Z41" s="58">
        <v>20</v>
      </c>
      <c r="AB41" s="18">
        <v>1</v>
      </c>
      <c r="AC41" s="18" t="s">
        <v>1638</v>
      </c>
      <c r="AD41" s="18">
        <v>3</v>
      </c>
      <c r="AE41" s="18">
        <v>1</v>
      </c>
      <c r="AF41" s="18">
        <v>180</v>
      </c>
      <c r="AG41" s="18" t="s">
        <v>1640</v>
      </c>
      <c r="AH41" s="18" t="s">
        <v>487</v>
      </c>
      <c r="AL41" s="18">
        <v>1</v>
      </c>
      <c r="AM41" s="18">
        <v>1</v>
      </c>
      <c r="AN41" s="18">
        <v>1</v>
      </c>
      <c r="AO41" s="18">
        <v>1</v>
      </c>
      <c r="AP41" s="18">
        <v>1</v>
      </c>
      <c r="AQ41" s="18">
        <v>1</v>
      </c>
      <c r="AR41" s="18">
        <v>2016</v>
      </c>
      <c r="AS41" s="18">
        <v>2015</v>
      </c>
      <c r="AT41" s="18" t="s">
        <v>545</v>
      </c>
      <c r="AU41" s="18" t="s">
        <v>545</v>
      </c>
      <c r="AV41" s="18" t="s">
        <v>545</v>
      </c>
      <c r="AW41" s="18" t="s">
        <v>545</v>
      </c>
      <c r="AX41" s="18">
        <v>2</v>
      </c>
      <c r="AY41" s="18">
        <v>1</v>
      </c>
      <c r="BB41" s="18">
        <v>1</v>
      </c>
      <c r="BD41" s="18">
        <v>1</v>
      </c>
      <c r="BL41" s="18">
        <v>1</v>
      </c>
      <c r="BN41" s="18">
        <v>2</v>
      </c>
      <c r="BO41" s="18">
        <v>2</v>
      </c>
      <c r="BP41" s="18">
        <v>2</v>
      </c>
      <c r="BQ41" s="18">
        <v>1</v>
      </c>
      <c r="BR41" s="18">
        <v>2016</v>
      </c>
      <c r="BS41" s="18">
        <v>1</v>
      </c>
      <c r="BV41" s="18">
        <v>1</v>
      </c>
      <c r="BW41" s="18">
        <v>1</v>
      </c>
      <c r="BX41" s="18">
        <v>1</v>
      </c>
      <c r="CB41" s="18">
        <v>2</v>
      </c>
      <c r="CD41" s="18">
        <v>2</v>
      </c>
      <c r="CE41" s="53">
        <v>21.78</v>
      </c>
      <c r="CF41" s="18">
        <v>1</v>
      </c>
      <c r="CG41" s="18">
        <v>2015</v>
      </c>
      <c r="CH41" s="18">
        <v>1</v>
      </c>
      <c r="CI41" s="18">
        <v>1</v>
      </c>
      <c r="CM41" s="18">
        <v>1</v>
      </c>
      <c r="CQ41" s="18">
        <v>1</v>
      </c>
      <c r="CS41" s="53">
        <v>32.979999999999997</v>
      </c>
      <c r="CT41" s="18">
        <v>2</v>
      </c>
      <c r="DJ41" s="18">
        <v>1</v>
      </c>
      <c r="DK41" s="22">
        <v>7800</v>
      </c>
      <c r="DM41" s="18">
        <v>0</v>
      </c>
      <c r="DU41" s="109"/>
      <c r="DX41" s="18">
        <v>3</v>
      </c>
      <c r="DY41" s="18">
        <v>0</v>
      </c>
      <c r="DZ41" s="18">
        <v>1947</v>
      </c>
      <c r="EA41" s="18">
        <v>2017</v>
      </c>
      <c r="EB41" s="18">
        <v>5</v>
      </c>
      <c r="EE41" s="19">
        <v>1</v>
      </c>
      <c r="EH41" s="18">
        <v>5</v>
      </c>
      <c r="EQ41" s="18">
        <v>1</v>
      </c>
      <c r="ER41" s="18">
        <v>1</v>
      </c>
      <c r="ES41" s="18">
        <v>3</v>
      </c>
      <c r="EU41" s="19">
        <v>1</v>
      </c>
      <c r="EY41" s="18">
        <v>1</v>
      </c>
      <c r="EZ41" s="72">
        <v>7800</v>
      </c>
      <c r="FD41" s="22">
        <v>2443</v>
      </c>
      <c r="FF41" s="18">
        <v>231</v>
      </c>
      <c r="FH41" s="18">
        <v>23</v>
      </c>
      <c r="FL41" s="18">
        <v>2</v>
      </c>
      <c r="FM41" s="18">
        <v>1</v>
      </c>
      <c r="FN41" s="19">
        <v>0</v>
      </c>
      <c r="FO41" s="18">
        <v>1</v>
      </c>
      <c r="FP41" s="18">
        <v>1</v>
      </c>
      <c r="FV41" s="18">
        <v>2</v>
      </c>
      <c r="FY41" s="18">
        <v>2016</v>
      </c>
      <c r="GA41" s="18">
        <v>2.2000000000000002</v>
      </c>
      <c r="GB41" s="18">
        <v>190</v>
      </c>
      <c r="GC41" s="18">
        <v>0.65</v>
      </c>
      <c r="GE41" s="19">
        <v>0.25</v>
      </c>
      <c r="GH41" s="18">
        <v>2</v>
      </c>
      <c r="GI41" s="18">
        <v>1</v>
      </c>
      <c r="GJ41" s="19">
        <v>1</v>
      </c>
      <c r="GK41" s="18" t="s">
        <v>1648</v>
      </c>
      <c r="GL41" s="18">
        <v>2</v>
      </c>
      <c r="GP41" s="18">
        <v>1</v>
      </c>
      <c r="GW41" s="18" t="s">
        <v>545</v>
      </c>
      <c r="GX41" s="18" t="s">
        <v>545</v>
      </c>
      <c r="GY41" s="18" t="s">
        <v>545</v>
      </c>
    </row>
    <row r="42" spans="1:209" s="18" customFormat="1" x14ac:dyDescent="0.15">
      <c r="A42" s="18" t="s">
        <v>2444</v>
      </c>
      <c r="B42" s="12">
        <v>875</v>
      </c>
      <c r="C42" s="31">
        <v>2</v>
      </c>
      <c r="D42" s="12">
        <v>5</v>
      </c>
      <c r="E42" s="18">
        <v>1</v>
      </c>
      <c r="G42" s="18">
        <v>1</v>
      </c>
      <c r="H42" s="18">
        <v>1</v>
      </c>
      <c r="I42" s="18">
        <v>1</v>
      </c>
      <c r="J42" s="18">
        <v>1</v>
      </c>
      <c r="M42" s="18">
        <v>2</v>
      </c>
      <c r="N42" s="18">
        <v>1</v>
      </c>
      <c r="P42" s="18">
        <v>1</v>
      </c>
      <c r="Q42" s="18">
        <v>1</v>
      </c>
      <c r="U42" s="53">
        <v>20</v>
      </c>
      <c r="V42" s="18">
        <v>10</v>
      </c>
      <c r="Y42" s="18">
        <v>30</v>
      </c>
      <c r="Z42" s="58"/>
      <c r="AA42" s="18">
        <v>60</v>
      </c>
      <c r="AB42" s="18">
        <v>2</v>
      </c>
      <c r="AD42" s="18">
        <v>3</v>
      </c>
      <c r="AE42" s="18">
        <v>1</v>
      </c>
      <c r="AF42" s="18" t="s">
        <v>445</v>
      </c>
      <c r="AG42" s="18" t="s">
        <v>1657</v>
      </c>
      <c r="AL42" s="18">
        <v>1</v>
      </c>
      <c r="AM42" s="18">
        <v>1</v>
      </c>
      <c r="AN42" s="18">
        <v>1</v>
      </c>
      <c r="AO42" s="18">
        <v>3</v>
      </c>
      <c r="AP42" s="18">
        <v>3</v>
      </c>
      <c r="AQ42" s="18">
        <v>3</v>
      </c>
      <c r="AR42" s="18">
        <v>2015</v>
      </c>
      <c r="AS42" s="18">
        <v>2015</v>
      </c>
      <c r="AU42" s="18" t="s">
        <v>445</v>
      </c>
      <c r="AV42" s="18" t="s">
        <v>445</v>
      </c>
      <c r="AX42" s="18">
        <v>2</v>
      </c>
      <c r="AY42" s="18">
        <v>2</v>
      </c>
      <c r="AZ42" s="18" t="s">
        <v>1658</v>
      </c>
      <c r="BC42" s="18">
        <v>1</v>
      </c>
      <c r="BL42" s="18">
        <v>1</v>
      </c>
      <c r="BN42" s="18">
        <v>3</v>
      </c>
      <c r="BO42" s="18">
        <v>3</v>
      </c>
      <c r="BP42" s="18">
        <v>3</v>
      </c>
      <c r="BQ42" s="18">
        <v>1</v>
      </c>
      <c r="BR42" s="18">
        <v>2016</v>
      </c>
      <c r="BS42" s="18">
        <v>1</v>
      </c>
      <c r="BT42" s="18">
        <v>1</v>
      </c>
      <c r="BV42" s="18">
        <v>1</v>
      </c>
      <c r="BW42" s="18">
        <v>1</v>
      </c>
      <c r="BX42" s="18">
        <v>1</v>
      </c>
      <c r="CB42" s="18">
        <v>2</v>
      </c>
      <c r="CD42" s="18">
        <v>2</v>
      </c>
      <c r="CE42" s="53">
        <v>108.8</v>
      </c>
      <c r="CF42" s="18">
        <v>1</v>
      </c>
      <c r="CG42" s="26">
        <v>42552</v>
      </c>
      <c r="CH42" s="18">
        <v>1</v>
      </c>
      <c r="CI42" s="18">
        <v>1</v>
      </c>
      <c r="CK42" s="18">
        <v>1</v>
      </c>
      <c r="CL42" s="18">
        <v>1</v>
      </c>
      <c r="CM42" s="18">
        <v>1</v>
      </c>
      <c r="CQ42" s="18">
        <v>1</v>
      </c>
      <c r="CS42" s="53"/>
      <c r="CT42" s="18">
        <v>2</v>
      </c>
      <c r="DJ42" s="18">
        <v>1</v>
      </c>
      <c r="DK42" s="18">
        <v>875</v>
      </c>
      <c r="DO42" s="18">
        <v>350</v>
      </c>
      <c r="DQ42" s="18">
        <v>30</v>
      </c>
      <c r="DU42" s="109">
        <v>48000</v>
      </c>
      <c r="DW42" s="18">
        <v>0</v>
      </c>
      <c r="DX42" s="18">
        <v>2</v>
      </c>
      <c r="DY42" s="18">
        <v>0</v>
      </c>
      <c r="DZ42" s="18">
        <v>1970</v>
      </c>
      <c r="EA42" s="18">
        <v>2002</v>
      </c>
      <c r="EB42" s="18">
        <v>0.41039999999999999</v>
      </c>
      <c r="EH42" s="18">
        <v>1</v>
      </c>
      <c r="EQ42" s="18">
        <v>1</v>
      </c>
      <c r="ER42" s="18">
        <v>2</v>
      </c>
      <c r="EY42" s="18">
        <v>1</v>
      </c>
      <c r="EZ42" s="72">
        <v>875</v>
      </c>
      <c r="FD42" s="18">
        <v>350</v>
      </c>
      <c r="FE42" s="18">
        <v>30</v>
      </c>
      <c r="FJ42" s="18" t="s">
        <v>1659</v>
      </c>
      <c r="FK42" s="18">
        <v>5.2</v>
      </c>
      <c r="FL42" s="18">
        <v>1</v>
      </c>
      <c r="FM42" s="18">
        <v>1</v>
      </c>
      <c r="FN42" s="19">
        <v>0</v>
      </c>
      <c r="FO42" s="18">
        <v>1</v>
      </c>
      <c r="FV42" s="18">
        <v>2</v>
      </c>
      <c r="FX42" s="18">
        <v>1977</v>
      </c>
      <c r="FZ42" s="18">
        <v>0.5</v>
      </c>
      <c r="GA42" s="18">
        <v>0.44600000000000001</v>
      </c>
      <c r="GH42" s="18">
        <v>2</v>
      </c>
      <c r="GI42" s="18">
        <v>2</v>
      </c>
      <c r="GJ42" s="19">
        <v>0</v>
      </c>
      <c r="GK42" s="18" t="s">
        <v>445</v>
      </c>
      <c r="GL42" s="18">
        <v>1</v>
      </c>
      <c r="GN42" s="18" t="s">
        <v>1664</v>
      </c>
      <c r="GP42" s="18">
        <v>2</v>
      </c>
    </row>
    <row r="43" spans="1:209" s="18" customFormat="1" x14ac:dyDescent="0.15">
      <c r="A43" s="18" t="s">
        <v>2480</v>
      </c>
      <c r="B43" s="12">
        <v>4755</v>
      </c>
      <c r="C43" s="31">
        <v>4</v>
      </c>
      <c r="D43" s="12">
        <v>3</v>
      </c>
      <c r="E43" s="18">
        <v>1</v>
      </c>
      <c r="G43" s="18">
        <v>1</v>
      </c>
      <c r="H43" s="18">
        <v>1</v>
      </c>
      <c r="I43" s="18">
        <v>1</v>
      </c>
      <c r="J43" s="18">
        <v>1</v>
      </c>
      <c r="L43" s="18">
        <v>1</v>
      </c>
      <c r="M43" s="18">
        <v>1</v>
      </c>
      <c r="P43" s="18">
        <v>1</v>
      </c>
      <c r="Q43" s="18">
        <v>1</v>
      </c>
      <c r="R43" s="18">
        <v>1</v>
      </c>
      <c r="S43" s="18">
        <v>1</v>
      </c>
      <c r="Z43" s="58"/>
      <c r="AB43" s="18">
        <v>1</v>
      </c>
      <c r="AC43" s="18" t="s">
        <v>2547</v>
      </c>
      <c r="AD43" s="18">
        <v>3</v>
      </c>
      <c r="AE43" s="18">
        <v>1</v>
      </c>
      <c r="AG43" s="18" t="s">
        <v>2548</v>
      </c>
      <c r="AI43" s="19">
        <v>0.43</v>
      </c>
      <c r="AJ43" s="19">
        <v>0.23</v>
      </c>
      <c r="AN43" s="18">
        <v>1</v>
      </c>
      <c r="AO43" s="18">
        <v>1</v>
      </c>
      <c r="AP43" s="18">
        <v>1</v>
      </c>
      <c r="AQ43" s="18">
        <v>2</v>
      </c>
      <c r="AR43" s="18">
        <v>2014</v>
      </c>
      <c r="AS43" s="18">
        <v>2010</v>
      </c>
      <c r="AT43" s="18">
        <v>2005</v>
      </c>
      <c r="AU43" s="18">
        <v>2014</v>
      </c>
      <c r="AV43" s="18">
        <v>2010</v>
      </c>
      <c r="AW43" s="18">
        <v>2005</v>
      </c>
      <c r="AX43" s="18">
        <v>2</v>
      </c>
      <c r="AY43" s="18">
        <v>2</v>
      </c>
      <c r="AZ43" s="18" t="s">
        <v>2549</v>
      </c>
      <c r="BB43" s="18">
        <v>1</v>
      </c>
      <c r="BC43" s="18">
        <v>1</v>
      </c>
      <c r="BD43" s="18">
        <v>1</v>
      </c>
      <c r="BH43" s="18">
        <v>1</v>
      </c>
      <c r="BL43" s="18">
        <v>1</v>
      </c>
      <c r="BN43" s="18">
        <v>2</v>
      </c>
      <c r="BO43" s="18">
        <v>2</v>
      </c>
      <c r="BP43" s="18">
        <v>2</v>
      </c>
      <c r="BQ43" s="18">
        <v>1</v>
      </c>
      <c r="BR43" s="18">
        <v>2016</v>
      </c>
      <c r="BS43" s="18">
        <v>1</v>
      </c>
      <c r="BU43" s="18">
        <v>1</v>
      </c>
      <c r="CB43" s="18">
        <v>4</v>
      </c>
      <c r="CC43" s="18" t="s">
        <v>2550</v>
      </c>
      <c r="CD43" s="18">
        <v>2</v>
      </c>
      <c r="CE43" s="53">
        <v>32.94</v>
      </c>
      <c r="CF43" s="18">
        <v>1</v>
      </c>
      <c r="CG43" s="18">
        <v>2013</v>
      </c>
      <c r="CH43" s="18">
        <v>2</v>
      </c>
      <c r="CO43" s="18">
        <v>1</v>
      </c>
      <c r="CP43" s="18" t="s">
        <v>2551</v>
      </c>
      <c r="CQ43" s="18">
        <v>1</v>
      </c>
      <c r="CS43" s="53">
        <v>46.26</v>
      </c>
      <c r="CT43" s="18">
        <v>1</v>
      </c>
      <c r="CU43" s="18">
        <v>2017</v>
      </c>
      <c r="CV43" s="18">
        <v>1</v>
      </c>
      <c r="CX43" s="18">
        <v>1</v>
      </c>
      <c r="DE43" s="18">
        <v>2</v>
      </c>
      <c r="DG43" s="18">
        <v>2</v>
      </c>
      <c r="DI43" s="53">
        <v>2.44</v>
      </c>
      <c r="DJ43" s="18">
        <v>1</v>
      </c>
      <c r="DK43" s="18">
        <v>4070</v>
      </c>
      <c r="DL43" s="18">
        <v>0</v>
      </c>
      <c r="DM43" s="18">
        <v>0</v>
      </c>
      <c r="DS43" s="18">
        <v>1731</v>
      </c>
      <c r="DU43" s="66" t="s">
        <v>2553</v>
      </c>
      <c r="DV43" s="18">
        <v>30</v>
      </c>
      <c r="DW43" s="18">
        <v>7</v>
      </c>
      <c r="DX43" s="18">
        <v>2</v>
      </c>
      <c r="DY43" s="18">
        <v>0</v>
      </c>
      <c r="DZ43" s="18">
        <v>1967</v>
      </c>
      <c r="EA43" s="18">
        <v>2012</v>
      </c>
      <c r="EB43" s="18">
        <v>5.6159999999999997</v>
      </c>
      <c r="EC43" s="18">
        <v>0.86399999999999999</v>
      </c>
      <c r="ED43" s="18" t="s">
        <v>2560</v>
      </c>
      <c r="EE43" s="18">
        <v>0.92</v>
      </c>
      <c r="EF43" s="18">
        <v>1.4339999999999999</v>
      </c>
      <c r="EH43" s="18">
        <v>3.5</v>
      </c>
      <c r="EQ43" s="18">
        <v>1</v>
      </c>
      <c r="ER43" s="18">
        <v>1</v>
      </c>
      <c r="ES43" s="18">
        <v>3</v>
      </c>
      <c r="EU43" s="19">
        <v>1</v>
      </c>
      <c r="EX43" s="18" t="s">
        <v>2564</v>
      </c>
      <c r="EY43" s="18">
        <v>1</v>
      </c>
      <c r="EZ43" s="72">
        <v>4721</v>
      </c>
      <c r="FA43" s="18">
        <v>0</v>
      </c>
      <c r="FD43" s="18">
        <v>1625</v>
      </c>
      <c r="FF43" s="18">
        <v>105</v>
      </c>
      <c r="FK43" s="18">
        <v>11.5</v>
      </c>
      <c r="FL43" s="18">
        <v>6</v>
      </c>
      <c r="FM43" s="18">
        <v>1</v>
      </c>
      <c r="FN43" s="19">
        <v>0</v>
      </c>
      <c r="FO43" s="18">
        <v>1</v>
      </c>
      <c r="FP43" s="18">
        <v>1</v>
      </c>
      <c r="FQ43" s="18">
        <v>1</v>
      </c>
      <c r="FR43" s="18">
        <v>1</v>
      </c>
      <c r="FV43" s="18">
        <v>2</v>
      </c>
      <c r="FX43" s="18">
        <v>1970</v>
      </c>
      <c r="FY43" s="18">
        <v>2000</v>
      </c>
      <c r="FZ43" s="18">
        <v>1.25</v>
      </c>
      <c r="GA43" s="18">
        <v>2.4</v>
      </c>
      <c r="GB43" s="18">
        <v>226.8</v>
      </c>
      <c r="GC43" s="18">
        <v>1.9430000000000001</v>
      </c>
      <c r="GD43" s="18">
        <v>0.439</v>
      </c>
      <c r="GE43" s="19">
        <v>0.8</v>
      </c>
      <c r="GF43" s="18">
        <v>2026</v>
      </c>
      <c r="GG43" s="18">
        <v>2026</v>
      </c>
      <c r="GH43" s="18">
        <v>2</v>
      </c>
      <c r="GI43" s="18">
        <v>1</v>
      </c>
      <c r="GJ43" s="19">
        <v>1</v>
      </c>
      <c r="GK43" s="18" t="s">
        <v>2572</v>
      </c>
      <c r="GL43" s="18">
        <v>1</v>
      </c>
      <c r="GM43" s="19">
        <v>1</v>
      </c>
      <c r="GN43" s="18" t="s">
        <v>2573</v>
      </c>
      <c r="GP43" s="18">
        <v>1</v>
      </c>
      <c r="GY43" s="18" t="s">
        <v>2574</v>
      </c>
      <c r="GZ43" s="18" t="s">
        <v>1231</v>
      </c>
    </row>
    <row r="44" spans="1:209" s="18" customFormat="1" x14ac:dyDescent="0.15">
      <c r="A44" s="18" t="s">
        <v>1029</v>
      </c>
      <c r="B44" s="12">
        <v>2175</v>
      </c>
      <c r="C44" s="31">
        <v>3</v>
      </c>
      <c r="D44" s="12">
        <v>5</v>
      </c>
      <c r="E44" s="18">
        <v>1</v>
      </c>
      <c r="G44" s="18">
        <v>1</v>
      </c>
      <c r="H44" s="18">
        <v>1</v>
      </c>
      <c r="L44" s="18">
        <v>1</v>
      </c>
      <c r="M44" s="18">
        <v>2</v>
      </c>
      <c r="P44" s="18">
        <v>1</v>
      </c>
      <c r="Q44" s="18">
        <v>1</v>
      </c>
      <c r="R44" s="18">
        <v>1</v>
      </c>
      <c r="S44" s="18">
        <v>1</v>
      </c>
      <c r="T44" s="18" t="s">
        <v>1032</v>
      </c>
      <c r="U44" s="53"/>
      <c r="Y44" s="18">
        <v>45</v>
      </c>
      <c r="Z44" s="58">
        <v>5</v>
      </c>
      <c r="AA44" s="18">
        <v>30</v>
      </c>
      <c r="AB44" s="18">
        <v>2</v>
      </c>
      <c r="AD44" s="18">
        <v>3</v>
      </c>
      <c r="AE44" s="18">
        <v>1</v>
      </c>
      <c r="AF44" s="18">
        <v>30</v>
      </c>
      <c r="AH44" s="18" t="s">
        <v>1596</v>
      </c>
      <c r="AI44" s="19">
        <v>0.2</v>
      </c>
      <c r="AJ44" s="19">
        <v>0</v>
      </c>
      <c r="AK44" s="19">
        <v>0</v>
      </c>
      <c r="AM44" s="18">
        <v>1</v>
      </c>
      <c r="AN44" s="18">
        <v>1</v>
      </c>
      <c r="AO44" s="18">
        <v>2</v>
      </c>
      <c r="AP44" s="18">
        <v>2</v>
      </c>
      <c r="AQ44" s="18">
        <v>2</v>
      </c>
      <c r="AR44" s="18">
        <v>1993</v>
      </c>
      <c r="AS44" s="18">
        <v>1993</v>
      </c>
      <c r="AT44" s="18">
        <v>1993</v>
      </c>
      <c r="AU44" s="18">
        <v>2007</v>
      </c>
      <c r="AV44" s="18">
        <v>2007</v>
      </c>
      <c r="AW44" s="18">
        <v>2007</v>
      </c>
      <c r="AY44" s="18">
        <v>4</v>
      </c>
      <c r="AZ44" s="18" t="s">
        <v>1597</v>
      </c>
      <c r="BF44" s="18">
        <v>1</v>
      </c>
      <c r="BG44" s="18" t="s">
        <v>1598</v>
      </c>
      <c r="BJ44" s="18">
        <v>1</v>
      </c>
      <c r="BN44" s="18">
        <v>1</v>
      </c>
      <c r="BO44" s="18">
        <v>1</v>
      </c>
      <c r="BP44" s="18">
        <v>3</v>
      </c>
      <c r="BQ44" s="18">
        <v>1</v>
      </c>
      <c r="BR44" s="18">
        <v>2017</v>
      </c>
      <c r="BS44" s="18">
        <v>1</v>
      </c>
      <c r="BU44" s="18">
        <v>1</v>
      </c>
      <c r="BV44" s="18">
        <v>1</v>
      </c>
      <c r="BW44" s="18">
        <v>1</v>
      </c>
      <c r="CB44" s="18">
        <v>2</v>
      </c>
      <c r="CD44" s="18">
        <v>2</v>
      </c>
      <c r="CE44" s="53">
        <v>20.3</v>
      </c>
      <c r="CF44" s="18">
        <v>1</v>
      </c>
      <c r="CG44" s="18">
        <v>2017</v>
      </c>
      <c r="CH44" s="18">
        <v>1</v>
      </c>
      <c r="CJ44" s="18">
        <v>1</v>
      </c>
      <c r="CK44" s="18">
        <v>1</v>
      </c>
      <c r="CL44" s="18">
        <v>1</v>
      </c>
      <c r="CQ44" s="18">
        <v>2</v>
      </c>
      <c r="CS44" s="53">
        <v>33.35</v>
      </c>
      <c r="CT44" s="18">
        <v>2</v>
      </c>
      <c r="DJ44" s="18">
        <v>1</v>
      </c>
      <c r="DK44" s="18">
        <v>2200</v>
      </c>
      <c r="DL44" s="18">
        <v>17</v>
      </c>
      <c r="DM44" s="18">
        <v>2200</v>
      </c>
      <c r="DN44" s="18">
        <v>17</v>
      </c>
      <c r="DO44" s="18">
        <v>542</v>
      </c>
      <c r="DP44" s="18">
        <v>16</v>
      </c>
      <c r="DQ44" s="18">
        <v>213</v>
      </c>
      <c r="DR44" s="18">
        <v>1</v>
      </c>
      <c r="DU44" s="109">
        <v>11110859</v>
      </c>
      <c r="DV44" s="18">
        <v>15</v>
      </c>
      <c r="DW44" s="18">
        <v>0</v>
      </c>
      <c r="DX44" s="18">
        <v>1</v>
      </c>
      <c r="DY44" s="18">
        <v>0</v>
      </c>
      <c r="DZ44" s="18">
        <v>1974</v>
      </c>
      <c r="EA44" s="18">
        <v>2010</v>
      </c>
      <c r="EB44" s="18">
        <v>1.2</v>
      </c>
      <c r="EC44" s="18">
        <v>1</v>
      </c>
      <c r="ED44" s="22">
        <v>41.8</v>
      </c>
      <c r="EE44" s="22"/>
      <c r="EF44" s="22">
        <v>0.73399999999999999</v>
      </c>
      <c r="EH44" s="18">
        <v>1.7</v>
      </c>
      <c r="EP44" s="18">
        <v>2035</v>
      </c>
      <c r="EQ44" s="18">
        <v>1</v>
      </c>
      <c r="ER44" s="18">
        <v>1</v>
      </c>
      <c r="ES44" s="18">
        <v>3</v>
      </c>
      <c r="EU44" s="19">
        <v>0</v>
      </c>
      <c r="EV44" s="19">
        <v>0.05</v>
      </c>
      <c r="EW44" s="19">
        <v>0.95</v>
      </c>
      <c r="EY44" s="18">
        <v>1</v>
      </c>
      <c r="EZ44" s="72">
        <v>2200</v>
      </c>
      <c r="FA44" s="18">
        <v>17</v>
      </c>
      <c r="FB44" s="18">
        <v>2200</v>
      </c>
      <c r="FC44" s="18">
        <v>17</v>
      </c>
      <c r="FD44" s="18">
        <v>542</v>
      </c>
      <c r="FE44" s="18">
        <v>16</v>
      </c>
      <c r="FF44" s="18">
        <v>213</v>
      </c>
      <c r="FG44" s="18">
        <v>1</v>
      </c>
      <c r="FH44" s="18">
        <v>0</v>
      </c>
      <c r="FI44" s="18">
        <v>0</v>
      </c>
      <c r="FJ44" s="18" t="s">
        <v>1602</v>
      </c>
      <c r="FK44" s="18">
        <v>10.29</v>
      </c>
      <c r="FL44" s="18">
        <v>7</v>
      </c>
      <c r="FM44" s="18">
        <v>1</v>
      </c>
      <c r="FN44" s="19">
        <v>0</v>
      </c>
      <c r="FO44" s="18">
        <v>1</v>
      </c>
      <c r="FP44" s="18">
        <v>1</v>
      </c>
      <c r="FQ44" s="18">
        <v>1</v>
      </c>
      <c r="FR44" s="18">
        <v>1</v>
      </c>
      <c r="FS44" s="18">
        <v>1</v>
      </c>
      <c r="FV44" s="18">
        <v>1</v>
      </c>
      <c r="FW44" s="18" t="s">
        <v>1603</v>
      </c>
      <c r="FX44" s="18">
        <v>1974</v>
      </c>
      <c r="FY44" s="18">
        <v>1977</v>
      </c>
      <c r="FZ44" s="18">
        <v>0.43</v>
      </c>
      <c r="GA44" s="18">
        <v>0.85</v>
      </c>
      <c r="GB44" s="18" t="s">
        <v>798</v>
      </c>
      <c r="GE44" s="19">
        <v>0.5</v>
      </c>
      <c r="GF44" s="18">
        <v>2035</v>
      </c>
      <c r="GG44" s="18">
        <v>2035</v>
      </c>
      <c r="GH44" s="18">
        <v>1</v>
      </c>
      <c r="GI44" s="18">
        <v>2</v>
      </c>
      <c r="GJ44" s="19">
        <v>0</v>
      </c>
      <c r="GK44" s="18" t="s">
        <v>445</v>
      </c>
      <c r="GL44" s="18">
        <v>1</v>
      </c>
      <c r="GM44" s="19">
        <v>1</v>
      </c>
      <c r="GN44" s="18" t="s">
        <v>1606</v>
      </c>
      <c r="GP44" s="18">
        <v>2</v>
      </c>
      <c r="HA44" s="18" t="s">
        <v>1607</v>
      </c>
    </row>
    <row r="45" spans="1:209" s="18" customFormat="1" x14ac:dyDescent="0.15">
      <c r="A45" s="18" t="s">
        <v>2429</v>
      </c>
      <c r="B45" s="12">
        <v>3125</v>
      </c>
      <c r="C45" s="31">
        <v>4</v>
      </c>
      <c r="D45" s="12">
        <v>4</v>
      </c>
      <c r="E45" s="18">
        <v>1</v>
      </c>
      <c r="G45" s="18">
        <v>1</v>
      </c>
      <c r="H45" s="18">
        <v>1</v>
      </c>
      <c r="J45" s="18">
        <v>1</v>
      </c>
      <c r="K45" s="18">
        <v>1</v>
      </c>
      <c r="M45" s="18">
        <v>2</v>
      </c>
      <c r="N45" s="18">
        <v>1</v>
      </c>
      <c r="O45" s="18">
        <v>1</v>
      </c>
      <c r="P45" s="18">
        <v>1</v>
      </c>
      <c r="Q45" s="18">
        <v>1</v>
      </c>
      <c r="U45" s="53">
        <v>10</v>
      </c>
      <c r="V45" s="18">
        <v>25</v>
      </c>
      <c r="X45" s="55">
        <v>7.4999999999999997E-3</v>
      </c>
      <c r="Y45" s="18">
        <v>30</v>
      </c>
      <c r="Z45" s="58">
        <v>10</v>
      </c>
      <c r="AA45" s="18">
        <v>25</v>
      </c>
      <c r="AB45" s="18">
        <v>2</v>
      </c>
      <c r="AD45" s="18">
        <v>3</v>
      </c>
      <c r="AE45" s="18">
        <v>2</v>
      </c>
      <c r="AF45" s="18">
        <v>90</v>
      </c>
      <c r="AG45" s="18" t="s">
        <v>2412</v>
      </c>
      <c r="AH45" s="18" t="s">
        <v>2413</v>
      </c>
      <c r="AO45" s="18">
        <v>1</v>
      </c>
      <c r="AP45" s="18">
        <v>1</v>
      </c>
      <c r="AQ45" s="18">
        <v>1</v>
      </c>
      <c r="AR45" s="18">
        <v>2015</v>
      </c>
      <c r="AS45" s="18">
        <v>2011</v>
      </c>
      <c r="AX45" s="18">
        <v>2</v>
      </c>
      <c r="AY45" s="18">
        <v>1</v>
      </c>
      <c r="BA45" s="18">
        <v>1</v>
      </c>
      <c r="BC45" s="18">
        <v>1</v>
      </c>
      <c r="BF45" s="18">
        <v>1</v>
      </c>
      <c r="BG45" s="18" t="s">
        <v>2414</v>
      </c>
      <c r="BL45" s="18">
        <v>1</v>
      </c>
      <c r="BN45" s="18">
        <v>2</v>
      </c>
      <c r="BO45" s="18">
        <v>2</v>
      </c>
      <c r="BP45" s="18">
        <v>2</v>
      </c>
      <c r="BQ45" s="18">
        <v>1</v>
      </c>
      <c r="BR45" s="18">
        <v>2017</v>
      </c>
      <c r="BS45" s="18">
        <v>1</v>
      </c>
      <c r="BV45" s="18">
        <v>1</v>
      </c>
      <c r="BX45" s="18">
        <v>1</v>
      </c>
      <c r="CB45" s="18">
        <v>2</v>
      </c>
      <c r="CD45" s="18">
        <v>2</v>
      </c>
      <c r="CE45" s="53">
        <v>27.4</v>
      </c>
      <c r="CF45" s="18">
        <v>1</v>
      </c>
      <c r="CG45" s="18">
        <v>2011</v>
      </c>
      <c r="CH45" s="18">
        <v>1</v>
      </c>
      <c r="CK45" s="18">
        <v>1</v>
      </c>
      <c r="CM45" s="18">
        <v>1</v>
      </c>
      <c r="CQ45" s="18">
        <v>4</v>
      </c>
      <c r="CR45" s="18" t="s">
        <v>2415</v>
      </c>
      <c r="CS45" s="53">
        <v>34</v>
      </c>
      <c r="CT45" s="18">
        <v>2</v>
      </c>
      <c r="DJ45" s="18">
        <v>1</v>
      </c>
      <c r="DK45" s="18">
        <v>1959</v>
      </c>
      <c r="DL45" s="18">
        <v>156</v>
      </c>
      <c r="DO45" s="18">
        <v>1579</v>
      </c>
      <c r="DP45" s="18">
        <v>117</v>
      </c>
      <c r="DQ45" s="18">
        <v>380</v>
      </c>
      <c r="DR45" s="18">
        <v>39</v>
      </c>
      <c r="DU45" s="109">
        <v>42000</v>
      </c>
      <c r="DZ45" s="18">
        <v>1955</v>
      </c>
      <c r="EA45" s="18">
        <v>2001</v>
      </c>
      <c r="EC45" s="18">
        <v>2</v>
      </c>
      <c r="ED45" s="18">
        <v>0.45</v>
      </c>
      <c r="EF45" s="18">
        <v>1.08</v>
      </c>
      <c r="EH45" s="18">
        <v>3</v>
      </c>
      <c r="EM45" s="18">
        <v>0.65</v>
      </c>
      <c r="EO45" s="18" t="s">
        <v>2417</v>
      </c>
      <c r="EQ45" s="18">
        <v>1</v>
      </c>
      <c r="ER45" s="18">
        <v>1</v>
      </c>
      <c r="ES45" s="18">
        <v>3</v>
      </c>
      <c r="EV45" s="19">
        <v>0.71</v>
      </c>
      <c r="EW45" s="19">
        <v>0.28999999999999998</v>
      </c>
      <c r="EY45" s="18">
        <v>1</v>
      </c>
      <c r="EZ45" s="72">
        <v>1682</v>
      </c>
      <c r="FA45" s="18">
        <v>19</v>
      </c>
      <c r="FD45" s="18">
        <v>1409</v>
      </c>
      <c r="FE45" s="18">
        <v>11</v>
      </c>
      <c r="FF45" s="18">
        <v>273</v>
      </c>
      <c r="FG45" s="18">
        <v>8</v>
      </c>
      <c r="FL45" s="18">
        <v>6</v>
      </c>
      <c r="FM45" s="18">
        <v>1</v>
      </c>
      <c r="FN45" s="19">
        <v>0</v>
      </c>
      <c r="FP45" s="18">
        <v>1</v>
      </c>
      <c r="FV45" s="18">
        <v>2</v>
      </c>
      <c r="FX45" s="18">
        <v>1973</v>
      </c>
      <c r="FY45" s="18">
        <v>1992</v>
      </c>
      <c r="FZ45" s="18">
        <v>0.5</v>
      </c>
      <c r="GA45" s="18">
        <v>3.2</v>
      </c>
      <c r="GC45" s="18">
        <v>1.7</v>
      </c>
      <c r="GD45" s="18">
        <v>0.45</v>
      </c>
      <c r="GE45" s="19">
        <v>0.75</v>
      </c>
      <c r="GH45" s="18">
        <v>1</v>
      </c>
      <c r="GI45" s="18">
        <v>2</v>
      </c>
      <c r="GL45" s="18">
        <v>1</v>
      </c>
      <c r="GM45" s="19">
        <v>0.5</v>
      </c>
      <c r="GN45" s="18" t="s">
        <v>2421</v>
      </c>
      <c r="GP45" s="18">
        <v>2</v>
      </c>
    </row>
    <row r="46" spans="1:209" s="18" customFormat="1" x14ac:dyDescent="0.15">
      <c r="A46" s="18" t="s">
        <v>1728</v>
      </c>
      <c r="B46" s="12">
        <v>1070</v>
      </c>
      <c r="C46" s="31">
        <v>2</v>
      </c>
      <c r="D46" s="12">
        <v>3</v>
      </c>
      <c r="E46" s="18">
        <v>1</v>
      </c>
      <c r="G46" s="18">
        <v>1</v>
      </c>
      <c r="H46" s="18">
        <v>1</v>
      </c>
      <c r="I46" s="18">
        <v>1</v>
      </c>
      <c r="J46" s="18">
        <v>1</v>
      </c>
      <c r="K46" s="18">
        <v>1</v>
      </c>
      <c r="L46" s="18">
        <v>1</v>
      </c>
      <c r="M46" s="18">
        <v>1</v>
      </c>
      <c r="N46" s="18">
        <v>1</v>
      </c>
      <c r="O46" s="18">
        <v>1</v>
      </c>
      <c r="P46" s="18">
        <v>1</v>
      </c>
      <c r="Q46" s="18">
        <v>1</v>
      </c>
      <c r="R46" s="18">
        <v>1</v>
      </c>
      <c r="U46" s="53">
        <v>5</v>
      </c>
      <c r="V46" s="18">
        <v>0</v>
      </c>
      <c r="W46" s="53">
        <v>5</v>
      </c>
      <c r="X46" s="55"/>
      <c r="Y46" s="18">
        <v>14</v>
      </c>
      <c r="Z46" s="58"/>
      <c r="AA46" s="18">
        <v>90</v>
      </c>
      <c r="AB46" s="18">
        <v>2</v>
      </c>
      <c r="AD46" s="18">
        <v>3</v>
      </c>
      <c r="AE46" s="18">
        <v>1</v>
      </c>
      <c r="AF46" s="18">
        <v>30</v>
      </c>
      <c r="AH46" s="18" t="s">
        <v>444</v>
      </c>
      <c r="AI46" s="20">
        <v>0.22500000000000001</v>
      </c>
      <c r="AJ46" s="19">
        <v>0.16</v>
      </c>
      <c r="AK46" s="19">
        <v>0</v>
      </c>
      <c r="AO46" s="18">
        <v>2</v>
      </c>
      <c r="AP46" s="18">
        <v>2</v>
      </c>
      <c r="AQ46" s="18">
        <v>2</v>
      </c>
      <c r="AR46" s="18" t="s">
        <v>932</v>
      </c>
      <c r="AS46" s="18" t="s">
        <v>932</v>
      </c>
      <c r="AT46" s="18">
        <v>2008</v>
      </c>
      <c r="AU46" s="18" t="s">
        <v>932</v>
      </c>
      <c r="AV46" s="18" t="s">
        <v>932</v>
      </c>
      <c r="AW46" s="18">
        <v>2008</v>
      </c>
      <c r="AX46" s="18">
        <v>2</v>
      </c>
      <c r="AY46" s="18">
        <v>4</v>
      </c>
      <c r="AZ46" s="18" t="s">
        <v>1732</v>
      </c>
      <c r="BA46" s="18">
        <v>1</v>
      </c>
      <c r="BB46" s="18">
        <v>1</v>
      </c>
      <c r="BC46" s="18">
        <v>1</v>
      </c>
      <c r="BD46" s="18">
        <v>1</v>
      </c>
      <c r="BF46" s="18">
        <v>1</v>
      </c>
      <c r="BG46" s="18" t="s">
        <v>1733</v>
      </c>
      <c r="BL46" s="18">
        <v>1</v>
      </c>
      <c r="BN46" s="18">
        <v>2</v>
      </c>
      <c r="BO46" s="18">
        <v>2</v>
      </c>
      <c r="BP46" s="18">
        <v>3</v>
      </c>
      <c r="BQ46" s="18">
        <v>1</v>
      </c>
      <c r="BR46" s="18">
        <v>2017</v>
      </c>
      <c r="BS46" s="18">
        <v>1</v>
      </c>
      <c r="BT46" s="18">
        <v>1</v>
      </c>
      <c r="BU46" s="18">
        <v>1</v>
      </c>
      <c r="BV46" s="18">
        <v>1</v>
      </c>
      <c r="BW46" s="18">
        <v>1</v>
      </c>
      <c r="BX46" s="18">
        <v>1</v>
      </c>
      <c r="CB46" s="18">
        <v>2</v>
      </c>
      <c r="CD46" s="18">
        <v>2</v>
      </c>
      <c r="CE46" s="53">
        <v>47.83</v>
      </c>
      <c r="CF46" s="18">
        <v>1</v>
      </c>
      <c r="CG46" s="18">
        <v>2017</v>
      </c>
      <c r="CH46" s="18">
        <v>1</v>
      </c>
      <c r="CJ46" s="18">
        <v>1</v>
      </c>
      <c r="CK46" s="18">
        <v>1</v>
      </c>
      <c r="CL46" s="18">
        <v>1</v>
      </c>
      <c r="CM46" s="18">
        <v>1</v>
      </c>
      <c r="CQ46" s="18">
        <v>1</v>
      </c>
      <c r="CS46" s="53">
        <v>56.81</v>
      </c>
      <c r="CT46" s="18">
        <v>2</v>
      </c>
      <c r="DJ46" s="18">
        <v>1</v>
      </c>
      <c r="DK46" s="22">
        <v>1070</v>
      </c>
      <c r="DO46" s="18">
        <v>384</v>
      </c>
      <c r="DQ46" s="18">
        <v>26</v>
      </c>
      <c r="DU46" s="109">
        <v>54072</v>
      </c>
      <c r="DV46" s="18">
        <v>6.8</v>
      </c>
      <c r="DW46" s="18">
        <v>5</v>
      </c>
      <c r="DX46" s="18">
        <v>0</v>
      </c>
      <c r="DY46" s="18">
        <v>0</v>
      </c>
      <c r="DZ46" s="18">
        <v>1969</v>
      </c>
      <c r="EA46" s="18">
        <v>2012</v>
      </c>
      <c r="EC46" s="18">
        <v>0.504</v>
      </c>
      <c r="ED46" s="18">
        <v>0.11799999999999999</v>
      </c>
      <c r="EE46" s="19">
        <v>1</v>
      </c>
      <c r="EF46" s="18">
        <v>0.22320000000000001</v>
      </c>
      <c r="EG46" s="18">
        <v>0.98750000000000004</v>
      </c>
      <c r="EH46" s="18">
        <v>0.98750000000000004</v>
      </c>
      <c r="EP46" s="18">
        <v>2025</v>
      </c>
      <c r="EQ46" s="18">
        <v>1</v>
      </c>
      <c r="ER46" s="18">
        <v>1</v>
      </c>
      <c r="ES46" s="18">
        <v>3</v>
      </c>
      <c r="EU46" s="19">
        <v>0</v>
      </c>
      <c r="EV46" s="19">
        <v>0.03</v>
      </c>
      <c r="EW46" s="19">
        <v>0.97</v>
      </c>
      <c r="EY46" s="18">
        <v>1</v>
      </c>
      <c r="EZ46" s="72">
        <v>1070</v>
      </c>
      <c r="FD46" s="18">
        <v>398</v>
      </c>
      <c r="FF46" s="18">
        <v>29</v>
      </c>
      <c r="FJ46" s="22">
        <v>54750</v>
      </c>
      <c r="FK46" s="18">
        <v>4.5999999999999996</v>
      </c>
      <c r="FL46" s="18">
        <v>6</v>
      </c>
      <c r="FM46" s="18">
        <v>1</v>
      </c>
      <c r="FN46" s="19">
        <v>0</v>
      </c>
      <c r="FO46" s="18">
        <v>1</v>
      </c>
      <c r="FP46" s="18">
        <v>1</v>
      </c>
      <c r="FQ46" s="18">
        <v>1</v>
      </c>
      <c r="FV46" s="18">
        <v>1</v>
      </c>
      <c r="FW46" s="18" t="s">
        <v>1736</v>
      </c>
      <c r="FX46" s="18">
        <v>1950</v>
      </c>
      <c r="FY46" s="18">
        <v>2008</v>
      </c>
      <c r="FZ46" s="18">
        <v>0.22</v>
      </c>
      <c r="GA46" s="18">
        <v>2.6</v>
      </c>
      <c r="GB46" s="18">
        <v>60.2</v>
      </c>
      <c r="GC46" s="18">
        <v>1.18</v>
      </c>
      <c r="GD46" s="18">
        <v>0.22</v>
      </c>
      <c r="GE46" s="19">
        <v>0.45</v>
      </c>
      <c r="GF46" s="18">
        <v>2022</v>
      </c>
      <c r="GG46" s="18">
        <v>2022</v>
      </c>
      <c r="GH46" s="18">
        <v>2</v>
      </c>
      <c r="GI46" s="18">
        <v>2</v>
      </c>
      <c r="GK46" s="18" t="s">
        <v>545</v>
      </c>
      <c r="GL46" s="18">
        <v>2</v>
      </c>
      <c r="GN46" s="18" t="s">
        <v>545</v>
      </c>
      <c r="GP46" s="18">
        <v>1</v>
      </c>
      <c r="GQ46" s="18">
        <v>349</v>
      </c>
      <c r="GU46" s="18">
        <v>149</v>
      </c>
      <c r="GW46" s="18">
        <v>3.5</v>
      </c>
    </row>
    <row r="47" spans="1:209" s="18" customFormat="1" x14ac:dyDescent="0.15">
      <c r="A47" s="18" t="s">
        <v>2443</v>
      </c>
      <c r="B47" s="12">
        <v>23375</v>
      </c>
      <c r="C47" s="31">
        <v>5</v>
      </c>
      <c r="D47" s="12">
        <v>2</v>
      </c>
      <c r="E47" s="18">
        <v>1</v>
      </c>
      <c r="G47" s="18">
        <v>1</v>
      </c>
      <c r="H47" s="18">
        <v>1</v>
      </c>
      <c r="I47" s="18">
        <v>1</v>
      </c>
      <c r="J47" s="18">
        <v>1</v>
      </c>
      <c r="L47" s="18">
        <v>1</v>
      </c>
      <c r="M47" s="18">
        <v>2</v>
      </c>
      <c r="P47" s="18">
        <v>1</v>
      </c>
      <c r="Y47" s="18">
        <v>30</v>
      </c>
      <c r="Z47" s="58"/>
      <c r="AB47" s="18">
        <v>2</v>
      </c>
      <c r="AD47" s="18">
        <v>3</v>
      </c>
      <c r="AE47" s="18">
        <v>2</v>
      </c>
      <c r="AF47" s="18">
        <v>180</v>
      </c>
      <c r="AH47" s="18" t="s">
        <v>2381</v>
      </c>
      <c r="AI47" s="19">
        <v>0</v>
      </c>
      <c r="AM47" s="18">
        <v>1</v>
      </c>
      <c r="AN47" s="18">
        <v>1</v>
      </c>
      <c r="AO47" s="18">
        <v>1</v>
      </c>
      <c r="AP47" s="18">
        <v>1</v>
      </c>
      <c r="AQ47" s="18">
        <v>1</v>
      </c>
      <c r="AR47" s="18">
        <v>2015</v>
      </c>
      <c r="AS47" s="18" t="s">
        <v>445</v>
      </c>
      <c r="AT47" s="18" t="s">
        <v>445</v>
      </c>
      <c r="AU47" s="18">
        <v>2015</v>
      </c>
      <c r="AV47" s="18" t="s">
        <v>445</v>
      </c>
      <c r="AW47" s="18" t="s">
        <v>445</v>
      </c>
      <c r="AX47" s="18">
        <v>2</v>
      </c>
      <c r="AY47" s="18">
        <v>4</v>
      </c>
      <c r="AZ47" s="18" t="s">
        <v>2382</v>
      </c>
      <c r="BB47" s="18">
        <v>1</v>
      </c>
      <c r="BC47" s="18">
        <v>1</v>
      </c>
      <c r="BD47" s="18">
        <v>1</v>
      </c>
      <c r="BF47" s="18">
        <v>1</v>
      </c>
      <c r="BG47" s="18" t="s">
        <v>2383</v>
      </c>
      <c r="BH47" s="18">
        <v>1</v>
      </c>
      <c r="BN47" s="18">
        <v>2</v>
      </c>
      <c r="BO47" s="18">
        <v>2</v>
      </c>
      <c r="BP47" s="18">
        <v>2</v>
      </c>
      <c r="BQ47" s="18">
        <v>1</v>
      </c>
      <c r="BR47" s="18">
        <v>2017</v>
      </c>
      <c r="BS47" s="18">
        <v>1</v>
      </c>
      <c r="BU47" s="18">
        <v>1</v>
      </c>
      <c r="BW47" s="18">
        <v>1</v>
      </c>
      <c r="BX47" s="18">
        <v>1</v>
      </c>
      <c r="CB47" s="18">
        <v>2</v>
      </c>
      <c r="CD47" s="18">
        <v>2</v>
      </c>
      <c r="CE47" s="53">
        <v>33.64</v>
      </c>
      <c r="CF47" s="18">
        <v>1</v>
      </c>
      <c r="CG47" s="18">
        <v>2017</v>
      </c>
      <c r="CH47" s="18">
        <v>1</v>
      </c>
      <c r="CO47" s="18">
        <v>1</v>
      </c>
      <c r="CP47" s="18" t="s">
        <v>2384</v>
      </c>
      <c r="CQ47" s="18">
        <v>4</v>
      </c>
      <c r="CR47" s="18" t="s">
        <v>2385</v>
      </c>
      <c r="CS47" s="53">
        <v>44.85</v>
      </c>
      <c r="CT47" s="18">
        <v>1</v>
      </c>
      <c r="CU47" s="18">
        <v>2017</v>
      </c>
      <c r="CV47" s="18">
        <v>1</v>
      </c>
      <c r="CZ47" s="18">
        <v>1</v>
      </c>
      <c r="DA47" s="18">
        <v>1</v>
      </c>
      <c r="DC47" s="18">
        <v>1</v>
      </c>
      <c r="DD47" s="18" t="s">
        <v>2386</v>
      </c>
      <c r="DE47" s="18">
        <v>2</v>
      </c>
      <c r="DG47" s="18">
        <v>1</v>
      </c>
      <c r="DH47" s="18" t="s">
        <v>2387</v>
      </c>
      <c r="DI47" s="53">
        <v>9.25</v>
      </c>
      <c r="DJ47" s="18">
        <v>1</v>
      </c>
      <c r="DK47" s="22">
        <v>23080</v>
      </c>
      <c r="DL47" s="18">
        <v>200</v>
      </c>
      <c r="DO47" s="22">
        <v>5642</v>
      </c>
      <c r="DP47" s="18">
        <v>68</v>
      </c>
      <c r="DQ47" s="18">
        <v>442</v>
      </c>
      <c r="DR47" s="18">
        <v>7</v>
      </c>
      <c r="DS47" s="18">
        <v>9</v>
      </c>
      <c r="DT47" s="18">
        <v>0</v>
      </c>
      <c r="DU47" s="109">
        <v>79212</v>
      </c>
      <c r="DV47" s="18">
        <v>80</v>
      </c>
      <c r="DW47" s="18">
        <v>3</v>
      </c>
      <c r="DX47" s="18">
        <v>4</v>
      </c>
      <c r="DY47" s="18">
        <v>7</v>
      </c>
      <c r="DZ47" s="18">
        <v>1946</v>
      </c>
      <c r="EA47" s="18">
        <v>2006</v>
      </c>
      <c r="EB47" s="18">
        <v>29.4</v>
      </c>
      <c r="EC47" s="18">
        <v>13.7</v>
      </c>
      <c r="ED47" s="18">
        <v>3</v>
      </c>
      <c r="EE47" s="19">
        <v>0</v>
      </c>
      <c r="EF47" s="18">
        <v>6</v>
      </c>
      <c r="EJ47" s="18">
        <v>10.57</v>
      </c>
      <c r="EM47" s="22">
        <v>16000</v>
      </c>
      <c r="EO47" s="18" t="s">
        <v>2388</v>
      </c>
      <c r="EP47" s="18">
        <v>2030</v>
      </c>
      <c r="EQ47" s="18">
        <v>1</v>
      </c>
      <c r="ER47" s="18">
        <v>1</v>
      </c>
      <c r="ES47" s="18">
        <v>3</v>
      </c>
      <c r="EU47" s="19">
        <v>0.95</v>
      </c>
      <c r="EW47" s="19">
        <v>0.05</v>
      </c>
      <c r="EY47" s="18">
        <v>1</v>
      </c>
      <c r="EZ47" s="72">
        <v>23080</v>
      </c>
      <c r="FD47" s="22">
        <v>5547</v>
      </c>
      <c r="FE47" s="18">
        <v>0</v>
      </c>
      <c r="FF47" s="18">
        <v>335</v>
      </c>
      <c r="FG47" s="18">
        <v>0</v>
      </c>
      <c r="FH47" s="18">
        <v>16</v>
      </c>
      <c r="FI47" s="18">
        <v>0</v>
      </c>
      <c r="FJ47" s="18" t="s">
        <v>2389</v>
      </c>
      <c r="FK47" s="18">
        <v>57</v>
      </c>
      <c r="GO47" s="18" t="s">
        <v>2390</v>
      </c>
      <c r="GP47" s="18">
        <v>1</v>
      </c>
      <c r="GQ47" s="22">
        <v>6146</v>
      </c>
      <c r="GW47" s="18">
        <v>48</v>
      </c>
      <c r="GX47" s="18" t="s">
        <v>464</v>
      </c>
      <c r="GY47" s="22">
        <v>2640</v>
      </c>
      <c r="GZ47" s="18" t="s">
        <v>1231</v>
      </c>
    </row>
    <row r="48" spans="1:209" s="18" customFormat="1" x14ac:dyDescent="0.15">
      <c r="A48" s="18" t="s">
        <v>2476</v>
      </c>
      <c r="B48" s="12">
        <v>3375</v>
      </c>
      <c r="C48" s="31">
        <v>4</v>
      </c>
      <c r="D48" s="12">
        <v>2</v>
      </c>
      <c r="E48" s="18">
        <v>1</v>
      </c>
      <c r="G48" s="18">
        <v>1</v>
      </c>
      <c r="H48" s="18">
        <v>1</v>
      </c>
      <c r="I48" s="18">
        <v>1</v>
      </c>
      <c r="J48" s="18">
        <v>1</v>
      </c>
      <c r="L48" s="18">
        <v>1</v>
      </c>
      <c r="M48" s="18">
        <v>1</v>
      </c>
      <c r="N48" s="18">
        <v>1</v>
      </c>
      <c r="P48" s="18">
        <v>1</v>
      </c>
      <c r="R48" s="18">
        <v>1</v>
      </c>
      <c r="U48" s="53" t="s">
        <v>2516</v>
      </c>
      <c r="V48" s="18">
        <v>5</v>
      </c>
      <c r="Y48" s="18">
        <v>60</v>
      </c>
      <c r="Z48" s="58"/>
      <c r="AB48" s="18">
        <v>2</v>
      </c>
      <c r="AD48" s="18">
        <v>3</v>
      </c>
      <c r="AE48" s="18">
        <v>1</v>
      </c>
      <c r="AF48" s="18" t="s">
        <v>2517</v>
      </c>
      <c r="AG48" s="18" t="s">
        <v>2518</v>
      </c>
      <c r="AH48" s="18" t="s">
        <v>1318</v>
      </c>
      <c r="AL48" s="18">
        <v>1</v>
      </c>
      <c r="AM48" s="18">
        <v>1</v>
      </c>
      <c r="AN48" s="18">
        <v>1</v>
      </c>
      <c r="AO48" s="18">
        <v>2</v>
      </c>
      <c r="AP48" s="18">
        <v>2</v>
      </c>
      <c r="AQ48" s="18">
        <v>2</v>
      </c>
      <c r="AR48" s="18">
        <v>2016</v>
      </c>
      <c r="AS48" s="18">
        <v>2016</v>
      </c>
      <c r="AT48" s="18">
        <v>2016</v>
      </c>
      <c r="AX48" s="18">
        <v>1</v>
      </c>
      <c r="AY48" s="18">
        <v>1</v>
      </c>
      <c r="BB48" s="18">
        <v>1</v>
      </c>
      <c r="BC48" s="18">
        <v>1</v>
      </c>
      <c r="BF48" s="18">
        <v>1</v>
      </c>
      <c r="BG48" s="18" t="s">
        <v>2519</v>
      </c>
      <c r="BH48" s="18">
        <v>1</v>
      </c>
      <c r="BN48" s="18">
        <v>2</v>
      </c>
      <c r="BO48" s="18">
        <v>2</v>
      </c>
      <c r="BP48" s="18">
        <v>2</v>
      </c>
      <c r="BQ48" s="18">
        <v>1</v>
      </c>
      <c r="BR48" s="18">
        <v>2017</v>
      </c>
      <c r="BS48" s="18">
        <v>1</v>
      </c>
      <c r="BU48" s="18">
        <v>1</v>
      </c>
      <c r="CB48" s="18">
        <v>4</v>
      </c>
      <c r="CC48" s="18" t="s">
        <v>2520</v>
      </c>
      <c r="CD48" s="18">
        <v>2</v>
      </c>
      <c r="CE48" s="53">
        <v>27.77</v>
      </c>
      <c r="CF48" s="18">
        <v>1</v>
      </c>
      <c r="CG48" s="18">
        <v>2017</v>
      </c>
      <c r="CH48" s="18">
        <v>1</v>
      </c>
      <c r="CJ48" s="18">
        <v>1</v>
      </c>
      <c r="CQ48" s="18">
        <v>1</v>
      </c>
      <c r="CS48" s="53">
        <v>41.25</v>
      </c>
      <c r="CT48" s="18">
        <v>1</v>
      </c>
      <c r="CU48" s="18">
        <v>2016</v>
      </c>
      <c r="CV48" s="18">
        <v>1</v>
      </c>
      <c r="CX48" s="18">
        <v>1</v>
      </c>
      <c r="DE48" s="18">
        <v>2</v>
      </c>
      <c r="DG48" s="18">
        <v>2</v>
      </c>
      <c r="DI48" s="53">
        <v>3</v>
      </c>
      <c r="DJ48" s="18">
        <v>1</v>
      </c>
      <c r="DK48" s="18">
        <v>3300</v>
      </c>
      <c r="DO48" s="18">
        <v>1000</v>
      </c>
      <c r="DU48" s="109"/>
      <c r="DY48" s="18">
        <v>0</v>
      </c>
      <c r="EQ48" s="18">
        <v>2</v>
      </c>
      <c r="ER48" s="18">
        <v>2</v>
      </c>
      <c r="ES48" s="18">
        <v>4</v>
      </c>
      <c r="ET48" s="18" t="s">
        <v>2522</v>
      </c>
      <c r="EW48" s="19">
        <v>1</v>
      </c>
      <c r="EY48" s="18">
        <v>1</v>
      </c>
      <c r="EZ48" s="72">
        <v>3300</v>
      </c>
      <c r="FD48" s="18">
        <v>1000</v>
      </c>
      <c r="FV48" s="18">
        <v>1</v>
      </c>
      <c r="GH48" s="18">
        <v>2</v>
      </c>
      <c r="GI48" s="18">
        <v>2</v>
      </c>
      <c r="GL48" s="18">
        <v>2</v>
      </c>
      <c r="GP48" s="18">
        <v>1</v>
      </c>
      <c r="GQ48" s="18">
        <v>1000</v>
      </c>
      <c r="GY48" s="18" t="s">
        <v>1318</v>
      </c>
      <c r="GZ48" s="18" t="s">
        <v>2523</v>
      </c>
      <c r="HA48" s="18" t="s">
        <v>2524</v>
      </c>
    </row>
    <row r="49" spans="1:211" s="18" customFormat="1" x14ac:dyDescent="0.15">
      <c r="A49" s="18" t="s">
        <v>1822</v>
      </c>
      <c r="B49" s="12">
        <v>49745</v>
      </c>
      <c r="C49" s="31">
        <v>5</v>
      </c>
      <c r="D49" s="12">
        <v>2</v>
      </c>
      <c r="E49" s="18">
        <v>1</v>
      </c>
      <c r="G49" s="18">
        <v>1</v>
      </c>
      <c r="H49" s="18">
        <v>1</v>
      </c>
      <c r="I49" s="18">
        <v>1</v>
      </c>
      <c r="J49" s="18">
        <v>1</v>
      </c>
      <c r="L49" s="18">
        <v>1</v>
      </c>
      <c r="M49" s="18">
        <v>1</v>
      </c>
      <c r="N49" s="18">
        <v>1</v>
      </c>
      <c r="P49" s="18">
        <v>1</v>
      </c>
      <c r="Q49" s="18">
        <v>1</v>
      </c>
      <c r="U49" s="53">
        <v>10</v>
      </c>
      <c r="V49" s="18">
        <v>32</v>
      </c>
      <c r="Y49" s="18">
        <v>35</v>
      </c>
      <c r="Z49" s="58"/>
      <c r="AA49" s="18">
        <v>120</v>
      </c>
      <c r="AB49" s="18">
        <v>2</v>
      </c>
      <c r="AD49" s="18">
        <v>3</v>
      </c>
      <c r="AE49" s="18">
        <v>1</v>
      </c>
      <c r="AF49" s="18">
        <v>60</v>
      </c>
      <c r="AH49" s="18" t="s">
        <v>1830</v>
      </c>
      <c r="AI49" s="19">
        <v>0.28999999999999998</v>
      </c>
      <c r="AM49" s="18">
        <v>1</v>
      </c>
      <c r="AN49" s="18">
        <v>1</v>
      </c>
      <c r="AO49" s="18">
        <v>1</v>
      </c>
      <c r="AP49" s="18">
        <v>1</v>
      </c>
      <c r="AQ49" s="18">
        <v>1</v>
      </c>
      <c r="AR49" s="18">
        <v>2016</v>
      </c>
      <c r="AS49" s="18">
        <v>2009</v>
      </c>
      <c r="AT49" s="18">
        <v>2016</v>
      </c>
      <c r="AU49" s="18">
        <v>2010</v>
      </c>
      <c r="AV49" s="18">
        <v>2009</v>
      </c>
      <c r="AW49" s="18" t="s">
        <v>1831</v>
      </c>
      <c r="AX49" s="18">
        <v>2</v>
      </c>
      <c r="AY49" s="18">
        <v>4</v>
      </c>
      <c r="AZ49" s="18" t="s">
        <v>1832</v>
      </c>
      <c r="BC49" s="18">
        <v>1</v>
      </c>
      <c r="BD49" s="18">
        <v>1</v>
      </c>
      <c r="BF49" s="18">
        <v>1</v>
      </c>
      <c r="BG49" s="18" t="s">
        <v>1833</v>
      </c>
      <c r="BH49" s="18">
        <v>1</v>
      </c>
      <c r="BI49" s="18">
        <v>1</v>
      </c>
      <c r="BN49" s="18">
        <v>2</v>
      </c>
      <c r="BO49" s="18">
        <v>2</v>
      </c>
      <c r="BP49" s="18">
        <v>2</v>
      </c>
      <c r="BQ49" s="18">
        <v>1</v>
      </c>
      <c r="BR49" s="18">
        <v>2017</v>
      </c>
      <c r="BS49" s="18">
        <v>1</v>
      </c>
      <c r="BU49" s="18">
        <v>1</v>
      </c>
      <c r="BX49" s="18">
        <v>1</v>
      </c>
      <c r="CB49" s="18">
        <v>2</v>
      </c>
      <c r="CD49" s="18">
        <v>1</v>
      </c>
      <c r="CE49" s="53">
        <v>86.78</v>
      </c>
      <c r="CF49" s="18">
        <v>1</v>
      </c>
      <c r="CG49" s="18">
        <v>2017</v>
      </c>
      <c r="CH49" s="18">
        <v>1</v>
      </c>
      <c r="CJ49" s="18">
        <v>1</v>
      </c>
      <c r="CM49" s="18">
        <v>1</v>
      </c>
      <c r="CQ49" s="18">
        <v>3</v>
      </c>
      <c r="CS49" s="53">
        <v>41.63</v>
      </c>
      <c r="CT49" s="18">
        <v>1</v>
      </c>
      <c r="CU49" s="18">
        <v>2017</v>
      </c>
      <c r="CV49" s="18">
        <v>1</v>
      </c>
      <c r="CX49" s="18">
        <v>1</v>
      </c>
      <c r="DA49" s="18">
        <v>1</v>
      </c>
      <c r="DE49" s="18">
        <v>2</v>
      </c>
      <c r="DG49" s="18">
        <v>1</v>
      </c>
      <c r="DH49" s="18" t="s">
        <v>1834</v>
      </c>
      <c r="DI49" s="53">
        <v>8.19</v>
      </c>
      <c r="DJ49" s="18">
        <v>1</v>
      </c>
      <c r="DK49" s="18">
        <v>50000</v>
      </c>
      <c r="DL49" s="18">
        <v>12000</v>
      </c>
      <c r="DM49" s="18">
        <v>50000</v>
      </c>
      <c r="DN49" s="18">
        <v>12000</v>
      </c>
      <c r="DO49" s="18">
        <v>13181</v>
      </c>
      <c r="DP49" s="18">
        <v>5873</v>
      </c>
      <c r="DQ49" s="18">
        <v>500</v>
      </c>
      <c r="DR49" s="18">
        <v>0</v>
      </c>
      <c r="DS49" s="18">
        <v>0</v>
      </c>
      <c r="DT49" s="18">
        <v>0</v>
      </c>
      <c r="DU49" s="109">
        <v>66430</v>
      </c>
      <c r="DV49" s="18">
        <v>248</v>
      </c>
      <c r="DW49" s="18">
        <v>22</v>
      </c>
      <c r="DX49" s="18">
        <v>5</v>
      </c>
      <c r="DY49" s="18">
        <v>14</v>
      </c>
      <c r="DZ49" s="18">
        <v>1972</v>
      </c>
      <c r="EA49" s="18">
        <v>2016</v>
      </c>
      <c r="EB49" s="18">
        <v>14</v>
      </c>
      <c r="EC49" s="18">
        <v>18</v>
      </c>
      <c r="ED49" s="18">
        <v>5.4</v>
      </c>
      <c r="EE49" s="19">
        <v>0.95</v>
      </c>
      <c r="EF49" s="18">
        <v>11</v>
      </c>
      <c r="EG49" s="18">
        <v>0</v>
      </c>
      <c r="EH49" s="18">
        <v>27</v>
      </c>
      <c r="EI49" s="18">
        <v>0</v>
      </c>
      <c r="EJ49" s="18">
        <v>0</v>
      </c>
      <c r="EK49" s="18">
        <v>0</v>
      </c>
      <c r="EL49" s="18">
        <v>250</v>
      </c>
      <c r="EP49" s="18">
        <v>2040</v>
      </c>
      <c r="EQ49" s="18">
        <v>1</v>
      </c>
      <c r="ER49" s="18">
        <v>1</v>
      </c>
      <c r="ES49" s="18">
        <v>2</v>
      </c>
      <c r="EU49" s="19">
        <v>0.16</v>
      </c>
      <c r="EV49" s="19">
        <v>0.6</v>
      </c>
      <c r="EW49" s="19">
        <v>0.24</v>
      </c>
      <c r="EX49" s="18" t="s">
        <v>1848</v>
      </c>
      <c r="EY49" s="18">
        <v>1</v>
      </c>
      <c r="EZ49" s="72">
        <v>50000</v>
      </c>
      <c r="FA49" s="18">
        <v>0</v>
      </c>
      <c r="FB49" s="18">
        <v>50000</v>
      </c>
      <c r="FC49" s="18">
        <v>0</v>
      </c>
      <c r="FD49" s="18">
        <v>12764</v>
      </c>
      <c r="FE49" s="18">
        <v>0</v>
      </c>
      <c r="FF49" s="18">
        <v>836</v>
      </c>
      <c r="FG49" s="18">
        <v>0</v>
      </c>
      <c r="FH49" s="18">
        <v>592</v>
      </c>
      <c r="FI49" s="18">
        <v>0</v>
      </c>
      <c r="FJ49" s="18" t="s">
        <v>1849</v>
      </c>
      <c r="FK49" s="18">
        <v>168</v>
      </c>
      <c r="FL49" s="18">
        <v>0</v>
      </c>
      <c r="FM49" s="18">
        <v>0</v>
      </c>
      <c r="FN49" s="19">
        <v>0</v>
      </c>
      <c r="FT49" s="18">
        <v>1</v>
      </c>
      <c r="FU49" s="18" t="s">
        <v>1852</v>
      </c>
      <c r="FW49" s="18" t="s">
        <v>545</v>
      </c>
      <c r="GK49" s="18" t="s">
        <v>545</v>
      </c>
      <c r="GN49" s="18" t="s">
        <v>545</v>
      </c>
      <c r="GO49" s="18" t="s">
        <v>1853</v>
      </c>
      <c r="GP49" s="18">
        <v>1</v>
      </c>
      <c r="GQ49" s="18">
        <v>14171</v>
      </c>
      <c r="GR49" s="18">
        <v>0</v>
      </c>
      <c r="GS49" s="18">
        <v>500</v>
      </c>
      <c r="GT49" s="18">
        <v>0</v>
      </c>
      <c r="GW49" s="18" t="s">
        <v>1854</v>
      </c>
      <c r="GX49" s="18" t="s">
        <v>1855</v>
      </c>
      <c r="GY49" s="18" t="s">
        <v>1856</v>
      </c>
      <c r="HA49" s="18" t="s">
        <v>1857</v>
      </c>
    </row>
    <row r="50" spans="1:211" s="18" customFormat="1" x14ac:dyDescent="0.15">
      <c r="A50" s="18" t="s">
        <v>1511</v>
      </c>
      <c r="B50" s="12">
        <v>23465</v>
      </c>
      <c r="C50" s="31">
        <v>5</v>
      </c>
      <c r="D50" s="12">
        <v>2</v>
      </c>
      <c r="E50" s="18">
        <v>1</v>
      </c>
      <c r="G50" s="18">
        <v>1</v>
      </c>
      <c r="H50" s="18">
        <v>1</v>
      </c>
      <c r="I50" s="18">
        <v>1</v>
      </c>
      <c r="J50" s="18">
        <v>1</v>
      </c>
      <c r="K50" s="18">
        <v>1</v>
      </c>
      <c r="L50" s="18">
        <v>1</v>
      </c>
      <c r="M50" s="18">
        <v>1</v>
      </c>
      <c r="N50" s="18">
        <v>1</v>
      </c>
      <c r="P50" s="18">
        <v>1</v>
      </c>
      <c r="Q50" s="18">
        <v>1</v>
      </c>
      <c r="R50" s="18">
        <v>1</v>
      </c>
      <c r="U50" s="53">
        <v>20</v>
      </c>
      <c r="V50" s="18">
        <v>8</v>
      </c>
      <c r="Y50" s="18">
        <v>19</v>
      </c>
      <c r="Z50" s="58">
        <v>15</v>
      </c>
      <c r="AA50" s="18">
        <v>120</v>
      </c>
      <c r="AB50" s="18">
        <v>1</v>
      </c>
      <c r="AC50" s="18" t="s">
        <v>1512</v>
      </c>
      <c r="AD50" s="18">
        <v>3</v>
      </c>
      <c r="AE50" s="18">
        <v>2</v>
      </c>
      <c r="AF50" s="18">
        <v>365</v>
      </c>
      <c r="AG50" s="18" t="s">
        <v>1415</v>
      </c>
      <c r="AH50" s="18" t="s">
        <v>1513</v>
      </c>
      <c r="AI50" s="19">
        <v>7.0000000000000007E-2</v>
      </c>
      <c r="AJ50" s="19">
        <v>0.4</v>
      </c>
      <c r="AK50" s="19">
        <v>0</v>
      </c>
      <c r="AN50" s="18">
        <v>1</v>
      </c>
      <c r="AO50" s="18">
        <v>1</v>
      </c>
      <c r="AP50" s="18">
        <v>1</v>
      </c>
      <c r="AQ50" s="18">
        <v>1</v>
      </c>
      <c r="AR50" s="18">
        <v>2015</v>
      </c>
      <c r="AS50" s="18">
        <v>2015</v>
      </c>
      <c r="AT50" s="18">
        <v>2015</v>
      </c>
      <c r="AU50" s="18" t="s">
        <v>464</v>
      </c>
      <c r="AV50" s="18" t="s">
        <v>464</v>
      </c>
      <c r="AW50" s="18" t="s">
        <v>464</v>
      </c>
      <c r="AX50" s="18">
        <v>2</v>
      </c>
      <c r="AY50" s="18">
        <v>1</v>
      </c>
      <c r="BB50" s="18">
        <v>1</v>
      </c>
      <c r="BC50" s="18">
        <v>1</v>
      </c>
      <c r="BD50" s="18">
        <v>1</v>
      </c>
      <c r="BF50" s="18">
        <v>1</v>
      </c>
      <c r="BG50" s="18" t="s">
        <v>1514</v>
      </c>
      <c r="BJ50" s="18">
        <v>1</v>
      </c>
      <c r="BK50" s="18">
        <v>1</v>
      </c>
      <c r="BN50" s="18">
        <v>2</v>
      </c>
      <c r="BO50" s="18">
        <v>2</v>
      </c>
      <c r="BP50" s="18">
        <v>2</v>
      </c>
      <c r="BQ50" s="18">
        <v>1</v>
      </c>
      <c r="BR50" s="18">
        <v>2017</v>
      </c>
      <c r="BS50" s="18">
        <v>1</v>
      </c>
      <c r="BU50" s="18">
        <v>1</v>
      </c>
      <c r="BV50" s="18">
        <v>1</v>
      </c>
      <c r="BW50" s="18">
        <v>1</v>
      </c>
      <c r="BX50" s="18">
        <v>1</v>
      </c>
      <c r="CB50" s="18">
        <v>1</v>
      </c>
      <c r="CD50" s="18">
        <v>2</v>
      </c>
      <c r="CE50" s="53">
        <v>41.54</v>
      </c>
      <c r="CF50" s="18">
        <v>1</v>
      </c>
      <c r="CG50" s="18">
        <v>2017</v>
      </c>
      <c r="CH50" s="18">
        <v>1</v>
      </c>
      <c r="CJ50" s="18">
        <v>1</v>
      </c>
      <c r="CK50" s="18">
        <v>1</v>
      </c>
      <c r="CL50" s="18">
        <v>1</v>
      </c>
      <c r="CM50" s="18">
        <v>1</v>
      </c>
      <c r="CO50" s="18">
        <v>1</v>
      </c>
      <c r="CP50" s="18" t="s">
        <v>611</v>
      </c>
      <c r="CQ50" s="18">
        <v>2</v>
      </c>
      <c r="CS50" s="53">
        <v>81.36</v>
      </c>
      <c r="CT50" s="18">
        <v>1</v>
      </c>
      <c r="CU50" s="18">
        <v>2017</v>
      </c>
      <c r="CV50" s="18">
        <v>1</v>
      </c>
      <c r="CX50" s="18">
        <v>1</v>
      </c>
      <c r="CY50" s="18">
        <v>1</v>
      </c>
      <c r="CZ50" s="18">
        <v>1</v>
      </c>
      <c r="DA50" s="18">
        <v>1</v>
      </c>
      <c r="DE50" s="18">
        <v>2</v>
      </c>
      <c r="DG50" s="18">
        <v>2</v>
      </c>
      <c r="DI50" s="53">
        <v>9.4499999999999993</v>
      </c>
      <c r="DJ50" s="18">
        <v>1</v>
      </c>
      <c r="DK50" s="18">
        <v>23564</v>
      </c>
      <c r="DM50" s="18">
        <v>25888</v>
      </c>
      <c r="DN50" s="18" t="s">
        <v>464</v>
      </c>
      <c r="DO50" s="18">
        <v>5862</v>
      </c>
      <c r="DP50" s="18">
        <v>85</v>
      </c>
      <c r="DQ50" s="18">
        <v>416</v>
      </c>
      <c r="DR50" s="18">
        <v>0</v>
      </c>
      <c r="DS50" s="18">
        <v>469</v>
      </c>
      <c r="DT50" s="18">
        <v>0</v>
      </c>
      <c r="DU50" s="109">
        <v>350876328</v>
      </c>
      <c r="DV50" s="18">
        <v>135</v>
      </c>
      <c r="DW50" s="18">
        <v>7</v>
      </c>
      <c r="DX50" s="18">
        <v>2</v>
      </c>
      <c r="DY50" s="18">
        <v>1</v>
      </c>
      <c r="EA50" s="18">
        <v>2013</v>
      </c>
      <c r="EB50" s="18">
        <v>10</v>
      </c>
      <c r="EC50" s="18">
        <v>9.5</v>
      </c>
      <c r="ED50" s="18">
        <v>2.37</v>
      </c>
      <c r="EE50" s="19">
        <v>0</v>
      </c>
      <c r="EF50" s="18">
        <v>4.5999999999999996</v>
      </c>
      <c r="EG50" s="18">
        <v>0</v>
      </c>
      <c r="EH50" s="18">
        <v>0</v>
      </c>
      <c r="EI50" s="18">
        <v>0</v>
      </c>
      <c r="EJ50" s="18">
        <v>12</v>
      </c>
      <c r="EK50" s="18">
        <v>0</v>
      </c>
      <c r="EL50" s="18">
        <v>0</v>
      </c>
      <c r="EP50" s="18">
        <v>2036</v>
      </c>
      <c r="EQ50" s="18">
        <v>1</v>
      </c>
      <c r="ER50" s="18">
        <v>1</v>
      </c>
      <c r="ES50" s="18">
        <v>3</v>
      </c>
      <c r="EU50" s="19">
        <v>1</v>
      </c>
      <c r="EY50" s="18">
        <v>1</v>
      </c>
      <c r="EZ50" s="72">
        <v>23564</v>
      </c>
      <c r="FB50" s="18">
        <v>25888</v>
      </c>
      <c r="FD50" s="18">
        <v>5815</v>
      </c>
      <c r="FE50" s="18">
        <v>11</v>
      </c>
      <c r="FF50" s="18">
        <v>443</v>
      </c>
      <c r="FG50" s="18">
        <v>0</v>
      </c>
      <c r="FH50" s="18">
        <v>309</v>
      </c>
      <c r="FI50" s="18">
        <v>0</v>
      </c>
      <c r="FK50" s="18">
        <v>80.34</v>
      </c>
      <c r="FL50" s="18">
        <v>24</v>
      </c>
      <c r="FM50" s="18">
        <v>1</v>
      </c>
      <c r="FN50" s="19">
        <v>0</v>
      </c>
      <c r="FO50" s="18">
        <v>1</v>
      </c>
      <c r="FP50" s="18">
        <v>1</v>
      </c>
      <c r="FQ50" s="18">
        <v>1</v>
      </c>
      <c r="FT50" s="18">
        <v>1</v>
      </c>
      <c r="FU50" s="18" t="s">
        <v>1520</v>
      </c>
      <c r="FW50" s="18" t="s">
        <v>1521</v>
      </c>
      <c r="FX50" s="18">
        <v>1987</v>
      </c>
      <c r="FY50" s="18">
        <v>2015</v>
      </c>
      <c r="FZ50" s="18">
        <v>4</v>
      </c>
      <c r="GA50" s="18">
        <v>12</v>
      </c>
      <c r="GB50" s="18">
        <v>1412.91</v>
      </c>
      <c r="GC50" s="18">
        <v>18.38</v>
      </c>
      <c r="GD50" s="18">
        <v>4.34</v>
      </c>
      <c r="GH50" s="18">
        <v>1</v>
      </c>
      <c r="GI50" s="18">
        <v>1</v>
      </c>
      <c r="GJ50" s="19">
        <v>0.02</v>
      </c>
      <c r="GK50" s="18" t="s">
        <v>1523</v>
      </c>
      <c r="GL50" s="18">
        <v>2</v>
      </c>
      <c r="GM50" s="16">
        <v>0</v>
      </c>
      <c r="GN50" s="18" t="s">
        <v>445</v>
      </c>
      <c r="GO50" s="18" t="s">
        <v>1524</v>
      </c>
      <c r="GP50" s="18">
        <v>1</v>
      </c>
      <c r="GQ50" s="18">
        <v>5854</v>
      </c>
      <c r="GR50" s="18">
        <v>0</v>
      </c>
      <c r="GS50" s="18">
        <v>682</v>
      </c>
      <c r="GT50" s="18" t="s">
        <v>445</v>
      </c>
      <c r="GW50" s="18">
        <v>64.2</v>
      </c>
      <c r="GX50" s="18">
        <v>21.3</v>
      </c>
      <c r="GY50" s="22">
        <v>2877</v>
      </c>
    </row>
    <row r="51" spans="1:211" s="18" customFormat="1" x14ac:dyDescent="0.15">
      <c r="A51" s="18" t="s">
        <v>2445</v>
      </c>
      <c r="B51" s="12">
        <v>36815</v>
      </c>
      <c r="C51" s="31">
        <v>5</v>
      </c>
      <c r="D51" s="12">
        <v>5</v>
      </c>
      <c r="E51" s="18">
        <v>1</v>
      </c>
      <c r="G51" s="18">
        <v>1</v>
      </c>
      <c r="H51" s="18">
        <v>1</v>
      </c>
      <c r="I51" s="18">
        <v>1</v>
      </c>
      <c r="J51" s="18">
        <v>1</v>
      </c>
      <c r="K51" s="18">
        <v>1</v>
      </c>
      <c r="L51" s="18">
        <v>1</v>
      </c>
      <c r="M51" s="18">
        <v>1</v>
      </c>
      <c r="N51" s="18">
        <v>1</v>
      </c>
      <c r="P51" s="18">
        <v>1</v>
      </c>
      <c r="R51" s="18">
        <v>1</v>
      </c>
      <c r="S51" s="18">
        <v>1</v>
      </c>
      <c r="T51" s="18" t="s">
        <v>765</v>
      </c>
      <c r="U51" s="53" t="s">
        <v>766</v>
      </c>
      <c r="V51" s="18">
        <v>21</v>
      </c>
      <c r="Y51" s="18">
        <v>26</v>
      </c>
      <c r="Z51" s="58"/>
      <c r="AB51" s="18">
        <v>2</v>
      </c>
      <c r="AD51" s="18">
        <v>3</v>
      </c>
      <c r="AE51" s="18">
        <v>1</v>
      </c>
      <c r="AF51" s="18" t="s">
        <v>768</v>
      </c>
      <c r="AG51" s="18" t="s">
        <v>769</v>
      </c>
      <c r="AH51" s="18" t="s">
        <v>770</v>
      </c>
      <c r="AI51" s="19">
        <v>0.08</v>
      </c>
      <c r="AJ51" s="19">
        <v>0.08</v>
      </c>
      <c r="AN51" s="18">
        <v>1</v>
      </c>
      <c r="AO51" s="18">
        <v>1</v>
      </c>
      <c r="AP51" s="18">
        <v>1</v>
      </c>
      <c r="AQ51" s="18">
        <v>1</v>
      </c>
      <c r="AR51" s="18" t="s">
        <v>771</v>
      </c>
      <c r="AS51" s="18" t="s">
        <v>771</v>
      </c>
      <c r="AT51" s="18" t="s">
        <v>771</v>
      </c>
      <c r="AU51" s="18">
        <v>2012</v>
      </c>
      <c r="AV51" s="18">
        <v>2012</v>
      </c>
      <c r="AW51" s="18" t="s">
        <v>771</v>
      </c>
      <c r="AX51" s="18">
        <v>2</v>
      </c>
      <c r="AY51" s="18">
        <v>2</v>
      </c>
      <c r="AZ51" s="18" t="s">
        <v>772</v>
      </c>
      <c r="BA51" s="18">
        <v>1</v>
      </c>
      <c r="BC51" s="18">
        <v>1</v>
      </c>
      <c r="BF51" s="18">
        <v>1</v>
      </c>
      <c r="BG51" s="18" t="s">
        <v>773</v>
      </c>
      <c r="BH51" s="18">
        <v>1</v>
      </c>
      <c r="BN51" s="18">
        <v>1</v>
      </c>
      <c r="BO51" s="18">
        <v>1</v>
      </c>
      <c r="BP51" s="18">
        <v>3</v>
      </c>
      <c r="BQ51" s="18">
        <v>1</v>
      </c>
      <c r="BR51" s="18">
        <v>2017</v>
      </c>
      <c r="BS51" s="18">
        <v>1</v>
      </c>
      <c r="BU51" s="18">
        <v>1</v>
      </c>
      <c r="BX51" s="18">
        <v>1</v>
      </c>
      <c r="CB51" s="18">
        <v>4</v>
      </c>
      <c r="CC51" s="18" t="s">
        <v>774</v>
      </c>
      <c r="CD51" s="18">
        <v>1</v>
      </c>
      <c r="CE51" s="53">
        <v>22.77</v>
      </c>
      <c r="CF51" s="18">
        <v>1</v>
      </c>
      <c r="CG51" s="18">
        <v>2017</v>
      </c>
      <c r="CH51" s="18">
        <v>1</v>
      </c>
      <c r="CJ51" s="18">
        <v>1</v>
      </c>
      <c r="CM51" s="18">
        <v>1</v>
      </c>
      <c r="CQ51" s="18">
        <v>3</v>
      </c>
      <c r="CS51" s="53">
        <v>25.07</v>
      </c>
      <c r="CT51" s="18">
        <v>2</v>
      </c>
      <c r="DJ51" s="18">
        <v>1</v>
      </c>
      <c r="DK51" s="22">
        <v>37000</v>
      </c>
      <c r="DM51" s="22">
        <v>37000</v>
      </c>
      <c r="DO51" s="18">
        <v>8551</v>
      </c>
      <c r="DP51" s="18">
        <v>67</v>
      </c>
      <c r="DQ51" s="18">
        <v>1387</v>
      </c>
      <c r="DR51" s="18">
        <v>13</v>
      </c>
      <c r="DS51" s="18">
        <v>2202</v>
      </c>
      <c r="DT51" s="18">
        <v>5</v>
      </c>
      <c r="DU51" s="109">
        <v>86892</v>
      </c>
      <c r="DV51" s="18">
        <v>193</v>
      </c>
      <c r="DW51" s="18">
        <v>13</v>
      </c>
      <c r="DX51" s="18">
        <v>5</v>
      </c>
      <c r="DY51" s="18">
        <v>0</v>
      </c>
      <c r="DZ51" s="18">
        <v>1931</v>
      </c>
      <c r="EA51" s="18">
        <v>1984</v>
      </c>
      <c r="EB51" s="18">
        <v>56.6</v>
      </c>
      <c r="EC51" s="18">
        <v>20</v>
      </c>
      <c r="ED51" s="18">
        <v>5.6059999999999999</v>
      </c>
      <c r="EE51" s="19">
        <v>1</v>
      </c>
      <c r="EF51" s="18">
        <v>13.552</v>
      </c>
      <c r="EG51" s="18">
        <v>0</v>
      </c>
      <c r="EH51" s="18">
        <v>20.63</v>
      </c>
      <c r="EI51" s="18">
        <v>0</v>
      </c>
      <c r="EJ51" s="18">
        <v>0</v>
      </c>
      <c r="EK51" s="18">
        <v>0</v>
      </c>
      <c r="EL51" s="18">
        <v>0</v>
      </c>
      <c r="EM51" s="18">
        <v>0</v>
      </c>
      <c r="EN51" s="18">
        <v>0</v>
      </c>
      <c r="EP51" s="18">
        <v>2030</v>
      </c>
      <c r="EQ51" s="18">
        <v>1</v>
      </c>
      <c r="ER51" s="18">
        <v>1</v>
      </c>
      <c r="ES51" s="18">
        <v>4</v>
      </c>
      <c r="ET51" s="18" t="s">
        <v>779</v>
      </c>
      <c r="EW51" s="19">
        <v>1</v>
      </c>
      <c r="EY51" s="18">
        <v>1</v>
      </c>
      <c r="EZ51" s="72">
        <v>37000</v>
      </c>
      <c r="FB51" s="22">
        <v>37000</v>
      </c>
      <c r="FD51" s="18">
        <v>10914</v>
      </c>
      <c r="FF51" s="18">
        <v>1212</v>
      </c>
      <c r="FH51" s="18">
        <v>1296</v>
      </c>
      <c r="FJ51" s="18" t="s">
        <v>780</v>
      </c>
      <c r="FK51" s="18">
        <v>180</v>
      </c>
      <c r="FL51" s="18">
        <v>5</v>
      </c>
      <c r="FM51" s="18">
        <v>1</v>
      </c>
      <c r="FN51" s="19">
        <v>0</v>
      </c>
      <c r="FO51" s="18">
        <v>1</v>
      </c>
      <c r="FP51" s="18">
        <v>1</v>
      </c>
      <c r="FV51" s="18">
        <v>1</v>
      </c>
      <c r="FW51" s="18" t="s">
        <v>781</v>
      </c>
      <c r="FX51" s="18">
        <v>1933</v>
      </c>
      <c r="FY51" s="18">
        <v>2004</v>
      </c>
      <c r="FZ51" s="18">
        <v>5.2</v>
      </c>
      <c r="GA51" s="18">
        <v>10.3</v>
      </c>
      <c r="GB51" s="18">
        <v>2518.6</v>
      </c>
      <c r="GC51" s="18">
        <v>22.6</v>
      </c>
      <c r="GD51" s="18">
        <v>5.6</v>
      </c>
      <c r="GE51" s="19">
        <v>0.95</v>
      </c>
      <c r="GF51" s="18">
        <v>2019</v>
      </c>
      <c r="GG51" s="18">
        <v>2017</v>
      </c>
      <c r="GH51" s="18">
        <v>1</v>
      </c>
      <c r="GI51" s="18">
        <v>2</v>
      </c>
      <c r="GK51" s="18" t="s">
        <v>445</v>
      </c>
      <c r="GL51" s="18">
        <v>2</v>
      </c>
      <c r="GN51" s="18" t="s">
        <v>445</v>
      </c>
      <c r="GP51" s="18">
        <v>1</v>
      </c>
      <c r="GS51" s="18" t="s">
        <v>445</v>
      </c>
      <c r="GU51" s="18" t="s">
        <v>445</v>
      </c>
      <c r="GW51" s="18">
        <v>107</v>
      </c>
      <c r="GY51" s="18" t="s">
        <v>445</v>
      </c>
      <c r="GZ51" s="18" t="s">
        <v>783</v>
      </c>
    </row>
    <row r="52" spans="1:211" s="18" customFormat="1" x14ac:dyDescent="0.15">
      <c r="A52" s="18" t="s">
        <v>1184</v>
      </c>
      <c r="B52" s="12">
        <v>2525</v>
      </c>
      <c r="C52" s="31">
        <v>3</v>
      </c>
      <c r="D52" s="12">
        <v>4</v>
      </c>
      <c r="E52" s="18">
        <v>1</v>
      </c>
      <c r="G52" s="18">
        <v>1</v>
      </c>
      <c r="H52" s="18">
        <v>1</v>
      </c>
      <c r="J52" s="18">
        <v>1</v>
      </c>
      <c r="L52" s="18">
        <v>1</v>
      </c>
      <c r="M52" s="18">
        <v>2</v>
      </c>
      <c r="N52" s="18">
        <v>1</v>
      </c>
      <c r="O52" s="18">
        <v>1</v>
      </c>
      <c r="P52" s="18">
        <v>1</v>
      </c>
      <c r="Q52" s="18">
        <v>1</v>
      </c>
      <c r="R52" s="18">
        <v>1</v>
      </c>
      <c r="U52" s="53" t="s">
        <v>1188</v>
      </c>
      <c r="V52" s="18">
        <v>1</v>
      </c>
      <c r="Y52" s="18">
        <v>45</v>
      </c>
      <c r="Z52" s="58"/>
      <c r="AA52" s="18">
        <v>40</v>
      </c>
      <c r="AB52" s="18">
        <v>1</v>
      </c>
      <c r="AC52" s="18" t="s">
        <v>1189</v>
      </c>
      <c r="AD52" s="18">
        <v>3</v>
      </c>
      <c r="AE52" s="18">
        <v>1</v>
      </c>
      <c r="AF52" s="18">
        <v>60</v>
      </c>
      <c r="AH52" s="18" t="s">
        <v>1190</v>
      </c>
      <c r="AI52" s="19">
        <v>0.22</v>
      </c>
      <c r="AJ52" s="19">
        <v>0.56000000000000005</v>
      </c>
      <c r="AN52" s="18">
        <v>1</v>
      </c>
      <c r="AO52" s="18">
        <v>1</v>
      </c>
      <c r="AP52" s="18">
        <v>1</v>
      </c>
      <c r="AQ52" s="18">
        <v>2</v>
      </c>
      <c r="AR52" s="18" t="s">
        <v>1191</v>
      </c>
      <c r="AS52" s="18" t="s">
        <v>1191</v>
      </c>
      <c r="AT52" s="18" t="s">
        <v>445</v>
      </c>
      <c r="AU52" s="18">
        <v>2017</v>
      </c>
      <c r="AV52" s="18">
        <v>2017</v>
      </c>
      <c r="AW52" s="18" t="s">
        <v>445</v>
      </c>
      <c r="AX52" s="18">
        <v>2</v>
      </c>
      <c r="AY52" s="18">
        <v>4</v>
      </c>
      <c r="AZ52" s="18" t="s">
        <v>1192</v>
      </c>
      <c r="BC52" s="18">
        <v>1</v>
      </c>
      <c r="BD52" s="18">
        <v>1</v>
      </c>
      <c r="BF52" s="18">
        <v>1</v>
      </c>
      <c r="BG52" s="18" t="s">
        <v>1193</v>
      </c>
      <c r="BH52" s="18">
        <v>1</v>
      </c>
      <c r="BN52" s="18">
        <v>2</v>
      </c>
      <c r="BO52" s="18">
        <v>2</v>
      </c>
      <c r="BP52" s="18">
        <v>3</v>
      </c>
      <c r="BQ52" s="18">
        <v>1</v>
      </c>
      <c r="BR52" s="18">
        <v>2017</v>
      </c>
      <c r="BS52" s="18">
        <v>1</v>
      </c>
      <c r="BV52" s="18">
        <v>1</v>
      </c>
      <c r="BW52" s="18">
        <v>1</v>
      </c>
      <c r="CB52" s="18">
        <v>2</v>
      </c>
      <c r="CD52" s="18">
        <v>2</v>
      </c>
      <c r="CE52" s="53">
        <v>39.770000000000003</v>
      </c>
      <c r="CF52" s="18">
        <v>1</v>
      </c>
      <c r="CG52" s="18">
        <v>2017</v>
      </c>
      <c r="CH52" s="18">
        <v>1</v>
      </c>
      <c r="CK52" s="18">
        <v>1</v>
      </c>
      <c r="CM52" s="18">
        <v>1</v>
      </c>
      <c r="CQ52" s="18">
        <v>2</v>
      </c>
      <c r="CS52" s="53">
        <v>66.7</v>
      </c>
      <c r="CT52" s="18">
        <v>2</v>
      </c>
      <c r="DJ52" s="18">
        <v>1</v>
      </c>
      <c r="DK52" s="18">
        <v>2525</v>
      </c>
      <c r="DL52" s="18">
        <v>200</v>
      </c>
      <c r="DO52" s="18">
        <v>970</v>
      </c>
      <c r="DP52" s="18">
        <v>35</v>
      </c>
      <c r="DQ52" s="18">
        <v>9</v>
      </c>
      <c r="DS52" s="18">
        <v>23</v>
      </c>
      <c r="DU52" s="109">
        <v>4800000</v>
      </c>
      <c r="DV52" s="18">
        <v>16</v>
      </c>
      <c r="DW52" s="18">
        <v>1</v>
      </c>
      <c r="DX52" s="18">
        <v>2</v>
      </c>
      <c r="DY52" s="18">
        <v>0.7</v>
      </c>
      <c r="DZ52" s="18">
        <v>1933</v>
      </c>
      <c r="EA52" s="18">
        <v>2001</v>
      </c>
      <c r="EB52" s="18">
        <v>1.8741887999999998</v>
      </c>
      <c r="EC52" s="18">
        <v>1.25</v>
      </c>
      <c r="ED52" s="18">
        <v>0.15</v>
      </c>
      <c r="EF52" s="18">
        <v>0.8</v>
      </c>
      <c r="EH52" s="18">
        <v>3</v>
      </c>
      <c r="EP52" s="18">
        <v>2037</v>
      </c>
      <c r="EQ52" s="18">
        <v>1</v>
      </c>
      <c r="ER52" s="18">
        <v>2</v>
      </c>
      <c r="ES52" s="18">
        <v>1</v>
      </c>
      <c r="EW52" s="19">
        <v>1</v>
      </c>
      <c r="EY52" s="18">
        <v>1</v>
      </c>
      <c r="EZ52" s="72">
        <v>2500</v>
      </c>
      <c r="FD52" s="18">
        <v>878</v>
      </c>
      <c r="FF52" s="18">
        <v>67</v>
      </c>
      <c r="FH52" s="18">
        <v>24</v>
      </c>
      <c r="FJ52" s="18" t="s">
        <v>1197</v>
      </c>
      <c r="FK52" s="18">
        <v>13</v>
      </c>
      <c r="FL52" s="18">
        <v>3</v>
      </c>
      <c r="FM52" s="18">
        <v>1</v>
      </c>
      <c r="FN52" s="19">
        <v>0</v>
      </c>
      <c r="FO52" s="18">
        <v>1</v>
      </c>
      <c r="FP52" s="18">
        <v>1</v>
      </c>
      <c r="FR52" s="18">
        <v>1</v>
      </c>
      <c r="FS52" s="18">
        <v>1</v>
      </c>
      <c r="FV52" s="18">
        <v>1</v>
      </c>
      <c r="FX52" s="18">
        <v>2016</v>
      </c>
      <c r="FY52" s="18">
        <v>2016</v>
      </c>
      <c r="FZ52" s="18">
        <v>0.18</v>
      </c>
      <c r="GA52" s="18">
        <v>4.4000000000000004</v>
      </c>
      <c r="GC52" s="18">
        <v>4.4000000000000004</v>
      </c>
      <c r="GF52" s="18">
        <v>2035</v>
      </c>
      <c r="GH52" s="18">
        <v>1</v>
      </c>
      <c r="GI52" s="18">
        <v>2</v>
      </c>
      <c r="GL52" s="18">
        <v>2</v>
      </c>
      <c r="GP52" s="18">
        <v>1</v>
      </c>
    </row>
    <row r="53" spans="1:211" s="18" customFormat="1" x14ac:dyDescent="0.15">
      <c r="A53" s="18" t="s">
        <v>1000</v>
      </c>
      <c r="B53" s="12">
        <v>3915</v>
      </c>
      <c r="C53" s="31">
        <v>4</v>
      </c>
      <c r="D53" s="12">
        <v>2</v>
      </c>
      <c r="E53" s="18">
        <v>1</v>
      </c>
      <c r="G53" s="18">
        <v>1</v>
      </c>
      <c r="H53" s="18">
        <v>1</v>
      </c>
      <c r="I53" s="18">
        <v>1</v>
      </c>
      <c r="J53" s="18">
        <v>1</v>
      </c>
      <c r="K53" s="18">
        <v>1</v>
      </c>
      <c r="M53" s="18">
        <v>1</v>
      </c>
      <c r="N53" s="18">
        <v>1</v>
      </c>
      <c r="P53" s="18">
        <v>1</v>
      </c>
      <c r="Q53" s="18">
        <v>1</v>
      </c>
      <c r="R53" s="18">
        <v>1</v>
      </c>
      <c r="U53" s="53" t="s">
        <v>1004</v>
      </c>
      <c r="V53" s="18">
        <v>19</v>
      </c>
      <c r="Y53" s="18">
        <v>50</v>
      </c>
      <c r="Z53" s="58">
        <v>10</v>
      </c>
      <c r="AA53" s="18">
        <v>120</v>
      </c>
      <c r="AB53" s="18">
        <v>1</v>
      </c>
      <c r="AC53" s="18" t="s">
        <v>1008</v>
      </c>
      <c r="AD53" s="18">
        <v>3</v>
      </c>
      <c r="AE53" s="18">
        <v>2</v>
      </c>
      <c r="AF53" s="18">
        <v>120</v>
      </c>
      <c r="AG53" s="18" t="s">
        <v>1009</v>
      </c>
      <c r="AH53" s="18" t="s">
        <v>1010</v>
      </c>
      <c r="AI53" s="19">
        <v>0</v>
      </c>
      <c r="AJ53" s="19">
        <v>0</v>
      </c>
      <c r="AK53" s="19">
        <v>0</v>
      </c>
      <c r="AO53" s="18">
        <v>1</v>
      </c>
      <c r="AP53" s="18">
        <v>1</v>
      </c>
      <c r="AQ53" s="18">
        <v>1</v>
      </c>
      <c r="AR53" s="18">
        <v>2009</v>
      </c>
      <c r="AS53" s="18">
        <v>2009</v>
      </c>
      <c r="AT53" s="18" t="s">
        <v>1011</v>
      </c>
      <c r="AU53" s="18">
        <v>2009</v>
      </c>
      <c r="AV53" s="18">
        <v>2009</v>
      </c>
      <c r="AW53" s="18" t="s">
        <v>680</v>
      </c>
      <c r="AX53" s="18">
        <v>2</v>
      </c>
      <c r="AY53" s="18">
        <v>1</v>
      </c>
      <c r="BC53" s="18">
        <v>1</v>
      </c>
      <c r="BD53" s="18">
        <v>1</v>
      </c>
      <c r="BF53" s="18">
        <v>1</v>
      </c>
      <c r="BG53" s="18" t="s">
        <v>1012</v>
      </c>
      <c r="BL53" s="18">
        <v>1</v>
      </c>
      <c r="BN53" s="18">
        <v>1</v>
      </c>
      <c r="BO53" s="18">
        <v>1</v>
      </c>
      <c r="BP53" s="18">
        <v>1</v>
      </c>
      <c r="BQ53" s="18">
        <v>1</v>
      </c>
      <c r="BR53" s="18">
        <v>2017</v>
      </c>
      <c r="BS53" s="18">
        <v>1</v>
      </c>
      <c r="BU53" s="18">
        <v>1</v>
      </c>
      <c r="CB53" s="18">
        <v>4</v>
      </c>
      <c r="CC53" s="18" t="s">
        <v>1013</v>
      </c>
      <c r="CD53" s="18">
        <v>2</v>
      </c>
      <c r="CE53" s="53">
        <v>30.29</v>
      </c>
      <c r="CF53" s="18">
        <v>1</v>
      </c>
      <c r="CG53" s="18">
        <v>2017</v>
      </c>
      <c r="CH53" s="18">
        <v>1</v>
      </c>
      <c r="CJ53" s="18">
        <v>1</v>
      </c>
      <c r="CQ53" s="18">
        <v>4</v>
      </c>
      <c r="CR53" s="18" t="s">
        <v>1014</v>
      </c>
      <c r="CS53" s="53">
        <v>51.81</v>
      </c>
      <c r="CT53" s="18">
        <v>2</v>
      </c>
      <c r="DJ53" s="18">
        <v>1</v>
      </c>
      <c r="DK53" s="18">
        <v>3910</v>
      </c>
      <c r="DM53" s="18">
        <v>3910</v>
      </c>
      <c r="DO53" s="18">
        <v>481</v>
      </c>
      <c r="DQ53" s="18">
        <v>55</v>
      </c>
      <c r="DS53" s="18">
        <v>106</v>
      </c>
      <c r="DU53" s="66" t="s">
        <v>1015</v>
      </c>
      <c r="DV53" s="18">
        <v>12</v>
      </c>
      <c r="DW53" s="18">
        <v>6</v>
      </c>
      <c r="DX53" s="18">
        <v>2</v>
      </c>
      <c r="DY53" s="18">
        <v>0</v>
      </c>
      <c r="DZ53" s="18">
        <v>1953</v>
      </c>
      <c r="EA53" s="18">
        <v>2016</v>
      </c>
      <c r="EB53" s="18">
        <v>2.2000000000000002</v>
      </c>
      <c r="EC53" s="18">
        <v>2.2000000000000002</v>
      </c>
      <c r="ED53" s="18">
        <v>1.6</v>
      </c>
      <c r="EE53" s="19">
        <v>0.92</v>
      </c>
      <c r="EF53" s="18">
        <v>2.4</v>
      </c>
      <c r="EH53" s="18">
        <v>1.6</v>
      </c>
      <c r="EP53" s="18">
        <v>2041</v>
      </c>
      <c r="EQ53" s="18">
        <v>1</v>
      </c>
      <c r="ER53" s="18">
        <v>1</v>
      </c>
      <c r="ES53" s="18">
        <v>3</v>
      </c>
      <c r="EV53" s="19">
        <v>1</v>
      </c>
      <c r="EY53" s="18">
        <v>1</v>
      </c>
      <c r="EZ53" s="72">
        <v>3910</v>
      </c>
      <c r="FB53" s="18">
        <v>3910</v>
      </c>
      <c r="FD53" s="18">
        <v>481</v>
      </c>
      <c r="FF53" s="18">
        <v>55</v>
      </c>
      <c r="FH53" s="18">
        <v>106</v>
      </c>
      <c r="FJ53" s="18" t="s">
        <v>1019</v>
      </c>
      <c r="FK53" s="18">
        <v>13.1</v>
      </c>
      <c r="FL53" s="18">
        <v>2</v>
      </c>
      <c r="FM53" s="18">
        <v>0</v>
      </c>
      <c r="FN53" s="19">
        <v>0</v>
      </c>
      <c r="FQ53" s="18">
        <v>1</v>
      </c>
      <c r="FR53" s="18">
        <v>1</v>
      </c>
      <c r="FV53" s="18">
        <v>1</v>
      </c>
      <c r="FW53" s="18" t="s">
        <v>1020</v>
      </c>
      <c r="GH53" s="18">
        <v>1</v>
      </c>
      <c r="GI53" s="18">
        <v>2</v>
      </c>
      <c r="GK53" s="18" t="s">
        <v>680</v>
      </c>
      <c r="GL53" s="18">
        <v>1</v>
      </c>
      <c r="GN53" s="18" t="s">
        <v>1025</v>
      </c>
      <c r="GO53" s="18" t="s">
        <v>943</v>
      </c>
      <c r="GP53" s="18">
        <v>2</v>
      </c>
      <c r="HA53" s="18" t="s">
        <v>1026</v>
      </c>
    </row>
    <row r="54" spans="1:211" s="18" customFormat="1" x14ac:dyDescent="0.15">
      <c r="A54" s="18" t="s">
        <v>1860</v>
      </c>
      <c r="B54" s="12">
        <v>3975</v>
      </c>
      <c r="C54" s="31">
        <v>4</v>
      </c>
      <c r="D54" s="12">
        <v>2</v>
      </c>
      <c r="E54" s="18">
        <v>1</v>
      </c>
      <c r="G54" s="18">
        <v>1</v>
      </c>
      <c r="H54" s="18">
        <v>1</v>
      </c>
      <c r="I54" s="18">
        <v>1</v>
      </c>
      <c r="J54" s="18">
        <v>1</v>
      </c>
      <c r="K54" s="18">
        <v>1</v>
      </c>
      <c r="L54" s="18">
        <v>1</v>
      </c>
      <c r="M54" s="18">
        <v>2</v>
      </c>
      <c r="N54" s="18">
        <v>1</v>
      </c>
      <c r="P54" s="18">
        <v>1</v>
      </c>
      <c r="Q54" s="18">
        <v>1</v>
      </c>
      <c r="R54" s="18">
        <v>1</v>
      </c>
      <c r="U54" s="53">
        <v>45</v>
      </c>
      <c r="V54" s="18">
        <v>1</v>
      </c>
      <c r="Y54" s="18">
        <v>21</v>
      </c>
      <c r="Z54" s="58"/>
      <c r="AB54" s="18">
        <v>1</v>
      </c>
      <c r="AC54" s="18" t="s">
        <v>1869</v>
      </c>
      <c r="AD54" s="18">
        <v>3</v>
      </c>
      <c r="AE54" s="18">
        <v>1</v>
      </c>
      <c r="AG54" s="18" t="s">
        <v>1870</v>
      </c>
      <c r="AH54" s="18" t="s">
        <v>1871</v>
      </c>
      <c r="AI54" s="19">
        <v>0.3</v>
      </c>
      <c r="AJ54" s="19">
        <v>0.48</v>
      </c>
      <c r="AN54" s="18">
        <v>1</v>
      </c>
      <c r="AO54" s="18">
        <v>1</v>
      </c>
      <c r="AP54" s="18">
        <v>1</v>
      </c>
      <c r="AQ54" s="18">
        <v>3</v>
      </c>
      <c r="AR54" s="18" t="s">
        <v>932</v>
      </c>
      <c r="AS54" s="18" t="s">
        <v>932</v>
      </c>
      <c r="AT54" s="18" t="s">
        <v>545</v>
      </c>
      <c r="AU54" s="18" t="s">
        <v>1872</v>
      </c>
      <c r="AV54" s="18">
        <v>2000</v>
      </c>
      <c r="AW54" s="18" t="s">
        <v>545</v>
      </c>
      <c r="AX54" s="18">
        <v>2</v>
      </c>
      <c r="AY54" s="18">
        <v>4</v>
      </c>
      <c r="AZ54" s="18" t="s">
        <v>1873</v>
      </c>
      <c r="BA54" s="18">
        <v>1</v>
      </c>
      <c r="BC54" s="18">
        <v>1</v>
      </c>
      <c r="BD54" s="18">
        <v>1</v>
      </c>
      <c r="BL54" s="18">
        <v>1</v>
      </c>
      <c r="BN54" s="18">
        <v>2</v>
      </c>
      <c r="BO54" s="18">
        <v>2</v>
      </c>
      <c r="BP54" s="18">
        <v>3</v>
      </c>
      <c r="BQ54" s="18">
        <v>1</v>
      </c>
      <c r="BR54" s="18">
        <v>2017</v>
      </c>
      <c r="BS54" s="18">
        <v>1</v>
      </c>
      <c r="BX54" s="18">
        <v>1</v>
      </c>
      <c r="CB54" s="18">
        <v>2</v>
      </c>
      <c r="CD54" s="18">
        <v>2</v>
      </c>
      <c r="CE54" s="53">
        <v>53.55</v>
      </c>
      <c r="CF54" s="18">
        <v>1</v>
      </c>
      <c r="CG54" s="18">
        <v>2010</v>
      </c>
      <c r="CH54" s="18">
        <v>1</v>
      </c>
      <c r="CJ54" s="18">
        <v>1</v>
      </c>
      <c r="CM54" s="18">
        <v>1</v>
      </c>
      <c r="CQ54" s="18">
        <v>3</v>
      </c>
      <c r="CS54" s="53">
        <v>55.64</v>
      </c>
      <c r="CT54" s="18">
        <v>2</v>
      </c>
      <c r="DJ54" s="18">
        <v>1</v>
      </c>
      <c r="DK54" s="22">
        <v>3975</v>
      </c>
      <c r="DM54" s="22">
        <v>3975</v>
      </c>
      <c r="DN54" s="18" t="s">
        <v>464</v>
      </c>
      <c r="DO54" s="22">
        <v>1385</v>
      </c>
      <c r="DP54" s="18">
        <v>14</v>
      </c>
      <c r="DQ54" s="18">
        <v>37</v>
      </c>
      <c r="DS54" s="18">
        <v>9</v>
      </c>
      <c r="DU54" s="109">
        <v>8165860</v>
      </c>
      <c r="DV54" s="18">
        <v>19</v>
      </c>
      <c r="DW54" s="18">
        <v>7</v>
      </c>
      <c r="DX54" s="18">
        <v>1</v>
      </c>
      <c r="DY54" s="18">
        <v>1.3</v>
      </c>
      <c r="DZ54" s="18">
        <v>1914</v>
      </c>
      <c r="EA54" s="18">
        <v>2009</v>
      </c>
      <c r="EB54" s="18">
        <v>28.55229696</v>
      </c>
      <c r="EC54" s="18">
        <v>0.5</v>
      </c>
      <c r="ED54" s="18">
        <v>0.28000000000000003</v>
      </c>
      <c r="EE54" s="19">
        <v>0.75</v>
      </c>
      <c r="EF54" s="18">
        <v>0.34992000000000001</v>
      </c>
      <c r="EH54" s="18">
        <v>0.5</v>
      </c>
      <c r="EK54" s="18">
        <v>20</v>
      </c>
      <c r="EP54" s="18">
        <v>2017</v>
      </c>
      <c r="EQ54" s="18">
        <v>1</v>
      </c>
      <c r="ER54" s="18">
        <v>1</v>
      </c>
      <c r="ES54" s="18">
        <v>3</v>
      </c>
      <c r="EU54" s="19">
        <v>0.05</v>
      </c>
      <c r="EV54" s="19">
        <v>0.95</v>
      </c>
      <c r="EX54" s="18" t="s">
        <v>1885</v>
      </c>
      <c r="EY54" s="18">
        <v>1</v>
      </c>
      <c r="EZ54" s="72">
        <v>3975</v>
      </c>
      <c r="FA54" s="18">
        <v>0</v>
      </c>
      <c r="FB54" s="22">
        <v>3975</v>
      </c>
      <c r="FC54" s="18">
        <v>0</v>
      </c>
      <c r="FD54" s="22">
        <v>1385</v>
      </c>
      <c r="FE54" s="18">
        <v>0</v>
      </c>
      <c r="FF54" s="18">
        <v>37</v>
      </c>
      <c r="FG54" s="18">
        <v>0</v>
      </c>
      <c r="FH54" s="18">
        <v>0</v>
      </c>
      <c r="FI54" s="18">
        <v>0</v>
      </c>
      <c r="FJ54" s="18" t="s">
        <v>1602</v>
      </c>
      <c r="FK54" s="18">
        <v>10</v>
      </c>
      <c r="FL54" s="18">
        <v>4</v>
      </c>
      <c r="FM54" s="18">
        <v>1</v>
      </c>
      <c r="FN54" s="19">
        <v>0</v>
      </c>
      <c r="FO54" s="18">
        <v>1</v>
      </c>
      <c r="FP54" s="18">
        <v>1</v>
      </c>
      <c r="FQ54" s="18">
        <v>1</v>
      </c>
      <c r="FS54" s="18">
        <v>1</v>
      </c>
      <c r="FV54" s="18">
        <v>1</v>
      </c>
      <c r="FW54" s="18" t="s">
        <v>1887</v>
      </c>
      <c r="FX54" s="18">
        <v>2006</v>
      </c>
      <c r="FY54" s="18">
        <v>2006</v>
      </c>
      <c r="FZ54" s="18">
        <v>0.63</v>
      </c>
      <c r="GA54" s="18">
        <v>1.57</v>
      </c>
      <c r="GB54" s="18">
        <v>174.66</v>
      </c>
      <c r="GC54" s="18">
        <v>2.2589999999999999</v>
      </c>
      <c r="GD54" s="18">
        <v>0.35699999999999998</v>
      </c>
      <c r="GE54" s="19">
        <v>0.6</v>
      </c>
      <c r="GF54" s="18">
        <v>2024</v>
      </c>
      <c r="GG54" s="18">
        <v>2025</v>
      </c>
      <c r="GH54" s="18">
        <v>2</v>
      </c>
      <c r="GI54" s="18">
        <v>2</v>
      </c>
      <c r="GK54" s="18" t="s">
        <v>545</v>
      </c>
      <c r="GL54" s="18">
        <v>2</v>
      </c>
      <c r="GN54" s="18" t="s">
        <v>545</v>
      </c>
      <c r="GO54" s="18" t="s">
        <v>1893</v>
      </c>
      <c r="GP54" s="18">
        <v>2</v>
      </c>
    </row>
    <row r="55" spans="1:211" s="18" customFormat="1" x14ac:dyDescent="0.15">
      <c r="A55" s="18" t="s">
        <v>2471</v>
      </c>
      <c r="B55" s="12">
        <v>740</v>
      </c>
      <c r="C55" s="31">
        <v>2</v>
      </c>
      <c r="D55" s="12">
        <v>1</v>
      </c>
      <c r="E55" s="18">
        <v>1</v>
      </c>
      <c r="G55" s="18">
        <v>1</v>
      </c>
      <c r="H55" s="18">
        <v>1</v>
      </c>
      <c r="I55" s="18">
        <v>1</v>
      </c>
      <c r="J55" s="18">
        <v>1</v>
      </c>
      <c r="L55" s="18">
        <v>1</v>
      </c>
      <c r="M55" s="18">
        <v>1</v>
      </c>
      <c r="N55" s="18">
        <v>1</v>
      </c>
      <c r="P55" s="18">
        <v>1</v>
      </c>
      <c r="R55" s="18">
        <v>1</v>
      </c>
      <c r="U55" s="53">
        <v>25</v>
      </c>
      <c r="V55" s="18">
        <v>15</v>
      </c>
      <c r="Y55" s="18">
        <v>16</v>
      </c>
      <c r="Z55" s="58"/>
      <c r="AB55" s="18">
        <v>1</v>
      </c>
      <c r="AC55" s="18" t="s">
        <v>1448</v>
      </c>
      <c r="AD55" s="18">
        <v>3</v>
      </c>
      <c r="AE55" s="18">
        <v>1</v>
      </c>
      <c r="AF55" s="18">
        <v>60</v>
      </c>
      <c r="AH55" s="18" t="s">
        <v>1449</v>
      </c>
      <c r="AL55" s="18">
        <v>1</v>
      </c>
      <c r="AM55" s="18">
        <v>1</v>
      </c>
      <c r="AN55" s="18">
        <v>1</v>
      </c>
      <c r="AO55" s="18">
        <v>1</v>
      </c>
      <c r="AP55" s="18">
        <v>1</v>
      </c>
      <c r="AQ55" s="18">
        <v>3</v>
      </c>
      <c r="AR55" s="18">
        <v>2014</v>
      </c>
      <c r="AS55" s="18" t="s">
        <v>464</v>
      </c>
      <c r="AT55" s="18" t="s">
        <v>464</v>
      </c>
      <c r="AU55" s="18">
        <v>2014</v>
      </c>
      <c r="AV55" s="18" t="s">
        <v>464</v>
      </c>
      <c r="AW55" s="18" t="s">
        <v>464</v>
      </c>
      <c r="AX55" s="18">
        <v>1</v>
      </c>
      <c r="AY55" s="18">
        <v>4</v>
      </c>
      <c r="AZ55" s="18" t="s">
        <v>1450</v>
      </c>
      <c r="BB55" s="18">
        <v>1</v>
      </c>
      <c r="BL55" s="18">
        <v>1</v>
      </c>
      <c r="BN55" s="18">
        <v>2</v>
      </c>
      <c r="BO55" s="18">
        <v>2</v>
      </c>
      <c r="BP55" s="18">
        <v>2</v>
      </c>
      <c r="BQ55" s="18">
        <v>1</v>
      </c>
      <c r="BR55" s="18">
        <v>2017</v>
      </c>
      <c r="BS55" s="18">
        <v>1</v>
      </c>
      <c r="BU55" s="18">
        <v>1</v>
      </c>
      <c r="CB55" s="18">
        <v>2</v>
      </c>
      <c r="CD55" s="18">
        <v>2</v>
      </c>
      <c r="CE55" s="53">
        <v>53.5</v>
      </c>
      <c r="CF55" s="18">
        <v>1</v>
      </c>
      <c r="CG55" s="18">
        <v>2017</v>
      </c>
      <c r="CH55" s="18">
        <v>1</v>
      </c>
      <c r="CJ55" s="18">
        <v>1</v>
      </c>
      <c r="CQ55" s="18">
        <v>1</v>
      </c>
      <c r="CS55" s="53">
        <v>53.5</v>
      </c>
      <c r="CT55" s="18">
        <v>2</v>
      </c>
      <c r="DJ55" s="18">
        <v>1</v>
      </c>
      <c r="DK55" s="18">
        <v>838</v>
      </c>
      <c r="DL55" s="18">
        <v>12</v>
      </c>
      <c r="DM55" s="18">
        <v>838</v>
      </c>
      <c r="DN55" s="18">
        <v>12</v>
      </c>
      <c r="DO55" s="18">
        <v>816</v>
      </c>
      <c r="DP55" s="18">
        <v>12</v>
      </c>
      <c r="DQ55" s="18">
        <v>22</v>
      </c>
      <c r="DR55" s="18">
        <v>0</v>
      </c>
      <c r="DS55" s="18">
        <v>0</v>
      </c>
      <c r="DT55" s="18">
        <v>0</v>
      </c>
      <c r="DU55" s="109">
        <v>1500</v>
      </c>
      <c r="DV55" s="18">
        <v>12</v>
      </c>
      <c r="DW55" s="18">
        <v>18</v>
      </c>
      <c r="DX55" s="18">
        <v>6</v>
      </c>
      <c r="DY55" s="18">
        <v>2.5</v>
      </c>
      <c r="DZ55" s="18">
        <v>1940</v>
      </c>
      <c r="EA55" s="18">
        <v>1992</v>
      </c>
      <c r="EB55" s="18">
        <v>2.5850879999999998</v>
      </c>
      <c r="EC55" s="18">
        <v>0.5</v>
      </c>
      <c r="ED55" s="18">
        <v>0.11600000000000001</v>
      </c>
      <c r="EE55" s="19">
        <v>0.98</v>
      </c>
      <c r="EF55" s="18">
        <v>0.45</v>
      </c>
      <c r="EG55" s="18">
        <v>0.5</v>
      </c>
      <c r="EH55" s="18">
        <v>1.4059999999999999</v>
      </c>
      <c r="EI55" s="18">
        <v>0</v>
      </c>
      <c r="EJ55" s="18">
        <v>0</v>
      </c>
      <c r="EK55" s="18">
        <v>0</v>
      </c>
      <c r="EL55" s="18">
        <v>0</v>
      </c>
      <c r="EM55" s="18">
        <v>0</v>
      </c>
      <c r="EN55" s="18">
        <v>0</v>
      </c>
      <c r="EP55" s="18">
        <v>2030</v>
      </c>
      <c r="EQ55" s="18">
        <v>1</v>
      </c>
      <c r="ER55" s="18">
        <v>1</v>
      </c>
      <c r="ES55" s="18">
        <v>2</v>
      </c>
      <c r="EU55" s="19">
        <v>0</v>
      </c>
      <c r="EV55" s="19">
        <v>0.98</v>
      </c>
      <c r="EW55" s="19">
        <v>0.02</v>
      </c>
      <c r="EY55" s="18">
        <v>1</v>
      </c>
      <c r="EZ55" s="72">
        <v>838</v>
      </c>
      <c r="FA55" s="18">
        <v>12</v>
      </c>
      <c r="FB55" s="18">
        <v>2500</v>
      </c>
      <c r="FC55" s="18">
        <v>30</v>
      </c>
      <c r="FD55" s="18">
        <v>816</v>
      </c>
      <c r="FE55" s="18">
        <v>12</v>
      </c>
      <c r="FF55" s="18">
        <v>22</v>
      </c>
      <c r="FG55" s="18">
        <v>22</v>
      </c>
      <c r="FJ55" s="18">
        <v>1.337</v>
      </c>
      <c r="FK55" s="18">
        <v>13.9</v>
      </c>
      <c r="FL55" s="18">
        <v>6</v>
      </c>
      <c r="FM55" s="18">
        <v>1</v>
      </c>
      <c r="FN55" s="19">
        <v>0</v>
      </c>
      <c r="FP55" s="18">
        <v>1</v>
      </c>
      <c r="FV55" s="18">
        <v>2</v>
      </c>
      <c r="FW55" s="18" t="s">
        <v>545</v>
      </c>
      <c r="FX55" s="18">
        <v>1974</v>
      </c>
      <c r="FY55" s="18">
        <v>2009</v>
      </c>
      <c r="FZ55" s="18">
        <v>0.66700000000000004</v>
      </c>
      <c r="GA55" s="18">
        <v>1.96</v>
      </c>
      <c r="GB55" s="18">
        <v>71.539000000000001</v>
      </c>
      <c r="GC55" s="18">
        <v>1.127</v>
      </c>
      <c r="GD55" s="18">
        <v>0.65100000000000002</v>
      </c>
      <c r="GE55" s="19">
        <v>0.3</v>
      </c>
      <c r="GH55" s="18">
        <v>1</v>
      </c>
      <c r="GI55" s="18">
        <v>2</v>
      </c>
      <c r="GJ55" s="19">
        <v>0.01</v>
      </c>
      <c r="GK55" s="18" t="s">
        <v>1463</v>
      </c>
      <c r="GL55" s="18">
        <v>2</v>
      </c>
      <c r="GM55" s="16">
        <v>0</v>
      </c>
      <c r="GN55" s="18" t="s">
        <v>1464</v>
      </c>
      <c r="GO55" s="18" t="s">
        <v>943</v>
      </c>
      <c r="GP55" s="18">
        <v>1</v>
      </c>
      <c r="GS55" s="18" t="s">
        <v>503</v>
      </c>
      <c r="GU55" s="18" t="s">
        <v>503</v>
      </c>
      <c r="GW55" s="18" t="s">
        <v>1465</v>
      </c>
      <c r="GX55" s="18">
        <v>2500</v>
      </c>
      <c r="GY55" s="18">
        <v>2500</v>
      </c>
      <c r="GZ55" s="18" t="s">
        <v>943</v>
      </c>
    </row>
    <row r="56" spans="1:211" s="18" customFormat="1" x14ac:dyDescent="0.15">
      <c r="A56" s="18" t="s">
        <v>2424</v>
      </c>
      <c r="B56" s="12">
        <v>78500</v>
      </c>
      <c r="C56" s="31">
        <v>5</v>
      </c>
      <c r="D56" s="12">
        <v>5</v>
      </c>
      <c r="E56" s="18">
        <v>1</v>
      </c>
      <c r="G56" s="18">
        <v>1</v>
      </c>
      <c r="H56" s="18">
        <v>1</v>
      </c>
      <c r="I56" s="18">
        <v>1</v>
      </c>
      <c r="J56" s="18">
        <v>1</v>
      </c>
      <c r="K56" s="18">
        <v>1</v>
      </c>
      <c r="M56" s="18">
        <v>1</v>
      </c>
      <c r="N56" s="18">
        <v>1</v>
      </c>
      <c r="O56" s="18">
        <v>1</v>
      </c>
      <c r="P56" s="18">
        <v>1</v>
      </c>
      <c r="Q56" s="18">
        <v>1</v>
      </c>
      <c r="U56" s="53">
        <v>10</v>
      </c>
      <c r="V56" s="18">
        <v>45</v>
      </c>
      <c r="Y56" s="18">
        <v>52</v>
      </c>
      <c r="Z56" s="58">
        <v>10</v>
      </c>
      <c r="AA56" s="18">
        <v>60</v>
      </c>
      <c r="AB56" s="18">
        <v>2</v>
      </c>
      <c r="AD56" s="18">
        <v>3</v>
      </c>
      <c r="AE56" s="18">
        <v>1</v>
      </c>
      <c r="AF56" s="18">
        <v>90</v>
      </c>
      <c r="AG56" s="18" t="s">
        <v>1340</v>
      </c>
      <c r="AL56" s="18">
        <v>1</v>
      </c>
      <c r="AM56" s="18">
        <v>1</v>
      </c>
      <c r="AN56" s="18">
        <v>1</v>
      </c>
      <c r="AO56" s="18">
        <v>1</v>
      </c>
      <c r="AP56" s="18">
        <v>2</v>
      </c>
      <c r="AQ56" s="18">
        <v>2</v>
      </c>
      <c r="AR56" s="18">
        <v>2016</v>
      </c>
      <c r="AS56" s="18" t="s">
        <v>545</v>
      </c>
      <c r="AT56" s="18" t="s">
        <v>497</v>
      </c>
      <c r="AU56" s="18">
        <v>2016</v>
      </c>
      <c r="AV56" s="18" t="s">
        <v>545</v>
      </c>
      <c r="AW56" s="18" t="s">
        <v>545</v>
      </c>
      <c r="AX56" s="18">
        <v>2</v>
      </c>
      <c r="AY56" s="18">
        <v>4</v>
      </c>
      <c r="AZ56" s="18" t="s">
        <v>1341</v>
      </c>
      <c r="BA56" s="18">
        <v>1</v>
      </c>
      <c r="BC56" s="18">
        <v>1</v>
      </c>
      <c r="BD56" s="18">
        <v>1</v>
      </c>
      <c r="BL56" s="18">
        <v>1</v>
      </c>
      <c r="BN56" s="18">
        <v>2</v>
      </c>
      <c r="BO56" s="18">
        <v>3</v>
      </c>
      <c r="BP56" s="18">
        <v>3</v>
      </c>
      <c r="BQ56" s="18">
        <v>1</v>
      </c>
      <c r="BR56" s="18">
        <v>2017</v>
      </c>
      <c r="BS56" s="18">
        <v>1</v>
      </c>
      <c r="BU56" s="18">
        <v>1</v>
      </c>
      <c r="BV56" s="18">
        <v>1</v>
      </c>
      <c r="BW56" s="18">
        <v>1</v>
      </c>
      <c r="BX56" s="18">
        <v>1</v>
      </c>
      <c r="CB56" s="18">
        <v>2</v>
      </c>
      <c r="CD56" s="18">
        <v>1</v>
      </c>
      <c r="CE56" s="53">
        <v>14.61</v>
      </c>
      <c r="CF56" s="18">
        <v>1</v>
      </c>
      <c r="CG56" s="18" t="s">
        <v>545</v>
      </c>
      <c r="CS56" s="53"/>
      <c r="CT56" s="18">
        <v>2</v>
      </c>
      <c r="DJ56" s="18">
        <v>1</v>
      </c>
      <c r="DK56" s="18">
        <v>81636</v>
      </c>
      <c r="DL56" s="18">
        <v>48364</v>
      </c>
      <c r="DN56" s="18" t="s">
        <v>932</v>
      </c>
      <c r="DO56" s="18">
        <v>20375</v>
      </c>
      <c r="DP56" s="18">
        <v>2834</v>
      </c>
      <c r="DQ56" s="18">
        <v>2606</v>
      </c>
      <c r="DR56" s="18">
        <v>308</v>
      </c>
      <c r="DS56" s="18">
        <v>2848</v>
      </c>
      <c r="DT56" s="18">
        <v>365</v>
      </c>
      <c r="DU56" s="109">
        <v>180000</v>
      </c>
      <c r="DV56" s="18">
        <v>470</v>
      </c>
      <c r="DW56" s="18">
        <v>9</v>
      </c>
      <c r="DX56" s="18">
        <v>9</v>
      </c>
      <c r="DY56" s="18">
        <v>21.6</v>
      </c>
      <c r="DZ56" s="18">
        <v>1888</v>
      </c>
      <c r="EA56" s="18">
        <v>1968</v>
      </c>
      <c r="EB56" s="18">
        <v>71.400000000000006</v>
      </c>
      <c r="EC56" s="18">
        <v>45</v>
      </c>
      <c r="ED56" s="18">
        <v>47</v>
      </c>
      <c r="EE56" s="19">
        <v>0.91</v>
      </c>
      <c r="EF56" s="18">
        <v>62</v>
      </c>
      <c r="EG56" s="18">
        <v>36.22</v>
      </c>
      <c r="EQ56" s="18">
        <v>1</v>
      </c>
      <c r="ER56" s="18">
        <v>1</v>
      </c>
      <c r="ES56" s="18">
        <v>4</v>
      </c>
      <c r="ET56" s="18" t="s">
        <v>1347</v>
      </c>
      <c r="EU56" s="19">
        <v>0.52</v>
      </c>
      <c r="EV56" s="19">
        <v>0.11</v>
      </c>
      <c r="EW56" s="19">
        <v>0.37</v>
      </c>
      <c r="EY56" s="18">
        <v>2</v>
      </c>
      <c r="EZ56" s="72"/>
      <c r="GP56" s="18">
        <v>2</v>
      </c>
      <c r="HB56" s="12"/>
      <c r="HC56" s="12"/>
    </row>
    <row r="57" spans="1:211" s="18" customFormat="1" x14ac:dyDescent="0.15">
      <c r="A57" s="18" t="s">
        <v>1610</v>
      </c>
      <c r="B57" s="12">
        <v>22820</v>
      </c>
      <c r="C57" s="31">
        <v>5</v>
      </c>
      <c r="D57" s="12">
        <v>5</v>
      </c>
      <c r="E57" s="18">
        <v>2</v>
      </c>
      <c r="G57" s="18">
        <v>1</v>
      </c>
      <c r="H57" s="18">
        <v>1</v>
      </c>
      <c r="I57" s="18">
        <v>1</v>
      </c>
      <c r="J57" s="18">
        <v>1</v>
      </c>
      <c r="K57" s="18">
        <v>1</v>
      </c>
      <c r="L57" s="18">
        <v>1</v>
      </c>
      <c r="M57" s="18">
        <v>2</v>
      </c>
      <c r="N57" s="18">
        <v>1</v>
      </c>
      <c r="P57" s="18">
        <v>1</v>
      </c>
      <c r="Q57" s="18">
        <v>1</v>
      </c>
      <c r="U57" s="53">
        <v>20</v>
      </c>
      <c r="V57" s="18">
        <v>45</v>
      </c>
      <c r="Y57" s="18">
        <v>15</v>
      </c>
      <c r="Z57" s="58"/>
      <c r="AA57" s="18">
        <v>60</v>
      </c>
      <c r="AB57" s="18">
        <v>2</v>
      </c>
      <c r="AD57" s="18">
        <v>3</v>
      </c>
      <c r="AE57" s="18">
        <v>1</v>
      </c>
      <c r="AF57" s="18">
        <v>60</v>
      </c>
      <c r="AH57" s="18" t="s">
        <v>445</v>
      </c>
      <c r="AL57" s="18">
        <v>1</v>
      </c>
      <c r="AM57" s="18">
        <v>1</v>
      </c>
      <c r="AN57" s="18">
        <v>1</v>
      </c>
      <c r="AO57" s="18">
        <v>1</v>
      </c>
      <c r="AP57" s="18">
        <v>3</v>
      </c>
      <c r="AQ57" s="18">
        <v>1</v>
      </c>
      <c r="AR57" s="18">
        <v>2015</v>
      </c>
      <c r="AS57" s="18" t="s">
        <v>445</v>
      </c>
      <c r="AT57" s="18">
        <v>2013</v>
      </c>
      <c r="AU57" s="18">
        <v>2015</v>
      </c>
      <c r="AV57" s="18" t="s">
        <v>445</v>
      </c>
      <c r="AW57" s="18">
        <v>2013</v>
      </c>
      <c r="AX57" s="18">
        <v>2</v>
      </c>
      <c r="AY57" s="18">
        <v>2</v>
      </c>
      <c r="AZ57" s="18" t="s">
        <v>1614</v>
      </c>
      <c r="BB57" s="18">
        <v>1</v>
      </c>
      <c r="BC57" s="18">
        <v>1</v>
      </c>
      <c r="BD57" s="18">
        <v>1</v>
      </c>
      <c r="BL57" s="18">
        <v>1</v>
      </c>
      <c r="BN57" s="18">
        <v>2</v>
      </c>
      <c r="BO57" s="18">
        <v>3</v>
      </c>
      <c r="BP57" s="18">
        <v>2</v>
      </c>
      <c r="BQ57" s="18">
        <v>1</v>
      </c>
      <c r="BR57" s="18">
        <v>2017</v>
      </c>
      <c r="BS57" s="18">
        <v>1</v>
      </c>
      <c r="BU57" s="18">
        <v>1</v>
      </c>
      <c r="BV57" s="18">
        <v>1</v>
      </c>
      <c r="BW57" s="18">
        <v>1</v>
      </c>
      <c r="BX57" s="18">
        <v>1</v>
      </c>
      <c r="CB57" s="18">
        <v>4</v>
      </c>
      <c r="CC57" s="18" t="s">
        <v>1615</v>
      </c>
      <c r="CD57" s="18">
        <v>1</v>
      </c>
      <c r="CE57" s="53">
        <v>23.47</v>
      </c>
      <c r="CF57" s="18">
        <v>2</v>
      </c>
      <c r="CS57" s="53"/>
      <c r="CT57" s="18">
        <v>1</v>
      </c>
      <c r="CU57" s="18">
        <v>2017</v>
      </c>
      <c r="CV57" s="18">
        <v>1</v>
      </c>
      <c r="CX57" s="18">
        <v>1</v>
      </c>
      <c r="CY57" s="18">
        <v>1</v>
      </c>
      <c r="CZ57" s="18">
        <v>1</v>
      </c>
      <c r="DA57" s="18">
        <v>1</v>
      </c>
      <c r="DE57" s="18">
        <v>2</v>
      </c>
      <c r="DG57" s="18">
        <v>1</v>
      </c>
      <c r="DH57" s="18" t="s">
        <v>1616</v>
      </c>
      <c r="DI57" s="53">
        <v>7.32</v>
      </c>
      <c r="DJ57" s="18">
        <v>1</v>
      </c>
      <c r="DK57" s="22">
        <v>23742</v>
      </c>
      <c r="DL57" s="22">
        <v>6702</v>
      </c>
      <c r="DM57" s="22">
        <v>23742</v>
      </c>
      <c r="DN57" s="22">
        <v>6702</v>
      </c>
      <c r="DO57" s="22">
        <v>7198</v>
      </c>
      <c r="DP57" s="22">
        <v>2306</v>
      </c>
      <c r="DQ57" s="22">
        <v>1088</v>
      </c>
      <c r="DR57" s="18">
        <v>349</v>
      </c>
      <c r="DS57" s="18">
        <v>84</v>
      </c>
      <c r="DT57" s="18">
        <v>27</v>
      </c>
      <c r="DU57" s="109">
        <v>93071</v>
      </c>
      <c r="DV57" s="18">
        <v>191</v>
      </c>
      <c r="DW57" s="18">
        <v>17</v>
      </c>
      <c r="DX57" s="18">
        <v>22</v>
      </c>
      <c r="DY57" s="18">
        <v>1.3</v>
      </c>
      <c r="DZ57" s="18">
        <v>1935</v>
      </c>
      <c r="EA57" s="18">
        <v>2005</v>
      </c>
      <c r="EB57" s="18">
        <v>20</v>
      </c>
      <c r="EC57" s="18">
        <v>12</v>
      </c>
      <c r="ED57" s="18">
        <v>4.62</v>
      </c>
      <c r="EE57" s="19">
        <v>0.89</v>
      </c>
      <c r="EF57" s="18">
        <v>8.84</v>
      </c>
      <c r="EG57" s="18">
        <v>0</v>
      </c>
      <c r="EH57" s="18">
        <v>10.7</v>
      </c>
      <c r="EI57" s="18">
        <v>0</v>
      </c>
      <c r="EJ57" s="18">
        <v>0</v>
      </c>
      <c r="EK57" s="18">
        <v>0</v>
      </c>
      <c r="EL57" s="18">
        <v>0</v>
      </c>
      <c r="EM57" s="18">
        <v>0</v>
      </c>
      <c r="EN57" s="18">
        <v>0</v>
      </c>
      <c r="EP57" s="18">
        <v>2038</v>
      </c>
      <c r="EQ57" s="18">
        <v>2</v>
      </c>
      <c r="ER57" s="18">
        <v>1</v>
      </c>
      <c r="ES57" s="18">
        <v>3</v>
      </c>
      <c r="EW57" s="19">
        <v>1</v>
      </c>
      <c r="EY57" s="18">
        <v>2</v>
      </c>
      <c r="EZ57" s="72"/>
      <c r="GP57" s="18">
        <v>1</v>
      </c>
      <c r="GQ57" s="22">
        <v>7100</v>
      </c>
      <c r="GR57" s="18">
        <v>0</v>
      </c>
      <c r="GS57" s="22">
        <v>1090</v>
      </c>
      <c r="GT57" s="18">
        <v>0</v>
      </c>
      <c r="GU57" s="18">
        <v>84</v>
      </c>
      <c r="GV57" s="18">
        <v>0</v>
      </c>
      <c r="GW57" s="18">
        <v>93</v>
      </c>
      <c r="GX57" s="18">
        <v>10</v>
      </c>
      <c r="GY57" s="22">
        <v>3000</v>
      </c>
    </row>
    <row r="58" spans="1:211" s="18" customFormat="1" x14ac:dyDescent="0.15">
      <c r="A58" s="18" t="s">
        <v>2441</v>
      </c>
      <c r="B58" s="12">
        <v>8765</v>
      </c>
      <c r="C58" s="31">
        <v>4</v>
      </c>
      <c r="D58" s="12">
        <v>5</v>
      </c>
      <c r="E58" s="18">
        <v>1</v>
      </c>
      <c r="G58" s="18">
        <v>1</v>
      </c>
      <c r="H58" s="18">
        <v>1</v>
      </c>
      <c r="I58" s="18">
        <v>1</v>
      </c>
      <c r="J58" s="18">
        <v>1</v>
      </c>
      <c r="K58" s="18">
        <v>1</v>
      </c>
      <c r="L58" s="18">
        <v>1</v>
      </c>
      <c r="M58" s="18">
        <v>1</v>
      </c>
      <c r="N58" s="18">
        <v>1</v>
      </c>
      <c r="P58" s="18">
        <v>1</v>
      </c>
      <c r="R58" s="18">
        <v>1</v>
      </c>
      <c r="U58" s="53">
        <v>5</v>
      </c>
      <c r="V58" s="18">
        <v>10</v>
      </c>
      <c r="Y58" s="18">
        <v>30</v>
      </c>
      <c r="Z58" s="58"/>
      <c r="AB58" s="18">
        <v>2</v>
      </c>
      <c r="AD58" s="18">
        <v>3</v>
      </c>
      <c r="AE58" s="18">
        <v>2</v>
      </c>
      <c r="AF58" s="18">
        <v>90</v>
      </c>
      <c r="AH58" s="18" t="s">
        <v>1308</v>
      </c>
      <c r="AK58" s="19">
        <v>0</v>
      </c>
      <c r="AM58" s="18">
        <v>1</v>
      </c>
      <c r="AO58" s="18">
        <v>1</v>
      </c>
      <c r="AP58" s="18">
        <v>3</v>
      </c>
      <c r="AQ58" s="18">
        <v>1</v>
      </c>
      <c r="AR58" s="18">
        <v>2009</v>
      </c>
      <c r="AS58" s="18" t="s">
        <v>545</v>
      </c>
      <c r="AT58" s="18">
        <v>2009</v>
      </c>
      <c r="AU58" s="18">
        <v>2009</v>
      </c>
      <c r="AV58" s="18" t="s">
        <v>545</v>
      </c>
      <c r="AW58" s="18">
        <v>2009</v>
      </c>
      <c r="AX58" s="18">
        <v>2</v>
      </c>
      <c r="AY58" s="18">
        <v>4</v>
      </c>
      <c r="AZ58" s="18" t="s">
        <v>1309</v>
      </c>
      <c r="BC58" s="18">
        <v>1</v>
      </c>
      <c r="BH58" s="18">
        <v>1</v>
      </c>
      <c r="BM58" s="18">
        <v>1</v>
      </c>
      <c r="BN58" s="18">
        <v>2</v>
      </c>
      <c r="BO58" s="18">
        <v>3</v>
      </c>
      <c r="BP58" s="18">
        <v>2</v>
      </c>
      <c r="BQ58" s="18">
        <v>1</v>
      </c>
      <c r="BR58" s="18">
        <v>2017</v>
      </c>
      <c r="BS58" s="18">
        <v>1</v>
      </c>
      <c r="BV58" s="18">
        <v>1</v>
      </c>
      <c r="BW58" s="18">
        <v>1</v>
      </c>
      <c r="BX58" s="18">
        <v>1</v>
      </c>
      <c r="CB58" s="18">
        <v>2</v>
      </c>
      <c r="CD58" s="18">
        <v>2</v>
      </c>
      <c r="CE58" s="53">
        <v>28.49</v>
      </c>
      <c r="CF58" s="18">
        <v>2</v>
      </c>
      <c r="CS58" s="53"/>
      <c r="CT58" s="18">
        <v>1</v>
      </c>
      <c r="CU58" s="18">
        <v>2009</v>
      </c>
      <c r="CV58" s="18">
        <v>1</v>
      </c>
      <c r="CW58" s="18">
        <v>1</v>
      </c>
      <c r="CZ58" s="18">
        <v>1</v>
      </c>
      <c r="DA58" s="18">
        <v>1</v>
      </c>
      <c r="DE58" s="18">
        <v>2</v>
      </c>
      <c r="DG58" s="18">
        <v>2</v>
      </c>
      <c r="DI58" s="53">
        <v>5</v>
      </c>
      <c r="DJ58" s="18">
        <v>1</v>
      </c>
      <c r="DK58" s="18">
        <v>8765</v>
      </c>
      <c r="DL58" s="18">
        <v>15</v>
      </c>
      <c r="DM58" s="18">
        <v>8765</v>
      </c>
      <c r="DN58" s="18">
        <v>0</v>
      </c>
      <c r="ES58" s="18">
        <v>3</v>
      </c>
      <c r="EU58" s="19">
        <v>1</v>
      </c>
      <c r="EV58" s="19">
        <v>0</v>
      </c>
      <c r="EW58" s="19">
        <v>0</v>
      </c>
      <c r="EY58" s="18">
        <v>2</v>
      </c>
      <c r="EZ58" s="72"/>
      <c r="GP58" s="18">
        <v>1</v>
      </c>
    </row>
    <row r="59" spans="1:211" s="18" customFormat="1" x14ac:dyDescent="0.15">
      <c r="A59" s="18" t="s">
        <v>1245</v>
      </c>
      <c r="B59" s="12">
        <v>27595</v>
      </c>
      <c r="C59" s="31">
        <v>5</v>
      </c>
      <c r="D59" s="12">
        <v>6</v>
      </c>
      <c r="E59" s="18">
        <v>1</v>
      </c>
      <c r="G59" s="18">
        <v>1</v>
      </c>
      <c r="H59" s="18">
        <v>1</v>
      </c>
      <c r="I59" s="18">
        <v>1</v>
      </c>
      <c r="J59" s="18">
        <v>1</v>
      </c>
      <c r="K59" s="18">
        <v>1</v>
      </c>
      <c r="M59" s="18">
        <v>1</v>
      </c>
      <c r="N59" s="18">
        <v>1</v>
      </c>
      <c r="O59" s="18">
        <v>1</v>
      </c>
      <c r="P59" s="18">
        <v>1</v>
      </c>
      <c r="Q59" s="18">
        <v>1</v>
      </c>
      <c r="R59" s="18">
        <v>1</v>
      </c>
      <c r="U59" s="53">
        <v>5</v>
      </c>
      <c r="V59" s="18">
        <v>45</v>
      </c>
      <c r="W59" s="53">
        <v>5</v>
      </c>
      <c r="X59" s="55">
        <v>0.15</v>
      </c>
      <c r="Y59" s="18">
        <v>60</v>
      </c>
      <c r="Z59" s="58">
        <v>25</v>
      </c>
      <c r="AA59" s="18">
        <v>60</v>
      </c>
      <c r="AB59" s="18">
        <v>1</v>
      </c>
      <c r="AC59" s="18" t="s">
        <v>1251</v>
      </c>
      <c r="AD59" s="18">
        <v>2</v>
      </c>
      <c r="AI59" s="19">
        <v>0.13</v>
      </c>
      <c r="AJ59" s="19">
        <v>0.32</v>
      </c>
      <c r="AK59" s="19">
        <v>0</v>
      </c>
      <c r="AO59" s="18">
        <v>1</v>
      </c>
      <c r="AP59" s="18">
        <v>1</v>
      </c>
      <c r="AQ59" s="18">
        <v>1</v>
      </c>
      <c r="AR59" s="18" t="s">
        <v>1252</v>
      </c>
      <c r="AS59" s="18" t="s">
        <v>1252</v>
      </c>
      <c r="AT59" s="18">
        <v>2012</v>
      </c>
      <c r="AU59" s="18" t="s">
        <v>1252</v>
      </c>
      <c r="AV59" s="18" t="s">
        <v>1252</v>
      </c>
      <c r="AW59" s="18">
        <v>2012</v>
      </c>
      <c r="AX59" s="18">
        <v>1</v>
      </c>
      <c r="AY59" s="18">
        <v>1</v>
      </c>
      <c r="BA59" s="18">
        <v>1</v>
      </c>
      <c r="BB59" s="18">
        <v>1</v>
      </c>
      <c r="BC59" s="18">
        <v>1</v>
      </c>
      <c r="BD59" s="18">
        <v>1</v>
      </c>
      <c r="BE59" s="18">
        <v>1</v>
      </c>
      <c r="BL59" s="18">
        <v>1</v>
      </c>
      <c r="BN59" s="18">
        <v>2</v>
      </c>
      <c r="BO59" s="18">
        <v>2</v>
      </c>
      <c r="BP59" s="18">
        <v>2</v>
      </c>
      <c r="BQ59" s="18">
        <v>1</v>
      </c>
      <c r="BR59" s="18">
        <v>2017</v>
      </c>
      <c r="BS59" s="18">
        <v>1</v>
      </c>
      <c r="BU59" s="18">
        <v>1</v>
      </c>
      <c r="BX59" s="18">
        <v>1</v>
      </c>
      <c r="CB59" s="18">
        <v>4</v>
      </c>
      <c r="CC59" s="18" t="s">
        <v>1253</v>
      </c>
      <c r="CD59" s="18">
        <v>2</v>
      </c>
      <c r="CE59" s="53">
        <v>26.64</v>
      </c>
      <c r="CF59" s="18">
        <v>1</v>
      </c>
      <c r="CG59" s="18">
        <v>2017</v>
      </c>
      <c r="CH59" s="18">
        <v>1</v>
      </c>
      <c r="CJ59" s="18">
        <v>1</v>
      </c>
      <c r="CK59" s="18">
        <v>1</v>
      </c>
      <c r="CL59" s="18">
        <v>1</v>
      </c>
      <c r="CM59" s="18">
        <v>1</v>
      </c>
      <c r="CQ59" s="18">
        <v>4</v>
      </c>
      <c r="CR59" s="18" t="s">
        <v>1254</v>
      </c>
      <c r="CS59" s="53">
        <v>30.41</v>
      </c>
      <c r="CT59" s="18">
        <v>1</v>
      </c>
      <c r="CU59" s="18">
        <v>2017</v>
      </c>
      <c r="CV59" s="18">
        <v>1</v>
      </c>
      <c r="CX59" s="18">
        <v>1</v>
      </c>
      <c r="DA59" s="18">
        <v>1</v>
      </c>
      <c r="DE59" s="18">
        <v>2</v>
      </c>
      <c r="DG59" s="18">
        <v>2</v>
      </c>
      <c r="DI59" s="53">
        <v>7.42</v>
      </c>
      <c r="DJ59" s="18">
        <v>1</v>
      </c>
      <c r="DK59" s="18">
        <v>27595</v>
      </c>
      <c r="DL59" s="18">
        <v>0</v>
      </c>
      <c r="DM59" s="18">
        <v>27595</v>
      </c>
      <c r="DN59" s="18">
        <v>0</v>
      </c>
      <c r="DO59" s="18">
        <v>9145</v>
      </c>
      <c r="DP59" s="18">
        <v>0</v>
      </c>
      <c r="DQ59" s="18">
        <v>1072</v>
      </c>
      <c r="DR59" s="18">
        <v>0</v>
      </c>
      <c r="DS59" s="18">
        <v>279</v>
      </c>
      <c r="DT59" s="18">
        <v>0</v>
      </c>
      <c r="DU59" s="109">
        <v>151284</v>
      </c>
      <c r="DV59" s="18">
        <v>165</v>
      </c>
      <c r="DW59" s="18">
        <v>10</v>
      </c>
      <c r="DX59" s="18">
        <v>3</v>
      </c>
      <c r="DY59" s="18">
        <v>0</v>
      </c>
      <c r="DZ59" s="18">
        <v>1940</v>
      </c>
      <c r="EA59" s="18">
        <v>2017</v>
      </c>
      <c r="EB59" s="18">
        <v>19.6416</v>
      </c>
      <c r="EC59" s="18">
        <v>19.600000000000001</v>
      </c>
      <c r="ED59" s="18">
        <v>5.9</v>
      </c>
      <c r="EE59" s="19">
        <v>0.96</v>
      </c>
      <c r="EF59" s="18">
        <v>11.9</v>
      </c>
      <c r="EG59" s="18">
        <v>0</v>
      </c>
      <c r="EH59" s="18">
        <v>10</v>
      </c>
      <c r="EI59" s="18">
        <v>0</v>
      </c>
      <c r="EJ59" s="18">
        <v>0</v>
      </c>
      <c r="EK59" s="18">
        <v>0</v>
      </c>
      <c r="EL59" s="18">
        <v>0</v>
      </c>
      <c r="EM59" s="18">
        <v>0</v>
      </c>
      <c r="EN59" s="18">
        <v>0</v>
      </c>
      <c r="EP59" s="18">
        <v>2020</v>
      </c>
      <c r="EQ59" s="18">
        <v>1</v>
      </c>
      <c r="ER59" s="18">
        <v>1</v>
      </c>
      <c r="ES59" s="18">
        <v>3</v>
      </c>
      <c r="EU59" s="19">
        <v>1</v>
      </c>
      <c r="EV59" s="19">
        <v>0</v>
      </c>
      <c r="EW59" s="19">
        <v>0</v>
      </c>
      <c r="EY59" s="18">
        <v>1</v>
      </c>
      <c r="EZ59" s="72">
        <v>27595</v>
      </c>
      <c r="FA59" s="18">
        <v>0</v>
      </c>
      <c r="FB59" s="18">
        <v>27595</v>
      </c>
      <c r="FC59" s="18">
        <v>0</v>
      </c>
      <c r="FD59" s="18">
        <v>8088</v>
      </c>
      <c r="FE59" s="18">
        <v>0</v>
      </c>
      <c r="FF59" s="18">
        <v>837</v>
      </c>
      <c r="FG59" s="18">
        <v>0</v>
      </c>
      <c r="FH59" s="18">
        <v>259</v>
      </c>
      <c r="FI59" s="18">
        <v>0</v>
      </c>
      <c r="FK59" s="18">
        <v>140</v>
      </c>
      <c r="FL59" s="18">
        <v>11</v>
      </c>
      <c r="FM59" s="18">
        <v>1</v>
      </c>
      <c r="FN59" s="19">
        <v>0</v>
      </c>
      <c r="FO59" s="18">
        <v>1</v>
      </c>
      <c r="FP59" s="18">
        <v>1</v>
      </c>
      <c r="FR59" s="18">
        <v>1</v>
      </c>
      <c r="FV59" s="18">
        <v>2</v>
      </c>
      <c r="FW59" s="18" t="s">
        <v>1258</v>
      </c>
      <c r="FX59" s="18">
        <v>1976</v>
      </c>
      <c r="FY59" s="18">
        <v>2008</v>
      </c>
      <c r="FZ59" s="18">
        <v>2.99</v>
      </c>
      <c r="GA59" s="18">
        <v>2.99</v>
      </c>
      <c r="GB59" s="18">
        <v>661.4</v>
      </c>
      <c r="GC59" s="18">
        <v>2</v>
      </c>
      <c r="GD59" s="18">
        <v>2.2000000000000002</v>
      </c>
      <c r="GE59" s="19">
        <v>0.6</v>
      </c>
      <c r="GH59" s="18">
        <v>1</v>
      </c>
      <c r="GI59" s="18">
        <v>1</v>
      </c>
      <c r="GJ59" s="19">
        <v>0.6</v>
      </c>
      <c r="GK59" s="18" t="s">
        <v>1260</v>
      </c>
      <c r="GL59" s="18">
        <v>1</v>
      </c>
      <c r="GM59" s="19">
        <v>1</v>
      </c>
      <c r="GN59" s="18" t="s">
        <v>1261</v>
      </c>
      <c r="GP59" s="18">
        <v>1</v>
      </c>
      <c r="GQ59" s="18">
        <v>9946</v>
      </c>
      <c r="GR59" s="18">
        <v>0</v>
      </c>
      <c r="GS59" s="18">
        <v>1075</v>
      </c>
      <c r="GT59" s="18">
        <v>0</v>
      </c>
      <c r="GU59" s="18">
        <v>279</v>
      </c>
      <c r="GV59" s="18">
        <v>0</v>
      </c>
      <c r="GW59" s="18">
        <v>35</v>
      </c>
      <c r="GX59" s="18">
        <v>14</v>
      </c>
      <c r="GY59" s="18" t="s">
        <v>1262</v>
      </c>
    </row>
    <row r="60" spans="1:211" s="18" customFormat="1" x14ac:dyDescent="0.15">
      <c r="A60" s="18" t="s">
        <v>2462</v>
      </c>
      <c r="B60" s="12">
        <v>9725</v>
      </c>
      <c r="C60" s="31">
        <v>4</v>
      </c>
      <c r="D60" s="12">
        <v>3</v>
      </c>
      <c r="E60" s="18">
        <v>1</v>
      </c>
      <c r="G60" s="18">
        <v>1</v>
      </c>
      <c r="H60" s="18">
        <v>1</v>
      </c>
      <c r="I60" s="18">
        <v>1</v>
      </c>
      <c r="J60" s="18">
        <v>1</v>
      </c>
      <c r="K60" s="18">
        <v>1</v>
      </c>
      <c r="L60" s="18">
        <v>1</v>
      </c>
      <c r="M60" s="18">
        <v>1</v>
      </c>
      <c r="N60" s="18">
        <v>1</v>
      </c>
      <c r="O60" s="18">
        <v>1</v>
      </c>
      <c r="P60" s="18">
        <v>1</v>
      </c>
      <c r="Q60" s="18">
        <v>1</v>
      </c>
      <c r="R60" s="18">
        <v>1</v>
      </c>
      <c r="U60" s="53">
        <v>5</v>
      </c>
      <c r="V60" s="18">
        <v>0</v>
      </c>
      <c r="W60" s="53"/>
      <c r="X60" s="55">
        <v>1.4999999999999999E-2</v>
      </c>
      <c r="Y60" s="18">
        <v>20</v>
      </c>
      <c r="Z60" s="58"/>
      <c r="AB60" s="18">
        <v>2</v>
      </c>
      <c r="AD60" s="18">
        <v>3</v>
      </c>
      <c r="AE60" s="18">
        <v>1</v>
      </c>
      <c r="AF60" s="18">
        <v>60</v>
      </c>
      <c r="AH60" s="18" t="s">
        <v>1579</v>
      </c>
      <c r="AL60" s="18">
        <v>1</v>
      </c>
      <c r="AM60" s="18">
        <v>1</v>
      </c>
      <c r="AN60" s="18">
        <v>1</v>
      </c>
      <c r="AO60" s="18">
        <v>2</v>
      </c>
      <c r="AP60" s="18">
        <v>2</v>
      </c>
      <c r="AQ60" s="18">
        <v>2</v>
      </c>
      <c r="AR60" s="66">
        <v>2013</v>
      </c>
      <c r="AS60" s="66">
        <v>2013</v>
      </c>
      <c r="AT60" s="66">
        <v>2013</v>
      </c>
      <c r="AU60" s="66">
        <v>2013</v>
      </c>
      <c r="AV60" s="66">
        <v>2013</v>
      </c>
      <c r="AW60" s="66">
        <v>2013</v>
      </c>
      <c r="AX60" s="18">
        <v>2</v>
      </c>
      <c r="AY60" s="18">
        <v>2</v>
      </c>
      <c r="AZ60" s="18" t="s">
        <v>1580</v>
      </c>
      <c r="BB60" s="18">
        <v>1</v>
      </c>
      <c r="BH60" s="18">
        <v>1</v>
      </c>
      <c r="BI60" s="18">
        <v>1</v>
      </c>
      <c r="BM60" s="18">
        <v>1</v>
      </c>
      <c r="BN60" s="18">
        <v>2</v>
      </c>
      <c r="BO60" s="18">
        <v>2</v>
      </c>
      <c r="BP60" s="18">
        <v>1</v>
      </c>
      <c r="BQ60" s="18">
        <v>1</v>
      </c>
      <c r="BR60" s="18">
        <v>2017</v>
      </c>
      <c r="BS60" s="18">
        <v>1</v>
      </c>
      <c r="BU60" s="18">
        <v>1</v>
      </c>
      <c r="BX60" s="18">
        <v>1</v>
      </c>
      <c r="CB60" s="18">
        <v>4</v>
      </c>
      <c r="CC60" s="18" t="s">
        <v>1581</v>
      </c>
      <c r="CD60" s="18">
        <v>2</v>
      </c>
      <c r="CE60" s="53">
        <v>37.5</v>
      </c>
      <c r="CF60" s="18">
        <v>1</v>
      </c>
      <c r="CG60" s="18">
        <v>2016</v>
      </c>
      <c r="CH60" s="18">
        <v>1</v>
      </c>
      <c r="CM60" s="18">
        <v>1</v>
      </c>
      <c r="CQ60" s="18">
        <v>3</v>
      </c>
      <c r="CS60" s="53">
        <v>68.02</v>
      </c>
      <c r="CT60" s="18">
        <v>1</v>
      </c>
      <c r="CU60" s="18">
        <v>2017</v>
      </c>
      <c r="CV60" s="18">
        <v>1</v>
      </c>
      <c r="DA60" s="18">
        <v>1</v>
      </c>
      <c r="DE60" s="18">
        <v>2</v>
      </c>
      <c r="DG60" s="18">
        <v>2</v>
      </c>
      <c r="DI60" s="53">
        <v>7.16</v>
      </c>
      <c r="DJ60" s="18">
        <v>1</v>
      </c>
      <c r="DK60" s="18">
        <v>9560</v>
      </c>
      <c r="DM60" s="18">
        <v>9560</v>
      </c>
      <c r="DO60" s="18">
        <v>3043</v>
      </c>
      <c r="DP60" s="18">
        <v>106</v>
      </c>
      <c r="DQ60" s="18">
        <v>275</v>
      </c>
      <c r="DR60" s="18">
        <v>2</v>
      </c>
      <c r="DS60" s="18">
        <v>229</v>
      </c>
      <c r="DT60" s="18">
        <v>0</v>
      </c>
      <c r="DU60" s="109">
        <v>4985</v>
      </c>
      <c r="DV60" s="18">
        <v>66.66</v>
      </c>
      <c r="DW60" s="18">
        <v>5</v>
      </c>
      <c r="DX60" s="18">
        <v>7</v>
      </c>
      <c r="DY60" s="18">
        <v>7</v>
      </c>
      <c r="DZ60" s="18">
        <v>1929</v>
      </c>
      <c r="EA60" s="18">
        <v>1982</v>
      </c>
      <c r="EB60" s="18">
        <v>6.9</v>
      </c>
      <c r="EC60" s="18">
        <v>4</v>
      </c>
      <c r="ED60" s="18">
        <v>1.423</v>
      </c>
      <c r="EE60" s="19">
        <v>0.9</v>
      </c>
      <c r="EF60" s="18">
        <v>2.536</v>
      </c>
      <c r="EG60" s="18">
        <v>0</v>
      </c>
      <c r="EH60" s="18">
        <v>4.5</v>
      </c>
      <c r="EI60" s="18">
        <v>0</v>
      </c>
      <c r="EJ60" s="18">
        <v>0</v>
      </c>
      <c r="EK60" s="18">
        <v>0</v>
      </c>
      <c r="EL60" s="18">
        <v>0</v>
      </c>
      <c r="EM60" s="18">
        <v>364</v>
      </c>
      <c r="EO60" s="18" t="s">
        <v>1585</v>
      </c>
      <c r="EP60" s="18">
        <v>2030</v>
      </c>
      <c r="ER60" s="18">
        <v>1</v>
      </c>
      <c r="ES60" s="18">
        <v>3</v>
      </c>
      <c r="EU60" s="19">
        <v>0.74</v>
      </c>
      <c r="EV60" s="19">
        <v>0</v>
      </c>
      <c r="EW60" s="19">
        <v>0.26</v>
      </c>
      <c r="EX60" s="18" t="s">
        <v>1231</v>
      </c>
      <c r="EY60" s="18">
        <v>1</v>
      </c>
      <c r="EZ60" s="72">
        <v>9560</v>
      </c>
      <c r="FA60" s="18">
        <v>5</v>
      </c>
      <c r="FB60" s="18">
        <v>9560</v>
      </c>
      <c r="FC60" s="18">
        <v>5</v>
      </c>
      <c r="FD60" s="18">
        <v>2870</v>
      </c>
      <c r="FE60" s="18">
        <v>5</v>
      </c>
      <c r="FF60" s="18">
        <v>239</v>
      </c>
      <c r="FG60" s="18">
        <v>1</v>
      </c>
      <c r="FH60" s="18">
        <v>90</v>
      </c>
      <c r="FI60" s="18">
        <v>0</v>
      </c>
      <c r="FJ60" s="18">
        <v>5.77</v>
      </c>
      <c r="FK60" s="18">
        <v>27</v>
      </c>
      <c r="FL60" s="18">
        <v>8</v>
      </c>
      <c r="FM60" s="18">
        <v>1</v>
      </c>
      <c r="FN60" s="19">
        <v>0</v>
      </c>
      <c r="FP60" s="18">
        <v>1</v>
      </c>
      <c r="FR60" s="18">
        <v>1</v>
      </c>
      <c r="FV60" s="18">
        <v>1</v>
      </c>
      <c r="FW60" s="18" t="s">
        <v>1586</v>
      </c>
      <c r="FX60" s="18">
        <v>1962</v>
      </c>
      <c r="FY60" s="18">
        <v>2011</v>
      </c>
      <c r="FZ60" s="18">
        <v>2.5</v>
      </c>
      <c r="GA60" s="18">
        <v>4.5999999999999996</v>
      </c>
      <c r="GB60" s="18">
        <v>648</v>
      </c>
      <c r="GC60" s="18">
        <v>7.02</v>
      </c>
      <c r="GD60" s="18">
        <v>2.2000000000000002</v>
      </c>
      <c r="GF60" s="18">
        <v>2030</v>
      </c>
      <c r="GG60" s="18">
        <v>2030</v>
      </c>
      <c r="GH60" s="18">
        <v>1</v>
      </c>
      <c r="GI60" s="18">
        <v>1</v>
      </c>
      <c r="GJ60" s="19">
        <v>0.15</v>
      </c>
      <c r="GK60" s="18" t="s">
        <v>1588</v>
      </c>
      <c r="GL60" s="18">
        <v>1</v>
      </c>
      <c r="GM60" s="19">
        <v>1</v>
      </c>
      <c r="GN60" s="18" t="s">
        <v>1589</v>
      </c>
      <c r="GP60" s="18">
        <v>1</v>
      </c>
      <c r="HA60" s="18" t="s">
        <v>1590</v>
      </c>
    </row>
    <row r="61" spans="1:211" s="18" customFormat="1" x14ac:dyDescent="0.15">
      <c r="A61" s="18" t="s">
        <v>2439</v>
      </c>
      <c r="B61" s="12">
        <v>5360</v>
      </c>
      <c r="C61" s="31">
        <v>4</v>
      </c>
      <c r="D61" s="12">
        <v>3</v>
      </c>
      <c r="E61" s="18">
        <v>1</v>
      </c>
      <c r="G61" s="18">
        <v>1</v>
      </c>
      <c r="H61" s="18">
        <v>1</v>
      </c>
      <c r="I61" s="18">
        <v>1</v>
      </c>
      <c r="J61" s="18">
        <v>1</v>
      </c>
      <c r="K61" s="18">
        <v>1</v>
      </c>
      <c r="M61" s="18">
        <v>1</v>
      </c>
      <c r="N61" s="18">
        <v>1</v>
      </c>
      <c r="O61" s="18">
        <v>1</v>
      </c>
      <c r="P61" s="18">
        <v>1</v>
      </c>
      <c r="Q61" s="18">
        <v>1</v>
      </c>
      <c r="R61" s="18">
        <v>1</v>
      </c>
      <c r="U61" s="53">
        <v>10</v>
      </c>
      <c r="V61" s="18">
        <v>20</v>
      </c>
      <c r="W61" s="53">
        <v>10</v>
      </c>
      <c r="X61" s="55">
        <v>0</v>
      </c>
      <c r="Y61" s="18">
        <v>30</v>
      </c>
      <c r="Z61" s="58">
        <v>20</v>
      </c>
      <c r="AA61" s="18">
        <v>60</v>
      </c>
      <c r="AB61" s="18">
        <v>2</v>
      </c>
      <c r="AD61" s="18">
        <v>3</v>
      </c>
      <c r="AE61" s="18">
        <v>1</v>
      </c>
      <c r="AF61" s="18">
        <v>30</v>
      </c>
      <c r="AG61" s="18" t="s">
        <v>1275</v>
      </c>
      <c r="AH61" s="18" t="s">
        <v>1276</v>
      </c>
      <c r="AI61" s="19">
        <v>0.3</v>
      </c>
      <c r="AJ61" s="19">
        <v>0.3</v>
      </c>
      <c r="AN61" s="18">
        <v>1</v>
      </c>
      <c r="AO61" s="18">
        <v>1</v>
      </c>
      <c r="AP61" s="18">
        <v>1</v>
      </c>
      <c r="AQ61" s="18">
        <v>3</v>
      </c>
      <c r="AR61" s="18">
        <v>2017</v>
      </c>
      <c r="AS61" s="18">
        <v>2017</v>
      </c>
      <c r="AT61" s="18" t="s">
        <v>545</v>
      </c>
      <c r="AU61" s="18">
        <v>2017</v>
      </c>
      <c r="AV61" s="18">
        <v>2017</v>
      </c>
      <c r="AW61" s="18" t="s">
        <v>545</v>
      </c>
      <c r="AX61" s="18">
        <v>1</v>
      </c>
      <c r="AY61" s="18">
        <v>1</v>
      </c>
      <c r="BJ61" s="18">
        <v>1</v>
      </c>
      <c r="BN61" s="18">
        <v>2</v>
      </c>
      <c r="BO61" s="18">
        <v>2</v>
      </c>
      <c r="BP61" s="18">
        <v>3</v>
      </c>
      <c r="BQ61" s="18">
        <v>1</v>
      </c>
      <c r="BR61" s="18">
        <v>2017</v>
      </c>
      <c r="BS61" s="18">
        <v>1</v>
      </c>
      <c r="BU61" s="18">
        <v>1</v>
      </c>
      <c r="BX61" s="18">
        <v>1</v>
      </c>
      <c r="CB61" s="18">
        <v>4</v>
      </c>
      <c r="CC61" s="18" t="s">
        <v>1169</v>
      </c>
      <c r="CD61" s="18">
        <v>2</v>
      </c>
      <c r="CE61" s="53">
        <v>52.4</v>
      </c>
      <c r="CF61" s="18">
        <v>1</v>
      </c>
      <c r="CG61" s="18">
        <v>2017</v>
      </c>
      <c r="CH61" s="18">
        <v>1</v>
      </c>
      <c r="CJ61" s="18">
        <v>1</v>
      </c>
      <c r="CM61" s="18">
        <v>1</v>
      </c>
      <c r="CQ61" s="18">
        <v>2</v>
      </c>
      <c r="CS61" s="53">
        <v>51.29</v>
      </c>
      <c r="CT61" s="18">
        <v>2</v>
      </c>
      <c r="DJ61" s="18">
        <v>1</v>
      </c>
      <c r="DK61" s="18">
        <v>5360</v>
      </c>
      <c r="DO61" s="18">
        <v>1699</v>
      </c>
      <c r="DP61" s="18">
        <v>151</v>
      </c>
      <c r="DQ61" s="18">
        <v>161</v>
      </c>
      <c r="DR61" s="18">
        <v>10</v>
      </c>
      <c r="DS61" s="18">
        <v>55</v>
      </c>
      <c r="DT61" s="18">
        <v>1</v>
      </c>
      <c r="DU61" s="109">
        <v>66000</v>
      </c>
      <c r="DV61" s="18">
        <v>30</v>
      </c>
      <c r="DW61" s="18">
        <v>1</v>
      </c>
      <c r="DX61" s="18">
        <v>1</v>
      </c>
      <c r="DY61" s="18">
        <v>0</v>
      </c>
      <c r="DZ61" s="18">
        <v>1990</v>
      </c>
      <c r="EA61" s="18">
        <v>2009</v>
      </c>
      <c r="EB61" s="18">
        <v>3.8</v>
      </c>
      <c r="EC61" s="18">
        <v>3.8</v>
      </c>
      <c r="ED61" s="18">
        <v>0.56999999999999995</v>
      </c>
      <c r="EE61" s="19">
        <v>0.86</v>
      </c>
      <c r="EF61" s="18">
        <v>1.8</v>
      </c>
      <c r="EH61" s="18">
        <v>4.2</v>
      </c>
      <c r="EP61" s="18">
        <v>2030</v>
      </c>
      <c r="EQ61" s="18">
        <v>1</v>
      </c>
      <c r="ER61" s="18">
        <v>1</v>
      </c>
      <c r="ES61" s="18">
        <v>3</v>
      </c>
      <c r="EU61" s="19">
        <v>0.6</v>
      </c>
      <c r="EV61" s="19">
        <v>0</v>
      </c>
      <c r="EW61" s="19">
        <v>0.4</v>
      </c>
      <c r="EY61" s="18">
        <v>1</v>
      </c>
      <c r="EZ61" s="72">
        <v>5360</v>
      </c>
      <c r="FD61" s="18">
        <v>1401</v>
      </c>
      <c r="FF61" s="18">
        <v>65</v>
      </c>
      <c r="FH61" s="18">
        <v>68</v>
      </c>
      <c r="FJ61" s="18">
        <v>2.25</v>
      </c>
      <c r="FK61" s="18">
        <v>22</v>
      </c>
      <c r="FL61" s="18">
        <v>2</v>
      </c>
      <c r="FM61" s="18">
        <v>1</v>
      </c>
      <c r="FN61" s="19">
        <v>0</v>
      </c>
      <c r="FO61" s="18">
        <v>1</v>
      </c>
      <c r="FV61" s="18">
        <v>2</v>
      </c>
      <c r="FX61" s="18">
        <v>1963</v>
      </c>
      <c r="FY61" s="18">
        <v>2007</v>
      </c>
      <c r="FZ61" s="18">
        <v>5</v>
      </c>
      <c r="GA61" s="18">
        <v>2.4</v>
      </c>
      <c r="GB61" s="18">
        <v>312.41000000000003</v>
      </c>
      <c r="GC61" s="18">
        <v>3.49</v>
      </c>
      <c r="GD61" s="18">
        <v>0.43</v>
      </c>
      <c r="GE61" s="19">
        <v>0.85</v>
      </c>
      <c r="GF61" s="18">
        <v>2019</v>
      </c>
      <c r="GG61" s="18">
        <v>2019</v>
      </c>
      <c r="GH61" s="18">
        <v>2</v>
      </c>
      <c r="GI61" s="18">
        <v>1</v>
      </c>
      <c r="GJ61" s="19">
        <v>0.4</v>
      </c>
      <c r="GK61" s="18" t="s">
        <v>1279</v>
      </c>
      <c r="GL61" s="18">
        <v>2</v>
      </c>
      <c r="GO61" s="18" t="s">
        <v>1280</v>
      </c>
      <c r="GP61" s="18">
        <v>2</v>
      </c>
    </row>
    <row r="62" spans="1:211" s="18" customFormat="1" x14ac:dyDescent="0.15">
      <c r="A62" s="18" t="s">
        <v>2454</v>
      </c>
      <c r="B62" s="12">
        <v>9085</v>
      </c>
      <c r="C62" s="31">
        <v>4</v>
      </c>
      <c r="D62" s="12">
        <v>2</v>
      </c>
      <c r="E62" s="18">
        <v>1</v>
      </c>
      <c r="G62" s="18">
        <v>1</v>
      </c>
      <c r="H62" s="18">
        <v>1</v>
      </c>
      <c r="I62" s="18">
        <v>1</v>
      </c>
      <c r="M62" s="18">
        <v>1</v>
      </c>
      <c r="N62" s="18">
        <v>1</v>
      </c>
      <c r="O62" s="18">
        <v>1</v>
      </c>
      <c r="P62" s="18">
        <v>1</v>
      </c>
      <c r="Q62" s="18">
        <v>1</v>
      </c>
      <c r="R62" s="18">
        <v>1</v>
      </c>
      <c r="U62" s="53">
        <v>5</v>
      </c>
      <c r="V62" s="18">
        <v>20</v>
      </c>
      <c r="Y62" s="18">
        <v>20</v>
      </c>
      <c r="Z62" s="58"/>
      <c r="AA62" s="18">
        <v>90</v>
      </c>
      <c r="AB62" s="18">
        <v>2</v>
      </c>
      <c r="AD62" s="18">
        <v>4</v>
      </c>
      <c r="AG62" s="18" t="s">
        <v>2363</v>
      </c>
      <c r="AH62" s="18" t="s">
        <v>2363</v>
      </c>
      <c r="AI62" s="19">
        <v>0</v>
      </c>
      <c r="AJ62" s="20">
        <v>6.7599999999999993E-2</v>
      </c>
      <c r="AK62" s="19">
        <v>0</v>
      </c>
      <c r="AO62" s="18">
        <v>2</v>
      </c>
      <c r="AP62" s="18">
        <v>2</v>
      </c>
      <c r="AQ62" s="18">
        <v>2</v>
      </c>
      <c r="AR62" s="18">
        <v>2017</v>
      </c>
      <c r="AS62" s="18">
        <v>2017</v>
      </c>
      <c r="AT62" s="18">
        <v>2017</v>
      </c>
      <c r="AU62" s="18">
        <v>2017</v>
      </c>
      <c r="AV62" s="18">
        <v>2017</v>
      </c>
      <c r="AW62" s="18">
        <v>2017</v>
      </c>
      <c r="AX62" s="18">
        <v>2</v>
      </c>
      <c r="AY62" s="18">
        <v>4</v>
      </c>
      <c r="AZ62" s="18" t="s">
        <v>2364</v>
      </c>
      <c r="BC62" s="18">
        <v>1</v>
      </c>
      <c r="BD62" s="18">
        <v>1</v>
      </c>
      <c r="BN62" s="18">
        <v>1</v>
      </c>
      <c r="BO62" s="18">
        <v>1</v>
      </c>
      <c r="BP62" s="18">
        <v>1</v>
      </c>
      <c r="BQ62" s="18">
        <v>1</v>
      </c>
      <c r="BR62" s="18">
        <v>2017</v>
      </c>
      <c r="BS62" s="18">
        <v>1</v>
      </c>
      <c r="BU62" s="18">
        <v>1</v>
      </c>
      <c r="BV62" s="18">
        <v>1</v>
      </c>
      <c r="BW62" s="18">
        <v>1</v>
      </c>
      <c r="BX62" s="18">
        <v>1</v>
      </c>
      <c r="CB62" s="18">
        <v>1</v>
      </c>
      <c r="CD62" s="18">
        <v>2</v>
      </c>
      <c r="CE62" s="53">
        <v>32.25</v>
      </c>
      <c r="CF62" s="18">
        <v>1</v>
      </c>
      <c r="CG62" s="18">
        <v>2017</v>
      </c>
      <c r="CH62" s="18">
        <v>1</v>
      </c>
      <c r="CJ62" s="18">
        <v>1</v>
      </c>
      <c r="CM62" s="18">
        <v>1</v>
      </c>
      <c r="CQ62" s="18">
        <v>1</v>
      </c>
      <c r="CS62" s="53">
        <v>59.75</v>
      </c>
      <c r="CT62" s="18">
        <v>1</v>
      </c>
      <c r="CU62" s="18">
        <v>2017</v>
      </c>
      <c r="CV62" s="18">
        <v>1</v>
      </c>
      <c r="CX62" s="18">
        <v>1</v>
      </c>
      <c r="CY62" s="18">
        <v>1</v>
      </c>
      <c r="CZ62" s="18">
        <v>1</v>
      </c>
      <c r="DA62" s="18">
        <v>1</v>
      </c>
      <c r="DE62" s="18">
        <v>2</v>
      </c>
      <c r="DG62" s="18">
        <v>2</v>
      </c>
      <c r="DI62" s="53">
        <v>3.61</v>
      </c>
      <c r="DJ62" s="18">
        <v>1</v>
      </c>
      <c r="EZ62" s="72"/>
    </row>
    <row r="63" spans="1:211" s="18" customFormat="1" x14ac:dyDescent="0.15">
      <c r="A63" s="18" t="s">
        <v>2458</v>
      </c>
      <c r="B63" s="12">
        <v>162060</v>
      </c>
      <c r="C63" s="31">
        <v>5</v>
      </c>
      <c r="D63" s="12">
        <v>3</v>
      </c>
      <c r="E63" s="18">
        <v>1</v>
      </c>
      <c r="G63" s="18">
        <v>1</v>
      </c>
      <c r="H63" s="18">
        <v>1</v>
      </c>
      <c r="I63" s="18">
        <v>1</v>
      </c>
      <c r="J63" s="18">
        <v>1</v>
      </c>
      <c r="K63" s="18">
        <v>1</v>
      </c>
      <c r="L63" s="18">
        <v>1</v>
      </c>
      <c r="M63" s="18">
        <v>1</v>
      </c>
      <c r="P63" s="18">
        <v>1</v>
      </c>
      <c r="Q63" s="18">
        <v>1</v>
      </c>
      <c r="R63" s="18">
        <v>1</v>
      </c>
      <c r="S63" s="18">
        <v>1</v>
      </c>
      <c r="T63" s="18" t="s">
        <v>1799</v>
      </c>
      <c r="U63" s="53"/>
      <c r="Y63" s="18">
        <v>14</v>
      </c>
      <c r="Z63" s="58">
        <v>25</v>
      </c>
      <c r="AA63" s="18">
        <v>38</v>
      </c>
      <c r="AB63" s="18">
        <v>1</v>
      </c>
      <c r="AC63" s="18" t="s">
        <v>1801</v>
      </c>
      <c r="AD63" s="18">
        <v>3</v>
      </c>
      <c r="AE63" s="18">
        <v>2</v>
      </c>
      <c r="AF63" s="18">
        <v>60</v>
      </c>
      <c r="AH63" s="18" t="s">
        <v>1802</v>
      </c>
      <c r="AI63" s="19">
        <v>0.24</v>
      </c>
      <c r="AJ63" s="19">
        <v>0.24</v>
      </c>
      <c r="AK63" s="19">
        <v>0.24</v>
      </c>
      <c r="AO63" s="18">
        <v>2</v>
      </c>
      <c r="AP63" s="18">
        <v>2</v>
      </c>
      <c r="AQ63" s="18">
        <v>2</v>
      </c>
      <c r="AR63" s="18">
        <v>2016</v>
      </c>
      <c r="AS63" s="18">
        <v>2016</v>
      </c>
      <c r="AT63" s="18">
        <v>2016</v>
      </c>
      <c r="AU63" s="18">
        <v>2012</v>
      </c>
      <c r="AV63" s="18">
        <v>2012</v>
      </c>
      <c r="AW63" s="18">
        <v>2012</v>
      </c>
      <c r="AX63" s="18">
        <v>2</v>
      </c>
      <c r="AY63" s="18">
        <v>2</v>
      </c>
      <c r="AZ63" s="18" t="s">
        <v>1803</v>
      </c>
      <c r="BA63" s="18">
        <v>1</v>
      </c>
      <c r="BB63" s="18">
        <v>1</v>
      </c>
      <c r="BC63" s="18">
        <v>1</v>
      </c>
      <c r="BD63" s="18">
        <v>1</v>
      </c>
      <c r="BH63" s="18">
        <v>1</v>
      </c>
      <c r="BN63" s="18">
        <v>2</v>
      </c>
      <c r="BO63" s="18">
        <v>2</v>
      </c>
      <c r="BP63" s="18">
        <v>2</v>
      </c>
      <c r="BQ63" s="18">
        <v>1</v>
      </c>
      <c r="BR63" s="18">
        <v>2017</v>
      </c>
      <c r="BS63" s="18">
        <v>1</v>
      </c>
      <c r="BU63" s="18">
        <v>1</v>
      </c>
      <c r="BV63" s="18">
        <v>1</v>
      </c>
      <c r="BW63" s="18">
        <v>1</v>
      </c>
      <c r="BX63" s="18">
        <v>1</v>
      </c>
      <c r="CB63" s="18">
        <v>1</v>
      </c>
      <c r="CD63" s="18">
        <v>2</v>
      </c>
      <c r="CE63" s="53">
        <v>26.13</v>
      </c>
      <c r="CF63" s="18">
        <v>1</v>
      </c>
      <c r="CG63" s="18">
        <v>2017</v>
      </c>
      <c r="CH63" s="18">
        <v>1</v>
      </c>
      <c r="CJ63" s="18">
        <v>1</v>
      </c>
      <c r="CK63" s="18">
        <v>1</v>
      </c>
      <c r="CL63" s="18">
        <v>1</v>
      </c>
      <c r="CM63" s="18">
        <v>1</v>
      </c>
      <c r="CQ63" s="18">
        <v>3</v>
      </c>
      <c r="CS63" s="53">
        <v>37.950000000000003</v>
      </c>
      <c r="CT63" s="18">
        <v>1</v>
      </c>
      <c r="CU63" s="18">
        <v>2017</v>
      </c>
      <c r="CV63" s="18">
        <v>1</v>
      </c>
      <c r="CX63" s="18">
        <v>1</v>
      </c>
      <c r="CY63" s="18">
        <v>1</v>
      </c>
      <c r="CZ63" s="18">
        <v>1</v>
      </c>
      <c r="DA63" s="18">
        <v>1</v>
      </c>
      <c r="DE63" s="18">
        <v>2</v>
      </c>
      <c r="DG63" s="18">
        <v>1</v>
      </c>
      <c r="DH63" s="18" t="s">
        <v>1804</v>
      </c>
      <c r="DI63" s="53">
        <v>16.07</v>
      </c>
      <c r="DJ63" s="18">
        <v>1</v>
      </c>
      <c r="DK63" s="18">
        <v>162077</v>
      </c>
      <c r="DL63" s="18">
        <v>32275</v>
      </c>
      <c r="DM63" s="18">
        <v>162077</v>
      </c>
      <c r="DN63" s="18">
        <v>32275</v>
      </c>
      <c r="DO63" s="18">
        <v>38492</v>
      </c>
      <c r="DP63" s="18">
        <v>7729</v>
      </c>
      <c r="DQ63" s="18">
        <v>2943</v>
      </c>
      <c r="DR63" s="18">
        <v>329</v>
      </c>
      <c r="DS63" s="18">
        <v>2762</v>
      </c>
      <c r="DT63" s="18">
        <v>640</v>
      </c>
      <c r="DU63" s="109">
        <v>6055</v>
      </c>
      <c r="DV63" s="18">
        <v>758</v>
      </c>
      <c r="DW63" s="18">
        <v>19</v>
      </c>
      <c r="DX63" s="18">
        <v>9</v>
      </c>
      <c r="DY63" s="18">
        <v>11</v>
      </c>
      <c r="DZ63" s="18">
        <v>1936</v>
      </c>
      <c r="EA63" s="18">
        <v>2004</v>
      </c>
      <c r="EB63" s="18">
        <v>154</v>
      </c>
      <c r="EC63" s="18">
        <v>126</v>
      </c>
      <c r="ED63" s="18">
        <v>37.5</v>
      </c>
      <c r="EF63" s="18">
        <v>41.5</v>
      </c>
      <c r="EH63" s="18">
        <v>45</v>
      </c>
      <c r="EJ63" s="18">
        <v>92</v>
      </c>
      <c r="EL63" s="18">
        <v>620</v>
      </c>
      <c r="EP63" s="18">
        <v>2110</v>
      </c>
      <c r="EQ63" s="18">
        <v>1</v>
      </c>
      <c r="ER63" s="18">
        <v>1</v>
      </c>
      <c r="ES63" s="18">
        <v>3</v>
      </c>
      <c r="EU63" s="19">
        <v>0.08</v>
      </c>
      <c r="EV63" s="19">
        <v>1</v>
      </c>
      <c r="EY63" s="18">
        <v>1</v>
      </c>
      <c r="EZ63" s="72">
        <v>162077</v>
      </c>
      <c r="FA63" s="18">
        <v>72744</v>
      </c>
      <c r="FB63" s="18">
        <v>162077</v>
      </c>
      <c r="FC63" s="18">
        <v>72744</v>
      </c>
      <c r="FD63" s="18">
        <v>38607</v>
      </c>
      <c r="FE63" s="18">
        <v>18072</v>
      </c>
      <c r="FF63" s="18">
        <v>2931</v>
      </c>
      <c r="FG63" s="18">
        <v>688</v>
      </c>
      <c r="FH63" s="18">
        <v>2088</v>
      </c>
      <c r="FI63" s="18">
        <v>1161</v>
      </c>
      <c r="FJ63" s="18" t="s">
        <v>1813</v>
      </c>
      <c r="FK63" s="18">
        <v>796</v>
      </c>
      <c r="FL63" s="18">
        <v>28</v>
      </c>
      <c r="FM63" s="18">
        <v>2</v>
      </c>
      <c r="FN63" s="19">
        <v>0</v>
      </c>
      <c r="FP63" s="18">
        <v>1</v>
      </c>
      <c r="FV63" s="18">
        <v>1</v>
      </c>
      <c r="FW63" s="18" t="s">
        <v>1815</v>
      </c>
      <c r="FX63" s="18">
        <v>1964</v>
      </c>
      <c r="FY63" s="18">
        <v>2009</v>
      </c>
      <c r="FZ63" s="18">
        <v>35</v>
      </c>
      <c r="GA63" s="18">
        <v>205</v>
      </c>
      <c r="GB63" s="18">
        <v>16042.67</v>
      </c>
      <c r="GC63" s="18">
        <v>137.49</v>
      </c>
      <c r="GD63" s="18">
        <v>89.58</v>
      </c>
      <c r="GE63" s="19">
        <v>0.75</v>
      </c>
      <c r="GH63" s="18">
        <v>1</v>
      </c>
      <c r="GI63" s="18">
        <v>2</v>
      </c>
      <c r="GL63" s="18">
        <v>1</v>
      </c>
      <c r="GM63" s="19">
        <v>1</v>
      </c>
      <c r="GN63" s="18" t="s">
        <v>1819</v>
      </c>
      <c r="GP63" s="18">
        <v>1</v>
      </c>
      <c r="GQ63" s="18">
        <v>39302</v>
      </c>
      <c r="GR63" s="18">
        <v>0</v>
      </c>
      <c r="GS63" s="18">
        <v>2497</v>
      </c>
      <c r="GT63" s="18">
        <v>0</v>
      </c>
      <c r="GU63" s="18">
        <v>1828</v>
      </c>
      <c r="GV63" s="18">
        <v>0</v>
      </c>
      <c r="GW63" s="18">
        <v>455</v>
      </c>
      <c r="GX63" s="18">
        <v>90</v>
      </c>
      <c r="GY63" s="22">
        <v>3000</v>
      </c>
      <c r="HA63" s="18" t="s">
        <v>1820</v>
      </c>
    </row>
    <row r="64" spans="1:211" s="18" customFormat="1" x14ac:dyDescent="0.15">
      <c r="A64" s="18" t="s">
        <v>2466</v>
      </c>
      <c r="B64" s="12">
        <v>16035</v>
      </c>
      <c r="C64" s="31">
        <v>5</v>
      </c>
      <c r="D64" s="12">
        <v>2</v>
      </c>
      <c r="E64" s="18">
        <v>1</v>
      </c>
      <c r="G64" s="18">
        <v>1</v>
      </c>
      <c r="H64" s="18">
        <v>1</v>
      </c>
      <c r="I64" s="18">
        <v>1</v>
      </c>
      <c r="J64" s="18">
        <v>1</v>
      </c>
      <c r="L64" s="18">
        <v>1</v>
      </c>
      <c r="M64" s="18">
        <v>1</v>
      </c>
      <c r="N64" s="18">
        <v>1</v>
      </c>
      <c r="O64" s="18">
        <v>1</v>
      </c>
      <c r="P64" s="18">
        <v>1</v>
      </c>
      <c r="Q64" s="18">
        <v>1</v>
      </c>
      <c r="R64" s="18">
        <v>1</v>
      </c>
      <c r="S64" s="18">
        <v>1</v>
      </c>
      <c r="T64" s="18" t="s">
        <v>1748</v>
      </c>
      <c r="U64" s="53">
        <v>5</v>
      </c>
      <c r="V64" s="18">
        <v>45</v>
      </c>
      <c r="W64" s="53">
        <v>20</v>
      </c>
      <c r="X64" s="55">
        <v>0</v>
      </c>
      <c r="Y64" s="18">
        <v>60</v>
      </c>
      <c r="Z64" s="58"/>
      <c r="AA64" s="18">
        <v>90</v>
      </c>
      <c r="AB64" s="18">
        <v>2</v>
      </c>
      <c r="AD64" s="18">
        <v>3</v>
      </c>
      <c r="AE64" s="18">
        <v>1</v>
      </c>
      <c r="AF64" s="18">
        <v>90</v>
      </c>
      <c r="AH64" s="18" t="s">
        <v>545</v>
      </c>
      <c r="AI64" s="19">
        <v>0</v>
      </c>
      <c r="AJ64" s="19">
        <v>0.12</v>
      </c>
      <c r="AK64" s="19">
        <v>0</v>
      </c>
      <c r="AO64" s="18">
        <v>2</v>
      </c>
      <c r="AP64" s="18">
        <v>2</v>
      </c>
      <c r="AQ64" s="18">
        <v>2</v>
      </c>
      <c r="AR64" s="18">
        <v>2016</v>
      </c>
      <c r="AS64" s="18">
        <v>2016</v>
      </c>
      <c r="AT64" s="18">
        <v>2016</v>
      </c>
      <c r="AU64" s="18">
        <v>2017</v>
      </c>
      <c r="AV64" s="18">
        <v>2017</v>
      </c>
      <c r="AW64" s="18">
        <v>2017</v>
      </c>
      <c r="AX64" s="18">
        <v>2</v>
      </c>
      <c r="AY64" s="18">
        <v>1</v>
      </c>
      <c r="BC64" s="18">
        <v>1</v>
      </c>
      <c r="BL64" s="18">
        <v>1</v>
      </c>
      <c r="BN64" s="18">
        <v>2</v>
      </c>
      <c r="BO64" s="18">
        <v>2</v>
      </c>
      <c r="BP64" s="18">
        <v>2</v>
      </c>
      <c r="BQ64" s="18">
        <v>1</v>
      </c>
      <c r="BR64" s="18">
        <v>2017</v>
      </c>
      <c r="BS64" s="18">
        <v>1</v>
      </c>
      <c r="BV64" s="18">
        <v>1</v>
      </c>
      <c r="BW64" s="18">
        <v>1</v>
      </c>
      <c r="BX64" s="18">
        <v>1</v>
      </c>
      <c r="BZ64" s="18">
        <v>1</v>
      </c>
      <c r="CB64" s="18">
        <v>1</v>
      </c>
      <c r="CD64" s="18">
        <v>2</v>
      </c>
      <c r="CE64" s="53">
        <v>18.3</v>
      </c>
      <c r="CF64" s="18">
        <v>1</v>
      </c>
      <c r="CG64" s="18">
        <v>2017</v>
      </c>
      <c r="CH64" s="18">
        <v>1</v>
      </c>
      <c r="CI64" s="18">
        <v>1</v>
      </c>
      <c r="CK64" s="18">
        <v>1</v>
      </c>
      <c r="CL64" s="18">
        <v>1</v>
      </c>
      <c r="CM64" s="18">
        <v>1</v>
      </c>
      <c r="CO64" s="18">
        <v>1</v>
      </c>
      <c r="CP64" s="18" t="s">
        <v>1751</v>
      </c>
      <c r="CQ64" s="18">
        <v>1</v>
      </c>
      <c r="CS64" s="53">
        <v>39.39</v>
      </c>
      <c r="CT64" s="18">
        <v>1</v>
      </c>
      <c r="CU64" s="18">
        <v>2017</v>
      </c>
      <c r="CV64" s="18">
        <v>1</v>
      </c>
      <c r="CW64" s="18">
        <v>1</v>
      </c>
      <c r="CZ64" s="18">
        <v>1</v>
      </c>
      <c r="DA64" s="18">
        <v>1</v>
      </c>
      <c r="DC64" s="18">
        <v>1</v>
      </c>
      <c r="DD64" s="18" t="s">
        <v>1752</v>
      </c>
      <c r="DE64" s="18">
        <v>2</v>
      </c>
      <c r="DG64" s="18">
        <v>1</v>
      </c>
      <c r="DH64" s="19">
        <v>0.7</v>
      </c>
      <c r="DI64" s="53">
        <v>5.71</v>
      </c>
      <c r="DJ64" s="18">
        <v>1</v>
      </c>
      <c r="DK64" s="22">
        <v>16617</v>
      </c>
      <c r="DL64" s="18">
        <v>0</v>
      </c>
      <c r="DO64" s="18">
        <v>4419</v>
      </c>
      <c r="DQ64" s="18">
        <v>258</v>
      </c>
      <c r="DU64" s="109">
        <v>64400</v>
      </c>
      <c r="DV64" s="18">
        <v>66.88</v>
      </c>
      <c r="DW64" s="18">
        <v>11</v>
      </c>
      <c r="DX64" s="18">
        <v>5</v>
      </c>
      <c r="DY64" s="18">
        <v>0</v>
      </c>
      <c r="DZ64" s="18">
        <v>1975</v>
      </c>
      <c r="EB64" s="18">
        <v>5.8</v>
      </c>
      <c r="EC64" s="18">
        <v>8.5</v>
      </c>
      <c r="ED64" s="18">
        <v>1.6</v>
      </c>
      <c r="EF64" s="18">
        <v>3.5</v>
      </c>
      <c r="EH64" s="18">
        <v>6</v>
      </c>
      <c r="EQ64" s="18">
        <v>1</v>
      </c>
      <c r="ER64" s="18">
        <v>1</v>
      </c>
      <c r="ES64" s="18">
        <v>4</v>
      </c>
      <c r="ET64" s="18" t="s">
        <v>1763</v>
      </c>
      <c r="EX64" s="18" t="s">
        <v>1764</v>
      </c>
      <c r="EY64" s="18">
        <v>1</v>
      </c>
      <c r="EZ64" s="72">
        <v>16617</v>
      </c>
      <c r="FD64" s="18">
        <v>4245</v>
      </c>
      <c r="FF64" s="18">
        <v>250</v>
      </c>
      <c r="FJ64" s="18" t="s">
        <v>1765</v>
      </c>
      <c r="FK64" s="18">
        <v>56</v>
      </c>
      <c r="FL64" s="18">
        <v>40</v>
      </c>
      <c r="FM64" s="18">
        <v>1</v>
      </c>
      <c r="FN64" s="19">
        <v>0</v>
      </c>
      <c r="FP64" s="18">
        <v>1</v>
      </c>
      <c r="FV64" s="18">
        <v>2</v>
      </c>
      <c r="FX64" s="18">
        <v>2001</v>
      </c>
      <c r="FY64" s="18">
        <v>2001</v>
      </c>
      <c r="FZ64" s="18">
        <v>3</v>
      </c>
      <c r="GA64" s="18">
        <v>6.3</v>
      </c>
      <c r="GB64" s="18">
        <v>542.2527</v>
      </c>
      <c r="GC64" s="18">
        <v>2.5870000000000002</v>
      </c>
      <c r="GD64" s="18">
        <v>1.0449999999999999</v>
      </c>
      <c r="GE64" s="19">
        <v>0.5</v>
      </c>
      <c r="GH64" s="18">
        <v>1</v>
      </c>
      <c r="GI64" s="18">
        <v>2</v>
      </c>
      <c r="GJ64" s="19">
        <v>0</v>
      </c>
      <c r="GL64" s="18">
        <v>1</v>
      </c>
      <c r="GM64" s="19">
        <v>1</v>
      </c>
      <c r="GN64" s="18" t="s">
        <v>1772</v>
      </c>
      <c r="GP64" s="18">
        <v>1</v>
      </c>
      <c r="GQ64" s="18">
        <v>4333</v>
      </c>
      <c r="GS64" s="18">
        <v>267</v>
      </c>
      <c r="GW64" s="18" t="s">
        <v>1773</v>
      </c>
      <c r="GX64" s="18">
        <v>9.85</v>
      </c>
      <c r="GY64" s="18" t="s">
        <v>1774</v>
      </c>
    </row>
    <row r="65" spans="1:211" s="18" customFormat="1" x14ac:dyDescent="0.15">
      <c r="A65" s="18" t="s">
        <v>2448</v>
      </c>
      <c r="B65" s="12">
        <v>17730</v>
      </c>
      <c r="C65" s="31">
        <v>5</v>
      </c>
      <c r="D65" s="12">
        <v>7</v>
      </c>
      <c r="E65" s="18">
        <v>1</v>
      </c>
      <c r="G65" s="18">
        <v>1</v>
      </c>
      <c r="H65" s="18">
        <v>1</v>
      </c>
      <c r="I65" s="18">
        <v>1</v>
      </c>
      <c r="J65" s="18">
        <v>1</v>
      </c>
      <c r="K65" s="18">
        <v>1</v>
      </c>
      <c r="L65" s="18">
        <v>1</v>
      </c>
      <c r="M65" s="18">
        <v>1</v>
      </c>
      <c r="O65" s="18">
        <v>1</v>
      </c>
      <c r="P65" s="18">
        <v>1</v>
      </c>
      <c r="Q65" s="18">
        <v>1</v>
      </c>
      <c r="W65" s="53" t="s">
        <v>2031</v>
      </c>
      <c r="Y65" s="18">
        <v>68</v>
      </c>
      <c r="Z65" s="58">
        <v>20</v>
      </c>
      <c r="AA65" s="18">
        <v>60</v>
      </c>
      <c r="AB65" s="18">
        <v>1</v>
      </c>
      <c r="AC65" s="18" t="s">
        <v>2035</v>
      </c>
      <c r="AD65" s="18">
        <v>2</v>
      </c>
      <c r="AF65" s="18" t="s">
        <v>680</v>
      </c>
      <c r="AR65" s="18">
        <v>2016</v>
      </c>
      <c r="AS65" s="18">
        <v>2016</v>
      </c>
      <c r="AT65" s="18" t="s">
        <v>810</v>
      </c>
      <c r="AU65" s="18" t="s">
        <v>932</v>
      </c>
      <c r="AV65" s="18" t="s">
        <v>932</v>
      </c>
      <c r="AW65" s="18" t="s">
        <v>810</v>
      </c>
      <c r="AX65" s="18">
        <v>2</v>
      </c>
      <c r="AY65" s="18">
        <v>1</v>
      </c>
      <c r="BB65" s="18">
        <v>1</v>
      </c>
      <c r="BC65" s="18">
        <v>1</v>
      </c>
      <c r="BL65" s="18">
        <v>1</v>
      </c>
      <c r="BN65" s="18">
        <v>2</v>
      </c>
      <c r="BO65" s="18">
        <v>2</v>
      </c>
      <c r="BP65" s="18">
        <v>2</v>
      </c>
      <c r="BQ65" s="18">
        <v>1</v>
      </c>
      <c r="BR65" s="18">
        <v>2017</v>
      </c>
      <c r="BS65" s="18">
        <v>1</v>
      </c>
      <c r="BU65" s="18">
        <v>1</v>
      </c>
      <c r="BX65" s="18">
        <v>1</v>
      </c>
      <c r="CB65" s="18">
        <v>3</v>
      </c>
      <c r="CD65" s="18">
        <v>2</v>
      </c>
      <c r="CE65" s="53">
        <v>20.74</v>
      </c>
      <c r="CF65" s="18">
        <v>1</v>
      </c>
      <c r="CG65" s="18">
        <v>2017</v>
      </c>
      <c r="CH65" s="18">
        <v>1</v>
      </c>
      <c r="CJ65" s="18">
        <v>1</v>
      </c>
      <c r="CM65" s="18">
        <v>1</v>
      </c>
      <c r="CQ65" s="18">
        <v>4</v>
      </c>
      <c r="CR65" s="18" t="s">
        <v>2036</v>
      </c>
      <c r="CS65" s="53">
        <v>24.74</v>
      </c>
      <c r="CT65" s="18">
        <v>2</v>
      </c>
      <c r="DI65" s="53"/>
      <c r="DJ65" s="18">
        <v>1</v>
      </c>
      <c r="DK65" s="22">
        <v>17730</v>
      </c>
      <c r="DO65" s="22">
        <v>4686</v>
      </c>
      <c r="DQ65" s="18">
        <v>385</v>
      </c>
      <c r="DU65" s="109">
        <v>28500</v>
      </c>
      <c r="DV65" s="18">
        <v>76</v>
      </c>
      <c r="DW65" s="18">
        <v>43</v>
      </c>
      <c r="DX65" s="18">
        <v>6</v>
      </c>
      <c r="DY65" s="18">
        <v>0</v>
      </c>
      <c r="DZ65" s="18">
        <v>1922</v>
      </c>
      <c r="EA65" s="18">
        <v>2012</v>
      </c>
      <c r="EC65" s="18">
        <v>16.919999999999998</v>
      </c>
      <c r="ED65" s="18">
        <v>4.59</v>
      </c>
      <c r="EE65" s="20">
        <v>4.2700000000000002E-2</v>
      </c>
      <c r="EF65" s="18">
        <v>10.44</v>
      </c>
      <c r="EQ65" s="18">
        <v>1</v>
      </c>
      <c r="ER65" s="18">
        <v>1</v>
      </c>
      <c r="ES65" s="18">
        <v>3</v>
      </c>
      <c r="EX65" s="18" t="s">
        <v>2046</v>
      </c>
      <c r="EY65" s="18">
        <v>1</v>
      </c>
      <c r="EZ65" s="72">
        <v>17730</v>
      </c>
      <c r="FD65" s="22">
        <v>4405</v>
      </c>
      <c r="FF65" s="18">
        <v>385</v>
      </c>
      <c r="FK65" s="18">
        <v>85</v>
      </c>
      <c r="FL65" s="18">
        <v>9</v>
      </c>
      <c r="FM65" s="18">
        <v>1</v>
      </c>
      <c r="FN65" s="19">
        <v>0</v>
      </c>
      <c r="FO65" s="18">
        <v>1</v>
      </c>
      <c r="FP65" s="18">
        <v>1</v>
      </c>
      <c r="FQ65" s="18">
        <v>1</v>
      </c>
      <c r="FR65" s="18">
        <v>1</v>
      </c>
      <c r="FV65" s="18">
        <v>1</v>
      </c>
      <c r="FW65" s="18" t="s">
        <v>2049</v>
      </c>
      <c r="FX65" s="18">
        <v>1981</v>
      </c>
      <c r="FY65" s="18">
        <v>2014</v>
      </c>
      <c r="FZ65" s="18">
        <v>3.17</v>
      </c>
      <c r="GA65" s="18">
        <v>3.17</v>
      </c>
      <c r="GB65" s="22">
        <v>480495</v>
      </c>
      <c r="GC65" s="18">
        <v>1.7</v>
      </c>
      <c r="GD65" s="18">
        <v>1.7</v>
      </c>
      <c r="GE65" s="19">
        <v>0.3</v>
      </c>
      <c r="GH65" s="18">
        <v>2</v>
      </c>
      <c r="GI65" s="18">
        <v>1</v>
      </c>
      <c r="GJ65" s="19">
        <v>0.5</v>
      </c>
      <c r="GK65" s="18" t="s">
        <v>2052</v>
      </c>
      <c r="GL65" s="18">
        <v>2</v>
      </c>
      <c r="GM65" s="19">
        <v>0</v>
      </c>
      <c r="GN65" s="18" t="s">
        <v>680</v>
      </c>
      <c r="GP65" s="18">
        <v>1</v>
      </c>
      <c r="GW65" s="18" t="s">
        <v>932</v>
      </c>
      <c r="GX65" s="18" t="s">
        <v>932</v>
      </c>
      <c r="GY65" s="18" t="s">
        <v>680</v>
      </c>
      <c r="GZ65" s="18" t="s">
        <v>2053</v>
      </c>
    </row>
    <row r="66" spans="1:211" s="18" customFormat="1" x14ac:dyDescent="0.15">
      <c r="A66" s="18" t="s">
        <v>2209</v>
      </c>
      <c r="B66" s="12">
        <v>1070</v>
      </c>
      <c r="C66" s="31">
        <v>2</v>
      </c>
      <c r="D66" s="12">
        <v>2</v>
      </c>
      <c r="E66" s="18">
        <v>1</v>
      </c>
      <c r="G66" s="18">
        <v>1</v>
      </c>
      <c r="H66" s="18">
        <v>1</v>
      </c>
      <c r="I66" s="18">
        <v>1</v>
      </c>
      <c r="J66" s="18">
        <v>1</v>
      </c>
      <c r="M66" s="18">
        <v>2</v>
      </c>
      <c r="N66" s="18">
        <v>1</v>
      </c>
      <c r="P66" s="18">
        <v>1</v>
      </c>
      <c r="Q66" s="18">
        <v>1</v>
      </c>
      <c r="R66" s="18">
        <v>1</v>
      </c>
      <c r="U66" s="53">
        <v>5</v>
      </c>
      <c r="V66" s="18">
        <v>10</v>
      </c>
      <c r="Y66" s="18">
        <v>20</v>
      </c>
      <c r="Z66" s="58"/>
      <c r="AA66" s="18">
        <v>90</v>
      </c>
      <c r="AB66" s="18">
        <v>1</v>
      </c>
      <c r="AC66" s="18" t="s">
        <v>2213</v>
      </c>
      <c r="AD66" s="18">
        <v>3</v>
      </c>
      <c r="AE66" s="18">
        <v>1</v>
      </c>
      <c r="AG66" s="18" t="s">
        <v>2214</v>
      </c>
      <c r="AN66" s="18">
        <v>1</v>
      </c>
      <c r="AR66" s="18">
        <v>2016</v>
      </c>
      <c r="AS66" s="18">
        <v>2016</v>
      </c>
      <c r="AX66" s="18">
        <v>2</v>
      </c>
      <c r="AY66" s="18">
        <v>1</v>
      </c>
      <c r="BE66" s="18">
        <v>1</v>
      </c>
      <c r="BL66" s="18">
        <v>1</v>
      </c>
      <c r="BN66" s="18">
        <v>2</v>
      </c>
      <c r="BO66" s="18">
        <v>2</v>
      </c>
      <c r="BP66" s="18">
        <v>3</v>
      </c>
      <c r="BQ66" s="18">
        <v>1</v>
      </c>
      <c r="BR66" s="18">
        <v>2017</v>
      </c>
      <c r="BS66" s="18">
        <v>1</v>
      </c>
      <c r="BU66" s="18">
        <v>1</v>
      </c>
      <c r="BV66" s="18">
        <v>1</v>
      </c>
      <c r="BW66" s="18">
        <v>1</v>
      </c>
      <c r="CB66" s="18">
        <v>1</v>
      </c>
      <c r="CD66" s="18">
        <v>2</v>
      </c>
      <c r="CE66" s="53">
        <v>43.34</v>
      </c>
      <c r="CF66" s="18">
        <v>2</v>
      </c>
      <c r="CS66" s="53"/>
      <c r="CT66" s="18">
        <v>2</v>
      </c>
      <c r="DJ66" s="18">
        <v>1</v>
      </c>
      <c r="EZ66" s="72"/>
    </row>
    <row r="67" spans="1:211" s="18" customFormat="1" x14ac:dyDescent="0.15">
      <c r="A67" s="18" t="s">
        <v>459</v>
      </c>
      <c r="B67" s="12">
        <v>3285</v>
      </c>
      <c r="C67" s="31">
        <v>4</v>
      </c>
      <c r="D67" s="12">
        <v>8</v>
      </c>
      <c r="E67" s="18">
        <v>1</v>
      </c>
      <c r="G67" s="18">
        <v>1</v>
      </c>
      <c r="H67" s="18">
        <v>1</v>
      </c>
      <c r="I67" s="18">
        <v>1</v>
      </c>
      <c r="J67" s="18">
        <v>1</v>
      </c>
      <c r="M67" s="18">
        <v>2</v>
      </c>
      <c r="N67" s="18">
        <v>1</v>
      </c>
      <c r="O67" s="18">
        <v>1</v>
      </c>
      <c r="P67" s="18">
        <v>1</v>
      </c>
      <c r="Q67" s="18">
        <v>1</v>
      </c>
      <c r="R67" s="18">
        <v>1</v>
      </c>
      <c r="U67" s="53">
        <v>15</v>
      </c>
      <c r="V67" s="18">
        <v>15</v>
      </c>
      <c r="W67" s="53">
        <v>15</v>
      </c>
      <c r="X67" s="55"/>
      <c r="Y67" s="18">
        <v>30</v>
      </c>
      <c r="Z67" s="58">
        <v>0</v>
      </c>
      <c r="AA67" s="18">
        <v>60</v>
      </c>
      <c r="AB67" s="18">
        <v>2</v>
      </c>
      <c r="AD67" s="18">
        <v>3</v>
      </c>
      <c r="AE67" s="18">
        <v>1</v>
      </c>
      <c r="AF67" s="18">
        <v>30</v>
      </c>
      <c r="AL67" s="18">
        <v>1</v>
      </c>
      <c r="AM67" s="18">
        <v>1</v>
      </c>
      <c r="AN67" s="18">
        <v>1</v>
      </c>
      <c r="AO67" s="18">
        <v>3</v>
      </c>
      <c r="AP67" s="18">
        <v>3</v>
      </c>
      <c r="AQ67" s="18">
        <v>3</v>
      </c>
      <c r="AR67" s="18">
        <v>2017</v>
      </c>
      <c r="AS67" s="18">
        <v>2015</v>
      </c>
      <c r="AT67" s="18" t="s">
        <v>445</v>
      </c>
      <c r="AU67" s="18">
        <v>2017</v>
      </c>
      <c r="AV67" s="18">
        <v>2015</v>
      </c>
      <c r="AW67" s="18" t="s">
        <v>445</v>
      </c>
      <c r="AX67" s="18">
        <v>2</v>
      </c>
      <c r="AY67" s="18">
        <v>4</v>
      </c>
      <c r="AZ67" s="18" t="s">
        <v>463</v>
      </c>
      <c r="BH67" s="18">
        <v>1</v>
      </c>
      <c r="BJ67" s="18">
        <v>1</v>
      </c>
      <c r="BN67" s="18">
        <v>2</v>
      </c>
      <c r="BO67" s="18">
        <v>2</v>
      </c>
      <c r="BP67" s="18">
        <v>2</v>
      </c>
      <c r="BQ67" s="18">
        <v>1</v>
      </c>
      <c r="BR67" s="18">
        <v>2017</v>
      </c>
      <c r="BS67" s="18">
        <v>1</v>
      </c>
      <c r="BV67" s="18">
        <v>1</v>
      </c>
      <c r="CB67" s="18">
        <v>1</v>
      </c>
      <c r="CD67" s="18">
        <v>2</v>
      </c>
      <c r="CE67" s="53">
        <v>41.5</v>
      </c>
      <c r="CF67" s="18">
        <v>1</v>
      </c>
      <c r="CG67" s="18">
        <v>2010</v>
      </c>
      <c r="CH67" s="18">
        <v>1</v>
      </c>
      <c r="CK67" s="18">
        <v>1</v>
      </c>
      <c r="CQ67" s="18">
        <v>1</v>
      </c>
      <c r="CS67" s="53">
        <v>48</v>
      </c>
      <c r="CT67" s="18">
        <v>2</v>
      </c>
      <c r="DJ67" s="18">
        <v>1</v>
      </c>
      <c r="DK67" s="18">
        <v>3287</v>
      </c>
      <c r="DM67" s="18">
        <v>3287</v>
      </c>
      <c r="DO67" s="18">
        <v>1100</v>
      </c>
      <c r="DQ67" s="18">
        <v>30</v>
      </c>
      <c r="DU67" s="109"/>
      <c r="DV67" s="18">
        <v>0</v>
      </c>
      <c r="DW67" s="18">
        <v>0</v>
      </c>
      <c r="DY67" s="18">
        <v>0</v>
      </c>
      <c r="DZ67" s="18">
        <v>1970</v>
      </c>
      <c r="EA67" s="18">
        <v>2017</v>
      </c>
      <c r="EB67" s="18">
        <v>3</v>
      </c>
      <c r="EQ67" s="18">
        <v>1</v>
      </c>
      <c r="ER67" s="18">
        <v>1</v>
      </c>
      <c r="ES67" s="18">
        <v>3</v>
      </c>
      <c r="EY67" s="18">
        <v>2</v>
      </c>
      <c r="EZ67" s="72"/>
      <c r="GP67" s="18">
        <v>2</v>
      </c>
      <c r="HA67" s="18" t="s">
        <v>467</v>
      </c>
    </row>
    <row r="68" spans="1:211" s="18" customFormat="1" x14ac:dyDescent="0.15">
      <c r="A68" s="18" t="s">
        <v>1776</v>
      </c>
      <c r="B68" s="12">
        <v>99340</v>
      </c>
      <c r="C68" s="31">
        <v>5</v>
      </c>
      <c r="D68" s="12">
        <v>2</v>
      </c>
      <c r="E68" s="18">
        <v>4</v>
      </c>
      <c r="F68" s="18" t="s">
        <v>1781</v>
      </c>
      <c r="G68" s="18">
        <v>1</v>
      </c>
      <c r="H68" s="18">
        <v>1</v>
      </c>
      <c r="I68" s="18">
        <v>1</v>
      </c>
      <c r="J68" s="18">
        <v>1</v>
      </c>
      <c r="K68" s="18">
        <v>1</v>
      </c>
      <c r="M68" s="18">
        <v>1</v>
      </c>
      <c r="N68" s="18">
        <v>1</v>
      </c>
      <c r="P68" s="18">
        <v>1</v>
      </c>
      <c r="Q68" s="18">
        <v>1</v>
      </c>
      <c r="U68" s="53">
        <v>5</v>
      </c>
      <c r="V68" s="18">
        <v>14</v>
      </c>
      <c r="Y68" s="18">
        <v>25</v>
      </c>
      <c r="Z68" s="58">
        <v>20</v>
      </c>
      <c r="AA68" s="18">
        <v>90</v>
      </c>
      <c r="AB68" s="18">
        <v>1</v>
      </c>
      <c r="AC68" s="18" t="s">
        <v>1782</v>
      </c>
      <c r="AD68" s="18">
        <v>3</v>
      </c>
      <c r="AE68" s="18">
        <v>1</v>
      </c>
      <c r="AF68" s="18" t="s">
        <v>1783</v>
      </c>
      <c r="AH68" s="18" t="s">
        <v>1784</v>
      </c>
      <c r="AI68" s="19">
        <v>0.15</v>
      </c>
      <c r="AM68" s="18">
        <v>1</v>
      </c>
      <c r="AN68" s="18">
        <v>1</v>
      </c>
      <c r="AO68" s="18">
        <v>1</v>
      </c>
      <c r="AP68" s="18">
        <v>1</v>
      </c>
      <c r="AQ68" s="18">
        <v>1</v>
      </c>
      <c r="AR68" s="18">
        <v>2014</v>
      </c>
      <c r="AS68" s="18">
        <v>2015</v>
      </c>
      <c r="AT68" s="18">
        <v>2015</v>
      </c>
      <c r="AU68" s="18">
        <v>2014</v>
      </c>
      <c r="AV68" s="18">
        <v>2014</v>
      </c>
      <c r="AW68" s="18">
        <v>2014</v>
      </c>
      <c r="AX68" s="18">
        <v>2</v>
      </c>
      <c r="AY68" s="18">
        <v>4</v>
      </c>
      <c r="AZ68" s="18" t="s">
        <v>1785</v>
      </c>
      <c r="BB68" s="18">
        <v>1</v>
      </c>
      <c r="BC68" s="18">
        <v>1</v>
      </c>
      <c r="BD68" s="18">
        <v>1</v>
      </c>
      <c r="BH68" s="18">
        <v>1</v>
      </c>
      <c r="BN68" s="18">
        <v>2</v>
      </c>
      <c r="BO68" s="18">
        <v>2</v>
      </c>
      <c r="BP68" s="18">
        <v>2</v>
      </c>
      <c r="BQ68" s="18">
        <v>1</v>
      </c>
      <c r="BR68" s="18">
        <v>2017</v>
      </c>
      <c r="BS68" s="18">
        <v>1</v>
      </c>
      <c r="BU68" s="18">
        <v>1</v>
      </c>
      <c r="BV68" s="18">
        <v>1</v>
      </c>
      <c r="BW68" s="18">
        <v>1</v>
      </c>
      <c r="BX68" s="18">
        <v>1</v>
      </c>
      <c r="CB68" s="18">
        <v>2</v>
      </c>
      <c r="CD68" s="18">
        <v>2</v>
      </c>
      <c r="CE68" s="53">
        <v>30.08</v>
      </c>
      <c r="CF68" s="18">
        <v>1</v>
      </c>
      <c r="CG68" s="18">
        <v>2017</v>
      </c>
      <c r="CH68" s="18">
        <v>1</v>
      </c>
      <c r="CJ68" s="18">
        <v>1</v>
      </c>
      <c r="CK68" s="18">
        <v>1</v>
      </c>
      <c r="CL68" s="18">
        <v>1</v>
      </c>
      <c r="CM68" s="18">
        <v>1</v>
      </c>
      <c r="CQ68" s="18">
        <v>3</v>
      </c>
      <c r="CS68" s="53">
        <v>42.27</v>
      </c>
      <c r="CT68" s="18">
        <v>1</v>
      </c>
      <c r="CU68" s="18">
        <v>2017</v>
      </c>
      <c r="CV68" s="18">
        <v>1</v>
      </c>
      <c r="CX68" s="18">
        <v>1</v>
      </c>
      <c r="CY68" s="18">
        <v>1</v>
      </c>
      <c r="CZ68" s="18">
        <v>1</v>
      </c>
      <c r="DA68" s="18">
        <v>1</v>
      </c>
      <c r="DE68" s="18">
        <v>2</v>
      </c>
      <c r="DG68" s="18">
        <v>1</v>
      </c>
      <c r="DH68" s="18" t="s">
        <v>1786</v>
      </c>
      <c r="DI68" s="53">
        <v>8.5399999999999991</v>
      </c>
      <c r="DJ68" s="18">
        <v>1</v>
      </c>
      <c r="DK68" s="22">
        <v>85830</v>
      </c>
      <c r="DL68" s="22">
        <v>1467</v>
      </c>
      <c r="DM68" s="22">
        <v>85830</v>
      </c>
      <c r="DN68" s="22">
        <v>1467</v>
      </c>
      <c r="DO68" s="22">
        <v>22306</v>
      </c>
      <c r="DP68" s="18">
        <v>601</v>
      </c>
      <c r="DQ68" s="22">
        <v>1096</v>
      </c>
      <c r="DR68" s="18">
        <v>7</v>
      </c>
      <c r="DS68" s="22">
        <v>1095</v>
      </c>
      <c r="DT68" s="18">
        <v>31</v>
      </c>
      <c r="DU68" s="109">
        <v>62400</v>
      </c>
      <c r="DV68" s="18">
        <v>320</v>
      </c>
      <c r="DW68" s="18">
        <v>3</v>
      </c>
      <c r="DX68" s="18">
        <v>2</v>
      </c>
      <c r="DY68" s="18">
        <v>7</v>
      </c>
      <c r="DZ68" s="18">
        <v>1976</v>
      </c>
      <c r="EA68" s="18">
        <v>2007</v>
      </c>
      <c r="EB68" s="18">
        <v>125</v>
      </c>
      <c r="EC68" s="18">
        <v>75</v>
      </c>
      <c r="ED68" s="18">
        <v>34.799999999999997</v>
      </c>
      <c r="EE68" s="19">
        <v>1</v>
      </c>
      <c r="EF68" s="18">
        <v>57.3</v>
      </c>
      <c r="EH68" s="18">
        <v>31</v>
      </c>
      <c r="EM68" s="22">
        <v>3650</v>
      </c>
      <c r="EO68" s="18" t="s">
        <v>1793</v>
      </c>
      <c r="EP68" s="18">
        <v>2026</v>
      </c>
      <c r="EQ68" s="18">
        <v>1</v>
      </c>
      <c r="ER68" s="18">
        <v>1</v>
      </c>
      <c r="ES68" s="18">
        <v>2</v>
      </c>
      <c r="EU68" s="19">
        <v>0.88</v>
      </c>
      <c r="EV68" s="19">
        <v>0</v>
      </c>
      <c r="EW68" s="19">
        <v>0.12</v>
      </c>
      <c r="EY68" s="18">
        <v>1</v>
      </c>
      <c r="EZ68" s="72">
        <v>99340</v>
      </c>
      <c r="FA68" s="18">
        <v>0</v>
      </c>
      <c r="FB68" s="22">
        <v>99340</v>
      </c>
      <c r="FC68" s="18">
        <v>0</v>
      </c>
      <c r="FD68" s="22">
        <v>22654</v>
      </c>
      <c r="FF68" s="22">
        <v>1070</v>
      </c>
      <c r="FH68" s="18">
        <v>74</v>
      </c>
      <c r="FJ68" s="18" t="s">
        <v>1794</v>
      </c>
      <c r="FK68" s="18">
        <v>254.81</v>
      </c>
      <c r="FL68" s="18">
        <v>12</v>
      </c>
      <c r="FM68" s="18">
        <v>2</v>
      </c>
      <c r="FN68" s="19">
        <v>0</v>
      </c>
      <c r="FT68" s="18">
        <v>1</v>
      </c>
      <c r="FU68" s="18" t="s">
        <v>1797</v>
      </c>
      <c r="GP68" s="18">
        <v>1</v>
      </c>
      <c r="GQ68" s="22">
        <v>22799</v>
      </c>
      <c r="GS68" s="22">
        <v>1025</v>
      </c>
      <c r="GU68" s="18">
        <v>73</v>
      </c>
      <c r="GW68" s="18">
        <v>274.39</v>
      </c>
      <c r="GX68" s="18">
        <v>31.53</v>
      </c>
      <c r="GY68" s="22">
        <v>2640</v>
      </c>
      <c r="GZ68" s="18" t="s">
        <v>1231</v>
      </c>
    </row>
    <row r="69" spans="1:211" s="18" customFormat="1" x14ac:dyDescent="0.15">
      <c r="A69" s="18" t="s">
        <v>2432</v>
      </c>
      <c r="B69" s="12">
        <v>83500</v>
      </c>
      <c r="C69" s="31">
        <v>5</v>
      </c>
      <c r="D69" s="12">
        <v>6</v>
      </c>
      <c r="E69" s="18">
        <v>1</v>
      </c>
      <c r="G69" s="18">
        <v>1</v>
      </c>
      <c r="H69" s="18">
        <v>1</v>
      </c>
      <c r="I69" s="18">
        <v>1</v>
      </c>
      <c r="J69" s="18">
        <v>1</v>
      </c>
      <c r="K69" s="18">
        <v>1</v>
      </c>
      <c r="L69" s="18">
        <v>1</v>
      </c>
      <c r="M69" s="18">
        <v>1</v>
      </c>
      <c r="N69" s="18">
        <v>1</v>
      </c>
      <c r="P69" s="18">
        <v>1</v>
      </c>
      <c r="Q69" s="18">
        <v>1</v>
      </c>
      <c r="U69" s="53" t="s">
        <v>1984</v>
      </c>
      <c r="V69" s="18" t="s">
        <v>1985</v>
      </c>
      <c r="Y69" s="18" t="s">
        <v>1986</v>
      </c>
      <c r="Z69" s="58">
        <v>10</v>
      </c>
      <c r="AA69" s="18">
        <v>90</v>
      </c>
      <c r="AB69" s="18">
        <v>1</v>
      </c>
      <c r="AC69" s="18" t="s">
        <v>1989</v>
      </c>
      <c r="AD69" s="18">
        <v>3</v>
      </c>
      <c r="AE69" s="18">
        <v>2</v>
      </c>
      <c r="AF69" s="18" t="s">
        <v>1990</v>
      </c>
      <c r="AG69" s="18" t="s">
        <v>1991</v>
      </c>
      <c r="AH69" s="18" t="s">
        <v>1992</v>
      </c>
      <c r="AN69" s="18">
        <v>1</v>
      </c>
      <c r="AO69" s="18">
        <v>1</v>
      </c>
      <c r="AP69" s="18">
        <v>1</v>
      </c>
      <c r="AQ69" s="18">
        <v>1</v>
      </c>
      <c r="AR69" s="18">
        <v>2014</v>
      </c>
      <c r="AS69" s="18">
        <v>2014</v>
      </c>
      <c r="AT69" s="18">
        <v>2014</v>
      </c>
      <c r="AU69" s="18" t="s">
        <v>1995</v>
      </c>
      <c r="AV69" s="18" t="s">
        <v>1996</v>
      </c>
      <c r="AW69" s="18" t="s">
        <v>1997</v>
      </c>
      <c r="AX69" s="18">
        <v>2</v>
      </c>
      <c r="AY69" s="18">
        <v>4</v>
      </c>
      <c r="AZ69" s="18" t="s">
        <v>1998</v>
      </c>
      <c r="BL69" s="18">
        <v>1</v>
      </c>
      <c r="BN69" s="18">
        <v>2</v>
      </c>
      <c r="BO69" s="18">
        <v>2</v>
      </c>
      <c r="BP69" s="18">
        <v>2</v>
      </c>
      <c r="BQ69" s="18">
        <v>1</v>
      </c>
      <c r="BR69" s="18">
        <v>2017</v>
      </c>
      <c r="BS69" s="18">
        <v>1</v>
      </c>
      <c r="BU69" s="18">
        <v>1</v>
      </c>
      <c r="CB69" s="18">
        <v>4</v>
      </c>
      <c r="CC69" s="18" t="s">
        <v>1999</v>
      </c>
      <c r="CD69" s="18">
        <v>2</v>
      </c>
      <c r="CE69" s="53">
        <v>36.68</v>
      </c>
      <c r="CF69" s="18">
        <v>1</v>
      </c>
      <c r="CG69" s="18">
        <v>2017</v>
      </c>
      <c r="CH69" s="18">
        <v>1</v>
      </c>
      <c r="CJ69" s="18">
        <v>1</v>
      </c>
      <c r="CK69" s="18">
        <v>1</v>
      </c>
      <c r="CM69" s="18">
        <v>1</v>
      </c>
      <c r="CQ69" s="18">
        <v>4</v>
      </c>
      <c r="CR69" s="18" t="s">
        <v>2055</v>
      </c>
      <c r="CS69" s="53">
        <v>60.51</v>
      </c>
      <c r="CT69" s="18">
        <v>1</v>
      </c>
      <c r="CU69" s="18">
        <v>2017</v>
      </c>
      <c r="CV69" s="18">
        <v>1</v>
      </c>
      <c r="CX69" s="18">
        <v>1</v>
      </c>
      <c r="DC69" s="18">
        <v>1</v>
      </c>
      <c r="DD69" s="18" t="s">
        <v>2001</v>
      </c>
      <c r="DE69" s="18">
        <v>2</v>
      </c>
      <c r="DG69" s="18">
        <v>1</v>
      </c>
      <c r="DH69" s="18" t="s">
        <v>2002</v>
      </c>
      <c r="DI69" s="53">
        <v>5.3</v>
      </c>
      <c r="DJ69" s="18">
        <v>1</v>
      </c>
      <c r="DK69" s="22">
        <v>61800</v>
      </c>
      <c r="DL69" s="18">
        <v>825</v>
      </c>
      <c r="DO69" s="22">
        <v>20296</v>
      </c>
      <c r="DP69" s="18">
        <v>480</v>
      </c>
      <c r="DQ69" s="22">
        <v>2368</v>
      </c>
      <c r="DR69" s="18">
        <v>42</v>
      </c>
      <c r="DS69" s="18">
        <v>5553</v>
      </c>
      <c r="DT69" s="18">
        <v>110</v>
      </c>
      <c r="DU69" s="109">
        <v>2534661909</v>
      </c>
      <c r="DV69" s="18">
        <v>420</v>
      </c>
      <c r="DW69" s="18">
        <v>6</v>
      </c>
      <c r="DX69" s="18">
        <v>7</v>
      </c>
      <c r="DY69" s="18">
        <v>10</v>
      </c>
      <c r="DZ69" s="18">
        <v>1926</v>
      </c>
      <c r="EA69" s="18">
        <v>2016</v>
      </c>
      <c r="ED69" s="18">
        <v>13</v>
      </c>
      <c r="EE69" s="20">
        <v>0.93700000000000006</v>
      </c>
      <c r="EF69" s="18">
        <v>26</v>
      </c>
      <c r="EJ69" s="18">
        <v>15</v>
      </c>
      <c r="EQ69" s="18">
        <v>1</v>
      </c>
      <c r="ER69" s="18">
        <v>1</v>
      </c>
      <c r="ES69" s="18">
        <v>2</v>
      </c>
      <c r="EU69" s="19">
        <v>1</v>
      </c>
      <c r="EX69" s="18" t="s">
        <v>2012</v>
      </c>
      <c r="EY69" s="18">
        <v>1</v>
      </c>
      <c r="EZ69" s="72">
        <v>82250</v>
      </c>
      <c r="FA69" s="22">
        <v>1250</v>
      </c>
      <c r="FD69" s="22">
        <v>26060</v>
      </c>
      <c r="FE69" s="18">
        <v>680</v>
      </c>
      <c r="FF69" s="22">
        <v>2168</v>
      </c>
      <c r="FG69" s="18">
        <v>35</v>
      </c>
      <c r="FH69" s="22">
        <v>1740</v>
      </c>
      <c r="FJ69" s="18" t="s">
        <v>2014</v>
      </c>
      <c r="FK69" s="18">
        <v>417.5</v>
      </c>
      <c r="FL69" s="18">
        <v>86</v>
      </c>
      <c r="FM69" s="18">
        <v>1</v>
      </c>
      <c r="FN69" s="19">
        <v>0</v>
      </c>
      <c r="FP69" s="18">
        <v>1</v>
      </c>
      <c r="FV69" s="18">
        <v>2</v>
      </c>
      <c r="FX69" s="18">
        <v>1981</v>
      </c>
      <c r="FY69" s="18">
        <v>2016</v>
      </c>
      <c r="FZ69" s="18">
        <v>6</v>
      </c>
      <c r="GA69" s="18">
        <v>6</v>
      </c>
      <c r="GB69" s="22">
        <v>2174</v>
      </c>
      <c r="GC69" s="18">
        <v>6.8</v>
      </c>
      <c r="GD69" s="18">
        <v>6.8</v>
      </c>
      <c r="GH69" s="18">
        <v>1</v>
      </c>
      <c r="GI69" s="18">
        <v>1</v>
      </c>
      <c r="GJ69" s="19">
        <v>0.1</v>
      </c>
      <c r="GK69" s="18" t="s">
        <v>2018</v>
      </c>
      <c r="GL69" s="18">
        <v>1</v>
      </c>
      <c r="GM69" s="19">
        <v>1</v>
      </c>
      <c r="GN69" s="18" t="s">
        <v>2019</v>
      </c>
      <c r="GO69" s="18" t="s">
        <v>2020</v>
      </c>
      <c r="GP69" s="18">
        <v>1</v>
      </c>
      <c r="GQ69" s="22">
        <v>28952</v>
      </c>
      <c r="GS69" s="22">
        <v>2666</v>
      </c>
      <c r="GU69" s="22">
        <v>1580</v>
      </c>
      <c r="GW69" s="18" t="s">
        <v>2021</v>
      </c>
      <c r="GY69" s="18" t="s">
        <v>2022</v>
      </c>
      <c r="GZ69" s="18" t="s">
        <v>2023</v>
      </c>
    </row>
    <row r="70" spans="1:211" s="18" customFormat="1" x14ac:dyDescent="0.15">
      <c r="A70" s="18" t="s">
        <v>1075</v>
      </c>
      <c r="B70" s="12">
        <v>450</v>
      </c>
      <c r="C70" s="31">
        <v>2</v>
      </c>
      <c r="D70" s="12">
        <v>6</v>
      </c>
      <c r="E70" s="18">
        <v>1</v>
      </c>
      <c r="G70" s="18">
        <v>1</v>
      </c>
      <c r="H70" s="18">
        <v>1</v>
      </c>
      <c r="I70" s="18">
        <v>1</v>
      </c>
      <c r="M70" s="18">
        <v>2</v>
      </c>
      <c r="N70" s="18">
        <v>1</v>
      </c>
      <c r="P70" s="18">
        <v>1</v>
      </c>
      <c r="U70" s="53">
        <v>2.5</v>
      </c>
      <c r="V70" s="18">
        <v>1</v>
      </c>
      <c r="Y70" s="18">
        <v>60</v>
      </c>
      <c r="Z70" s="58"/>
      <c r="AB70" s="18">
        <v>2</v>
      </c>
      <c r="AD70" s="18">
        <v>3</v>
      </c>
      <c r="AE70" s="18">
        <v>1</v>
      </c>
      <c r="AG70" s="18" t="s">
        <v>1974</v>
      </c>
      <c r="AO70" s="18">
        <v>2</v>
      </c>
      <c r="AP70" s="18">
        <v>2</v>
      </c>
      <c r="AQ70" s="18">
        <v>2</v>
      </c>
      <c r="AR70" s="18">
        <v>2006</v>
      </c>
      <c r="AS70" s="18">
        <v>2014</v>
      </c>
      <c r="AU70" s="18">
        <v>2006</v>
      </c>
      <c r="AV70" s="18">
        <v>2014</v>
      </c>
      <c r="AX70" s="18">
        <v>1</v>
      </c>
      <c r="AY70" s="18">
        <v>4</v>
      </c>
      <c r="AZ70" s="18" t="s">
        <v>1975</v>
      </c>
      <c r="BE70" s="18">
        <v>1</v>
      </c>
      <c r="BL70" s="18">
        <v>1</v>
      </c>
      <c r="BN70" s="18">
        <v>1</v>
      </c>
      <c r="BO70" s="18">
        <v>1</v>
      </c>
      <c r="BP70" s="18">
        <v>3</v>
      </c>
      <c r="BQ70" s="18">
        <v>1</v>
      </c>
      <c r="BR70" s="18">
        <v>2017</v>
      </c>
      <c r="BS70" s="18">
        <v>1</v>
      </c>
      <c r="BU70" s="18">
        <v>1</v>
      </c>
      <c r="CB70" s="18">
        <v>2</v>
      </c>
      <c r="CD70" s="18">
        <v>2</v>
      </c>
      <c r="CE70" s="53">
        <v>43.49</v>
      </c>
      <c r="CF70" s="18">
        <v>1</v>
      </c>
      <c r="CG70" s="18">
        <v>2017</v>
      </c>
      <c r="CH70" s="18">
        <v>1</v>
      </c>
      <c r="CJ70" s="18">
        <v>1</v>
      </c>
      <c r="CQ70" s="18">
        <v>1</v>
      </c>
      <c r="CS70" s="53">
        <v>66.849999999999994</v>
      </c>
      <c r="CT70" s="18">
        <v>2</v>
      </c>
      <c r="DJ70" s="18">
        <v>1</v>
      </c>
      <c r="DK70" s="18">
        <v>450</v>
      </c>
      <c r="DO70" s="18">
        <v>193</v>
      </c>
      <c r="DQ70" s="18">
        <v>4</v>
      </c>
      <c r="DU70" s="109">
        <v>120000</v>
      </c>
      <c r="DZ70" s="18">
        <v>2006</v>
      </c>
      <c r="EA70" s="18">
        <v>2014</v>
      </c>
      <c r="EB70" s="18">
        <v>0.86399999999999999</v>
      </c>
      <c r="EQ70" s="18">
        <v>2</v>
      </c>
      <c r="ER70" s="18">
        <v>1</v>
      </c>
      <c r="ES70" s="18">
        <v>3</v>
      </c>
      <c r="EU70" s="19">
        <v>0.99</v>
      </c>
      <c r="EY70" s="18">
        <v>1</v>
      </c>
      <c r="EZ70" s="72">
        <v>450</v>
      </c>
      <c r="FD70" s="18">
        <v>193</v>
      </c>
      <c r="FF70" s="18">
        <v>4</v>
      </c>
      <c r="FX70" s="18">
        <v>2009</v>
      </c>
      <c r="GH70" s="18">
        <v>2</v>
      </c>
      <c r="GI70" s="18">
        <v>2</v>
      </c>
      <c r="GL70" s="18">
        <v>2</v>
      </c>
      <c r="GP70" s="18">
        <v>2</v>
      </c>
    </row>
    <row r="71" spans="1:211" s="18" customFormat="1" x14ac:dyDescent="0.15">
      <c r="A71" s="18" t="s">
        <v>1624</v>
      </c>
      <c r="B71" s="12">
        <v>15345</v>
      </c>
      <c r="C71" s="31">
        <v>5</v>
      </c>
      <c r="D71" s="12">
        <v>3</v>
      </c>
      <c r="E71" s="18">
        <v>1</v>
      </c>
      <c r="G71" s="18">
        <v>1</v>
      </c>
      <c r="H71" s="18">
        <v>1</v>
      </c>
      <c r="I71" s="18">
        <v>1</v>
      </c>
      <c r="J71" s="18">
        <v>1</v>
      </c>
      <c r="K71" s="18">
        <v>1</v>
      </c>
      <c r="L71" s="18">
        <v>1</v>
      </c>
      <c r="M71" s="18">
        <v>1</v>
      </c>
      <c r="N71" s="18">
        <v>1</v>
      </c>
      <c r="P71" s="18">
        <v>1</v>
      </c>
      <c r="Q71" s="18">
        <v>1</v>
      </c>
      <c r="U71" s="53">
        <v>10</v>
      </c>
      <c r="V71" s="18">
        <v>7</v>
      </c>
      <c r="Y71" s="18">
        <v>30</v>
      </c>
      <c r="Z71" s="58">
        <v>20</v>
      </c>
      <c r="AA71" s="18">
        <v>90</v>
      </c>
      <c r="AB71" s="18">
        <v>2</v>
      </c>
      <c r="AD71" s="18">
        <v>3</v>
      </c>
      <c r="AE71" s="18">
        <v>1</v>
      </c>
      <c r="AF71" s="18">
        <v>60</v>
      </c>
      <c r="AG71" s="18" t="s">
        <v>1628</v>
      </c>
      <c r="AH71" s="18" t="s">
        <v>1629</v>
      </c>
      <c r="AI71" s="19">
        <v>0.2</v>
      </c>
      <c r="AJ71" s="19">
        <v>0.37</v>
      </c>
      <c r="AN71" s="18">
        <v>1</v>
      </c>
      <c r="AO71" s="18">
        <v>1</v>
      </c>
      <c r="AP71" s="18">
        <v>1</v>
      </c>
      <c r="AQ71" s="18">
        <v>1</v>
      </c>
      <c r="AR71" s="18">
        <v>2013</v>
      </c>
      <c r="AS71" s="18">
        <v>2013</v>
      </c>
      <c r="AU71" s="18">
        <v>2016</v>
      </c>
      <c r="AV71" s="18">
        <v>2016</v>
      </c>
      <c r="AW71" s="18">
        <v>2014</v>
      </c>
      <c r="AX71" s="18">
        <v>2</v>
      </c>
      <c r="AY71" s="18">
        <v>1</v>
      </c>
      <c r="BE71" s="18">
        <v>1</v>
      </c>
      <c r="BL71" s="18">
        <v>1</v>
      </c>
      <c r="BN71" s="18">
        <v>2</v>
      </c>
      <c r="BO71" s="18">
        <v>2</v>
      </c>
      <c r="BP71" s="18">
        <v>2</v>
      </c>
      <c r="BQ71" s="18">
        <v>1</v>
      </c>
      <c r="BR71" s="18">
        <v>2017</v>
      </c>
      <c r="BS71" s="18">
        <v>1</v>
      </c>
      <c r="BX71" s="18">
        <v>1</v>
      </c>
      <c r="CB71" s="18">
        <v>2</v>
      </c>
      <c r="CD71" s="18">
        <v>2</v>
      </c>
      <c r="CE71" s="53">
        <v>25.52</v>
      </c>
      <c r="CF71" s="18">
        <v>1</v>
      </c>
      <c r="CG71" s="18">
        <v>2017</v>
      </c>
      <c r="CH71" s="18">
        <v>1</v>
      </c>
      <c r="CM71" s="18">
        <v>1</v>
      </c>
      <c r="CQ71" s="18">
        <v>1</v>
      </c>
      <c r="CS71" s="53">
        <v>42.82</v>
      </c>
      <c r="CT71" s="18">
        <v>1</v>
      </c>
      <c r="CU71" s="18">
        <v>2016</v>
      </c>
      <c r="CV71" s="18">
        <v>1</v>
      </c>
      <c r="DA71" s="18">
        <v>1</v>
      </c>
      <c r="DE71" s="18">
        <v>2</v>
      </c>
      <c r="DG71" s="18">
        <v>2</v>
      </c>
      <c r="DI71" s="53">
        <v>2.78</v>
      </c>
      <c r="DJ71" s="18">
        <v>1</v>
      </c>
      <c r="EY71" s="18">
        <v>1</v>
      </c>
      <c r="EZ71" s="72"/>
      <c r="GP71" s="18">
        <v>1</v>
      </c>
    </row>
    <row r="72" spans="1:211" s="18" customFormat="1" x14ac:dyDescent="0.15">
      <c r="A72" s="18" t="s">
        <v>1943</v>
      </c>
      <c r="B72" s="12">
        <v>58240</v>
      </c>
      <c r="C72" s="31">
        <v>5</v>
      </c>
      <c r="D72" s="12">
        <v>3</v>
      </c>
      <c r="E72" s="18">
        <v>1</v>
      </c>
      <c r="G72" s="18">
        <v>1</v>
      </c>
      <c r="H72" s="18">
        <v>1</v>
      </c>
      <c r="I72" s="18">
        <v>1</v>
      </c>
      <c r="J72" s="18">
        <v>1</v>
      </c>
      <c r="K72" s="18">
        <v>1</v>
      </c>
      <c r="M72" s="18">
        <v>1</v>
      </c>
      <c r="P72" s="18">
        <v>1</v>
      </c>
      <c r="Y72" s="18">
        <v>46</v>
      </c>
      <c r="Z72" s="58"/>
      <c r="AB72" s="18">
        <v>2</v>
      </c>
      <c r="AD72" s="18">
        <v>3</v>
      </c>
      <c r="AE72" s="18">
        <v>2</v>
      </c>
      <c r="AF72" s="18">
        <v>60</v>
      </c>
      <c r="AH72" s="18" t="s">
        <v>1947</v>
      </c>
      <c r="AJ72" s="20">
        <v>0.185</v>
      </c>
      <c r="AL72" s="18">
        <v>1</v>
      </c>
      <c r="AN72" s="18">
        <v>1</v>
      </c>
      <c r="AO72" s="18">
        <v>1</v>
      </c>
      <c r="AP72" s="18">
        <v>1</v>
      </c>
      <c r="AQ72" s="18">
        <v>1</v>
      </c>
      <c r="AR72" s="18">
        <v>2013</v>
      </c>
      <c r="AS72" s="18">
        <v>2013</v>
      </c>
      <c r="AT72" s="18">
        <v>2013</v>
      </c>
      <c r="AU72" s="18">
        <v>2013</v>
      </c>
      <c r="AV72" s="18">
        <v>2013</v>
      </c>
      <c r="AW72" s="18">
        <v>2013</v>
      </c>
      <c r="AX72" s="18">
        <v>2</v>
      </c>
      <c r="AY72" s="18">
        <v>4</v>
      </c>
      <c r="AZ72" s="18" t="s">
        <v>1948</v>
      </c>
      <c r="BB72" s="18">
        <v>1</v>
      </c>
      <c r="BC72" s="18">
        <v>1</v>
      </c>
      <c r="BD72" s="18">
        <v>1</v>
      </c>
      <c r="BH72" s="18">
        <v>1</v>
      </c>
      <c r="BM72" s="18">
        <v>1</v>
      </c>
      <c r="BN72" s="18">
        <v>2</v>
      </c>
      <c r="BO72" s="18">
        <v>2</v>
      </c>
      <c r="BP72" s="18">
        <v>2</v>
      </c>
      <c r="BQ72" s="18">
        <v>1</v>
      </c>
      <c r="BR72" s="18">
        <v>2017</v>
      </c>
      <c r="BS72" s="18">
        <v>1</v>
      </c>
      <c r="BU72" s="18">
        <v>1</v>
      </c>
      <c r="BV72" s="18">
        <v>1</v>
      </c>
      <c r="BW72" s="18">
        <v>1</v>
      </c>
      <c r="BX72" s="18">
        <v>1</v>
      </c>
      <c r="CB72" s="18">
        <v>2</v>
      </c>
      <c r="CD72" s="18">
        <v>1</v>
      </c>
      <c r="CE72" s="53">
        <v>25.27</v>
      </c>
      <c r="CF72" s="18">
        <v>1</v>
      </c>
      <c r="CG72" s="18">
        <v>2017</v>
      </c>
      <c r="CH72" s="18">
        <v>1</v>
      </c>
      <c r="CJ72" s="18">
        <v>1</v>
      </c>
      <c r="CK72" s="18">
        <v>1</v>
      </c>
      <c r="CL72" s="18">
        <v>1</v>
      </c>
      <c r="CM72" s="18">
        <v>1</v>
      </c>
      <c r="CQ72" s="18">
        <v>2</v>
      </c>
      <c r="CS72" s="53">
        <v>35.229999999999997</v>
      </c>
      <c r="CT72" s="18">
        <v>1</v>
      </c>
      <c r="CU72" s="18">
        <v>2017</v>
      </c>
      <c r="CV72" s="18">
        <v>1</v>
      </c>
      <c r="CX72" s="18">
        <v>1</v>
      </c>
      <c r="CY72" s="18">
        <v>1</v>
      </c>
      <c r="CZ72" s="18">
        <v>1</v>
      </c>
      <c r="DA72" s="18">
        <v>1</v>
      </c>
      <c r="DE72" s="18">
        <v>2</v>
      </c>
      <c r="DG72" s="18">
        <v>1</v>
      </c>
      <c r="DH72" s="18" t="s">
        <v>1949</v>
      </c>
      <c r="DI72" s="53">
        <v>7.59</v>
      </c>
      <c r="DJ72" s="18">
        <v>1</v>
      </c>
      <c r="DK72" s="18" t="s">
        <v>1950</v>
      </c>
      <c r="DM72" s="22">
        <v>59110</v>
      </c>
      <c r="DO72" s="22">
        <v>13140</v>
      </c>
      <c r="DP72" s="18">
        <v>68</v>
      </c>
      <c r="DQ72" s="22">
        <v>2047</v>
      </c>
      <c r="DR72" s="18">
        <v>25</v>
      </c>
      <c r="DT72" s="18">
        <v>14</v>
      </c>
      <c r="DU72" s="109">
        <v>4488</v>
      </c>
      <c r="DV72" s="18">
        <v>253</v>
      </c>
      <c r="DW72" s="18">
        <v>10</v>
      </c>
      <c r="DX72" s="18">
        <v>3</v>
      </c>
      <c r="DY72" s="18">
        <v>5</v>
      </c>
      <c r="DZ72" s="18">
        <v>1949</v>
      </c>
      <c r="EA72" s="18">
        <v>2008</v>
      </c>
      <c r="EB72" s="18">
        <v>60</v>
      </c>
      <c r="EC72" s="18">
        <v>2000</v>
      </c>
      <c r="ED72" s="18">
        <v>7.5</v>
      </c>
      <c r="EE72" s="19">
        <v>0.9</v>
      </c>
      <c r="EF72" s="18">
        <v>11.41</v>
      </c>
      <c r="EG72" s="18">
        <v>0</v>
      </c>
      <c r="EH72" s="18">
        <v>15.625</v>
      </c>
      <c r="EI72" s="18">
        <v>0</v>
      </c>
      <c r="EJ72" s="18">
        <v>6.8</v>
      </c>
      <c r="EK72" s="18">
        <v>0</v>
      </c>
      <c r="EL72" s="18">
        <v>0</v>
      </c>
      <c r="EM72" s="18">
        <v>100</v>
      </c>
      <c r="EN72" s="18">
        <v>0</v>
      </c>
      <c r="EO72" s="18" t="s">
        <v>1960</v>
      </c>
      <c r="EP72" s="18">
        <v>2030</v>
      </c>
      <c r="EQ72" s="18">
        <v>1</v>
      </c>
      <c r="ER72" s="18">
        <v>2</v>
      </c>
      <c r="ES72" s="18">
        <v>2</v>
      </c>
      <c r="EU72" s="20">
        <v>0.69750000000000001</v>
      </c>
      <c r="EW72" s="20">
        <v>0.30249999999999999</v>
      </c>
      <c r="EY72" s="18">
        <v>1</v>
      </c>
      <c r="EZ72" s="72">
        <v>57110</v>
      </c>
      <c r="FA72" s="18">
        <v>0</v>
      </c>
      <c r="FB72" s="22">
        <v>57110</v>
      </c>
      <c r="FC72" s="18">
        <v>0</v>
      </c>
      <c r="FD72" s="22">
        <v>13142</v>
      </c>
      <c r="FE72" s="18">
        <v>0</v>
      </c>
      <c r="FF72" s="22">
        <v>1112</v>
      </c>
      <c r="FG72" s="18">
        <v>0</v>
      </c>
      <c r="FH72" s="22">
        <v>1373</v>
      </c>
      <c r="FI72" s="18">
        <v>0</v>
      </c>
      <c r="FJ72" s="18" t="s">
        <v>1961</v>
      </c>
      <c r="FK72" s="18">
        <v>220</v>
      </c>
      <c r="FL72" s="18">
        <v>7</v>
      </c>
      <c r="FM72" s="18">
        <v>1</v>
      </c>
      <c r="FN72" s="19">
        <v>0.33</v>
      </c>
      <c r="FO72" s="18">
        <v>1</v>
      </c>
      <c r="FP72" s="18">
        <v>1</v>
      </c>
      <c r="FQ72" s="18">
        <v>1</v>
      </c>
      <c r="FV72" s="18">
        <v>1</v>
      </c>
      <c r="FW72" s="18" t="s">
        <v>1962</v>
      </c>
      <c r="FX72" s="18">
        <v>1955</v>
      </c>
      <c r="FY72" s="18">
        <v>2001</v>
      </c>
      <c r="FZ72" s="18">
        <v>9.6999999999999993</v>
      </c>
      <c r="GA72" s="18">
        <v>85</v>
      </c>
      <c r="GB72" s="22">
        <v>4287</v>
      </c>
      <c r="GC72" s="18">
        <v>25</v>
      </c>
      <c r="GD72" s="18">
        <v>6</v>
      </c>
      <c r="GE72" s="19">
        <v>0.62</v>
      </c>
      <c r="GG72" s="18">
        <v>2030</v>
      </c>
      <c r="GH72" s="18">
        <v>1</v>
      </c>
      <c r="GI72" s="18">
        <v>2</v>
      </c>
      <c r="GJ72" s="19">
        <v>0.05</v>
      </c>
      <c r="GK72" s="18" t="s">
        <v>1970</v>
      </c>
      <c r="GL72" s="18">
        <v>1</v>
      </c>
      <c r="GM72" s="19">
        <v>1</v>
      </c>
      <c r="GN72" s="18" t="s">
        <v>1971</v>
      </c>
      <c r="GP72" s="18">
        <v>1</v>
      </c>
      <c r="GQ72" s="22">
        <v>13290</v>
      </c>
      <c r="GR72" s="18">
        <v>0</v>
      </c>
      <c r="GS72" s="22">
        <v>1390</v>
      </c>
      <c r="GT72" s="18">
        <v>0</v>
      </c>
      <c r="GU72" s="22">
        <v>1413</v>
      </c>
      <c r="GV72" s="18">
        <v>0</v>
      </c>
      <c r="GW72" s="18">
        <v>183</v>
      </c>
      <c r="GX72" s="18">
        <v>12.4</v>
      </c>
      <c r="GY72" s="22">
        <v>2750</v>
      </c>
    </row>
    <row r="73" spans="1:211" s="18" customFormat="1" x14ac:dyDescent="0.15">
      <c r="A73" s="18" t="s">
        <v>2452</v>
      </c>
      <c r="B73" s="12">
        <v>6275</v>
      </c>
      <c r="C73" s="31">
        <v>4</v>
      </c>
      <c r="D73" s="12">
        <v>6</v>
      </c>
      <c r="E73" s="18">
        <v>1</v>
      </c>
      <c r="G73" s="18">
        <v>1</v>
      </c>
      <c r="H73" s="18">
        <v>1</v>
      </c>
      <c r="I73" s="18">
        <v>1</v>
      </c>
      <c r="J73" s="18">
        <v>1</v>
      </c>
      <c r="K73" s="18">
        <v>1</v>
      </c>
      <c r="L73" s="18">
        <v>1</v>
      </c>
      <c r="M73" s="18">
        <v>1</v>
      </c>
      <c r="N73" s="18">
        <v>1</v>
      </c>
      <c r="P73" s="18">
        <v>1</v>
      </c>
      <c r="R73" s="18">
        <v>1</v>
      </c>
      <c r="U73" s="53">
        <v>70</v>
      </c>
      <c r="V73" s="18">
        <v>10</v>
      </c>
      <c r="Z73" s="58"/>
      <c r="AB73" s="18">
        <v>2</v>
      </c>
      <c r="AD73" s="18">
        <v>3</v>
      </c>
      <c r="AE73" s="18">
        <v>2</v>
      </c>
      <c r="AH73" s="18" t="s">
        <v>2295</v>
      </c>
      <c r="AI73" s="20">
        <v>1.7399999999999999E-2</v>
      </c>
      <c r="AJ73" s="20">
        <v>0.17499999999999999</v>
      </c>
      <c r="AN73" s="18">
        <v>1</v>
      </c>
      <c r="AO73" s="18">
        <v>1</v>
      </c>
      <c r="AP73" s="18">
        <v>1</v>
      </c>
      <c r="AQ73" s="18">
        <v>2</v>
      </c>
      <c r="AR73" s="18">
        <v>2017</v>
      </c>
      <c r="AS73" s="18">
        <v>2012</v>
      </c>
      <c r="AT73" s="18" t="s">
        <v>545</v>
      </c>
      <c r="AU73" s="18">
        <v>1991</v>
      </c>
      <c r="AV73" s="18">
        <v>1990</v>
      </c>
      <c r="AW73" s="18" t="s">
        <v>545</v>
      </c>
      <c r="AX73" s="18">
        <v>2</v>
      </c>
      <c r="AY73" s="18">
        <v>3</v>
      </c>
      <c r="BC73" s="18">
        <v>1</v>
      </c>
      <c r="BD73" s="18">
        <v>1</v>
      </c>
      <c r="BL73" s="18">
        <v>1</v>
      </c>
      <c r="BN73" s="18">
        <v>2</v>
      </c>
      <c r="BO73" s="18">
        <v>2</v>
      </c>
      <c r="BP73" s="18">
        <v>2</v>
      </c>
      <c r="BQ73" s="18">
        <v>1</v>
      </c>
      <c r="BR73" s="18">
        <v>2017</v>
      </c>
      <c r="BS73" s="18">
        <v>1</v>
      </c>
      <c r="BW73" s="18">
        <v>1</v>
      </c>
      <c r="BX73" s="18">
        <v>1</v>
      </c>
      <c r="CB73" s="18">
        <v>4</v>
      </c>
      <c r="CC73" s="18" t="s">
        <v>2296</v>
      </c>
      <c r="CD73" s="18">
        <v>2</v>
      </c>
      <c r="CE73" s="53">
        <v>100.16</v>
      </c>
      <c r="CF73" s="18">
        <v>1</v>
      </c>
      <c r="CG73" s="18">
        <v>2017</v>
      </c>
      <c r="CH73" s="18">
        <v>1</v>
      </c>
      <c r="CL73" s="18">
        <v>1</v>
      </c>
      <c r="CM73" s="18">
        <v>1</v>
      </c>
      <c r="CQ73" s="18">
        <v>3</v>
      </c>
      <c r="CS73" s="53">
        <v>375.3</v>
      </c>
      <c r="CT73" s="18">
        <v>2</v>
      </c>
      <c r="DJ73" s="18">
        <v>1</v>
      </c>
      <c r="DK73" s="18">
        <v>3724</v>
      </c>
      <c r="DL73" s="18">
        <v>0</v>
      </c>
      <c r="DM73" s="18">
        <v>3724</v>
      </c>
      <c r="DN73" s="18">
        <v>0</v>
      </c>
      <c r="DO73" s="18">
        <v>753</v>
      </c>
      <c r="DP73" s="18">
        <v>0</v>
      </c>
      <c r="DQ73" s="18">
        <v>145</v>
      </c>
      <c r="DR73" s="18">
        <v>0</v>
      </c>
      <c r="DS73" s="18">
        <v>33</v>
      </c>
      <c r="DT73" s="18">
        <v>0</v>
      </c>
      <c r="DU73" s="109">
        <v>138135393</v>
      </c>
      <c r="DV73" s="18">
        <v>19.7</v>
      </c>
      <c r="DW73" s="18">
        <v>2</v>
      </c>
      <c r="DX73" s="18">
        <v>1</v>
      </c>
      <c r="DY73" s="18">
        <v>15</v>
      </c>
      <c r="DZ73" s="18">
        <v>1930</v>
      </c>
      <c r="EA73" s="18">
        <v>2015</v>
      </c>
      <c r="ED73" s="18">
        <v>0.6</v>
      </c>
      <c r="EE73" s="18">
        <v>0.45</v>
      </c>
      <c r="EI73" s="18">
        <v>0</v>
      </c>
      <c r="EJ73" s="18">
        <v>0</v>
      </c>
      <c r="EK73" s="18">
        <v>0</v>
      </c>
      <c r="EL73" s="18">
        <v>0</v>
      </c>
      <c r="EM73" s="18">
        <v>0</v>
      </c>
      <c r="EN73" s="18">
        <v>0</v>
      </c>
      <c r="EQ73" s="18">
        <v>2</v>
      </c>
      <c r="ER73" s="18">
        <v>1</v>
      </c>
      <c r="ES73" s="18">
        <v>3</v>
      </c>
      <c r="EU73" s="19">
        <v>0</v>
      </c>
      <c r="EV73" s="19">
        <v>0</v>
      </c>
      <c r="EW73" s="19">
        <v>1</v>
      </c>
      <c r="EX73" s="18" t="s">
        <v>2306</v>
      </c>
      <c r="EY73" s="18">
        <v>1</v>
      </c>
      <c r="EZ73" s="72">
        <v>6726</v>
      </c>
      <c r="FA73" s="18">
        <v>162</v>
      </c>
      <c r="FB73" s="22">
        <v>6729</v>
      </c>
      <c r="FC73" s="18">
        <v>162</v>
      </c>
      <c r="FD73" s="22">
        <v>1793</v>
      </c>
      <c r="FE73" s="18">
        <v>1</v>
      </c>
      <c r="FF73" s="18">
        <v>175</v>
      </c>
      <c r="FG73" s="18">
        <v>2</v>
      </c>
      <c r="FH73" s="18">
        <v>0</v>
      </c>
      <c r="FI73" s="18">
        <v>0</v>
      </c>
      <c r="FJ73" s="22">
        <v>71175</v>
      </c>
      <c r="FK73" s="18">
        <v>48</v>
      </c>
      <c r="FL73" s="18">
        <v>5</v>
      </c>
      <c r="FM73" s="18">
        <v>2</v>
      </c>
      <c r="FN73" s="19">
        <v>0</v>
      </c>
      <c r="FO73" s="18">
        <v>1</v>
      </c>
      <c r="FP73" s="18">
        <v>1</v>
      </c>
      <c r="FV73" s="18">
        <v>2</v>
      </c>
      <c r="FW73" s="18" t="s">
        <v>545</v>
      </c>
      <c r="FX73" s="18">
        <v>1975</v>
      </c>
      <c r="FY73" s="18">
        <v>2007</v>
      </c>
      <c r="FZ73" s="18">
        <v>1.04</v>
      </c>
      <c r="GA73" s="18">
        <v>1.04</v>
      </c>
      <c r="GB73" s="18">
        <v>198</v>
      </c>
      <c r="GC73" s="18">
        <v>0.65</v>
      </c>
      <c r="GD73" s="18">
        <v>0.43</v>
      </c>
      <c r="GE73" s="19">
        <v>0.6</v>
      </c>
      <c r="GF73" s="18">
        <v>2025</v>
      </c>
      <c r="GG73" s="18">
        <v>2025</v>
      </c>
      <c r="GH73" s="18">
        <v>2</v>
      </c>
      <c r="GI73" s="18">
        <v>1</v>
      </c>
      <c r="GJ73" s="19">
        <v>1</v>
      </c>
      <c r="GK73" s="18" t="s">
        <v>2312</v>
      </c>
      <c r="GL73" s="18">
        <v>1</v>
      </c>
      <c r="GM73" s="19">
        <v>1</v>
      </c>
      <c r="GN73" s="18" t="s">
        <v>2313</v>
      </c>
      <c r="GO73" s="18" t="s">
        <v>943</v>
      </c>
      <c r="GP73" s="18">
        <v>2</v>
      </c>
    </row>
    <row r="74" spans="1:211" s="18" customFormat="1" x14ac:dyDescent="0.15">
      <c r="A74" s="18" t="s">
        <v>2250</v>
      </c>
      <c r="B74" s="12">
        <v>20510</v>
      </c>
      <c r="C74" s="31">
        <v>5</v>
      </c>
      <c r="D74" s="12">
        <v>2</v>
      </c>
      <c r="E74" s="18">
        <v>1</v>
      </c>
      <c r="G74" s="18">
        <v>1</v>
      </c>
      <c r="H74" s="18">
        <v>1</v>
      </c>
      <c r="I74" s="18">
        <v>1</v>
      </c>
      <c r="J74" s="18">
        <v>1</v>
      </c>
      <c r="K74" s="18">
        <v>1</v>
      </c>
      <c r="L74" s="18">
        <v>1</v>
      </c>
      <c r="M74" s="18">
        <v>1</v>
      </c>
      <c r="N74" s="18">
        <v>1</v>
      </c>
      <c r="O74" s="18">
        <v>1</v>
      </c>
      <c r="P74" s="18">
        <v>1</v>
      </c>
      <c r="Q74" s="18">
        <v>1</v>
      </c>
      <c r="U74" s="53">
        <v>50</v>
      </c>
      <c r="V74" s="18">
        <v>45</v>
      </c>
      <c r="W74" s="53">
        <v>50</v>
      </c>
      <c r="X74" s="55">
        <v>0</v>
      </c>
      <c r="Y74" s="18">
        <v>60</v>
      </c>
      <c r="Z74" s="58"/>
      <c r="AA74" s="18">
        <v>45</v>
      </c>
      <c r="AB74" s="18">
        <v>1</v>
      </c>
      <c r="AD74" s="18">
        <v>3</v>
      </c>
      <c r="AE74" s="18">
        <v>2</v>
      </c>
      <c r="AG74" s="18" t="s">
        <v>2257</v>
      </c>
      <c r="AH74" s="18" t="s">
        <v>2258</v>
      </c>
      <c r="AL74" s="18">
        <v>1</v>
      </c>
      <c r="AM74" s="18">
        <v>1</v>
      </c>
      <c r="AN74" s="18">
        <v>1</v>
      </c>
      <c r="AO74" s="18">
        <v>1</v>
      </c>
      <c r="AP74" s="18">
        <v>1</v>
      </c>
      <c r="AQ74" s="18">
        <v>1</v>
      </c>
      <c r="AR74" s="18">
        <v>2012</v>
      </c>
      <c r="AS74" s="18">
        <v>2012</v>
      </c>
      <c r="AT74" s="18">
        <v>2012</v>
      </c>
      <c r="AU74" s="18" t="s">
        <v>503</v>
      </c>
      <c r="AV74" s="18" t="s">
        <v>503</v>
      </c>
      <c r="AW74" s="18" t="s">
        <v>503</v>
      </c>
      <c r="AX74" s="18">
        <v>2</v>
      </c>
      <c r="AY74" s="18">
        <v>1</v>
      </c>
      <c r="BC74" s="18">
        <v>1</v>
      </c>
      <c r="BH74" s="18">
        <v>1</v>
      </c>
      <c r="BN74" s="18">
        <v>2</v>
      </c>
      <c r="BO74" s="18">
        <v>2</v>
      </c>
      <c r="BP74" s="18">
        <v>2</v>
      </c>
      <c r="BQ74" s="18">
        <v>1</v>
      </c>
      <c r="BR74" s="18">
        <v>2017</v>
      </c>
      <c r="BS74" s="18">
        <v>1</v>
      </c>
      <c r="BV74" s="18">
        <v>1</v>
      </c>
      <c r="BW74" s="18">
        <v>1</v>
      </c>
      <c r="BX74" s="18">
        <v>1</v>
      </c>
      <c r="CB74" s="18">
        <v>1</v>
      </c>
      <c r="CD74" s="18">
        <v>2</v>
      </c>
      <c r="CE74" s="53">
        <v>25.37</v>
      </c>
      <c r="CF74" s="18">
        <v>1</v>
      </c>
      <c r="CG74" s="18">
        <v>2017</v>
      </c>
      <c r="CH74" s="18">
        <v>1</v>
      </c>
      <c r="CL74" s="18">
        <v>1</v>
      </c>
      <c r="CM74" s="18">
        <v>1</v>
      </c>
      <c r="CQ74" s="18">
        <v>3</v>
      </c>
      <c r="CS74" s="53">
        <v>54.95</v>
      </c>
      <c r="CT74" s="18">
        <v>1</v>
      </c>
      <c r="CU74" s="18">
        <v>2017</v>
      </c>
      <c r="CV74" s="18">
        <v>1</v>
      </c>
      <c r="CZ74" s="18">
        <v>1</v>
      </c>
      <c r="DA74" s="18">
        <v>1</v>
      </c>
      <c r="DE74" s="18">
        <v>2</v>
      </c>
      <c r="DG74" s="18">
        <v>1</v>
      </c>
      <c r="DH74" s="18" t="s">
        <v>2259</v>
      </c>
      <c r="DI74" s="53">
        <v>22.12</v>
      </c>
      <c r="DJ74" s="18">
        <v>1</v>
      </c>
      <c r="DK74" s="22">
        <v>21000</v>
      </c>
      <c r="DM74" s="22">
        <v>21000</v>
      </c>
      <c r="DO74" s="18">
        <v>6189</v>
      </c>
      <c r="DQ74" s="18">
        <v>493</v>
      </c>
      <c r="DS74" s="18">
        <v>318</v>
      </c>
      <c r="DU74" s="109">
        <v>53856</v>
      </c>
      <c r="DV74" s="18">
        <v>100</v>
      </c>
      <c r="DW74" s="18">
        <v>41</v>
      </c>
      <c r="DX74" s="18">
        <v>4</v>
      </c>
      <c r="DY74" s="18">
        <v>0</v>
      </c>
      <c r="DZ74" s="18">
        <v>1903</v>
      </c>
      <c r="EA74" s="18">
        <v>2005</v>
      </c>
      <c r="EB74" s="18">
        <v>6</v>
      </c>
      <c r="EC74" s="18">
        <v>6.1</v>
      </c>
      <c r="ED74" s="18">
        <v>2.17</v>
      </c>
      <c r="EF74" s="18">
        <v>3.6</v>
      </c>
      <c r="EH74" s="18">
        <v>6</v>
      </c>
      <c r="EQ74" s="18">
        <v>1</v>
      </c>
      <c r="ER74" s="18">
        <v>1</v>
      </c>
      <c r="EU74" s="19">
        <v>0</v>
      </c>
      <c r="EV74" s="20">
        <v>4.0000000000000001E-3</v>
      </c>
      <c r="EW74" s="20">
        <v>0.996</v>
      </c>
      <c r="EY74" s="18">
        <v>1</v>
      </c>
      <c r="EZ74" s="72">
        <v>21000</v>
      </c>
      <c r="FB74" s="18">
        <v>21000</v>
      </c>
      <c r="FD74" s="18">
        <v>6166</v>
      </c>
      <c r="FF74" s="18">
        <v>396</v>
      </c>
      <c r="FH74" s="18">
        <v>315</v>
      </c>
      <c r="FJ74" s="18">
        <v>53586</v>
      </c>
      <c r="FK74" s="18">
        <v>79</v>
      </c>
      <c r="FL74" s="18">
        <v>5</v>
      </c>
      <c r="FM74" s="18">
        <v>0</v>
      </c>
      <c r="FN74" s="19">
        <v>0</v>
      </c>
      <c r="FT74" s="18">
        <v>1</v>
      </c>
      <c r="FU74" s="18" t="s">
        <v>2264</v>
      </c>
      <c r="GH74" s="18">
        <v>1</v>
      </c>
      <c r="GI74" s="18">
        <v>2</v>
      </c>
      <c r="GJ74" s="19">
        <v>0</v>
      </c>
      <c r="GL74" s="18">
        <v>2</v>
      </c>
      <c r="GO74" s="18" t="s">
        <v>2265</v>
      </c>
      <c r="GP74" s="18">
        <v>1</v>
      </c>
      <c r="GW74" s="18">
        <v>41</v>
      </c>
      <c r="GX74" s="18">
        <v>37</v>
      </c>
      <c r="GY74" s="18">
        <v>2706</v>
      </c>
    </row>
    <row r="75" spans="1:211" s="18" customFormat="1" x14ac:dyDescent="0.15">
      <c r="A75" s="18" t="s">
        <v>2450</v>
      </c>
      <c r="B75" s="12">
        <v>37505</v>
      </c>
      <c r="C75" s="31">
        <v>5</v>
      </c>
      <c r="D75" s="12">
        <v>3</v>
      </c>
      <c r="E75" s="18">
        <v>2</v>
      </c>
      <c r="G75" s="18">
        <v>1</v>
      </c>
      <c r="H75" s="18">
        <v>1</v>
      </c>
      <c r="I75" s="18">
        <v>1</v>
      </c>
      <c r="J75" s="18">
        <v>1</v>
      </c>
      <c r="K75" s="18">
        <v>1</v>
      </c>
      <c r="L75" s="18">
        <v>1</v>
      </c>
      <c r="M75" s="18">
        <v>1</v>
      </c>
      <c r="N75" s="18">
        <v>1</v>
      </c>
      <c r="P75" s="18">
        <v>1</v>
      </c>
      <c r="Q75" s="18">
        <v>1</v>
      </c>
      <c r="R75" s="18">
        <v>1</v>
      </c>
      <c r="U75" s="53">
        <v>41.17</v>
      </c>
      <c r="V75" s="18">
        <v>17</v>
      </c>
      <c r="Y75" s="18">
        <v>18</v>
      </c>
      <c r="Z75" s="58">
        <v>50</v>
      </c>
      <c r="AA75" s="18">
        <v>90</v>
      </c>
      <c r="AB75" s="18">
        <v>1</v>
      </c>
      <c r="AD75" s="18">
        <v>3</v>
      </c>
      <c r="AE75" s="18">
        <v>2</v>
      </c>
      <c r="AF75" s="18">
        <v>120</v>
      </c>
      <c r="AG75" s="18" t="s">
        <v>1393</v>
      </c>
      <c r="AH75" s="18" t="s">
        <v>1394</v>
      </c>
      <c r="AI75" s="20">
        <v>7.9000000000000001E-2</v>
      </c>
      <c r="AJ75" s="19">
        <v>0</v>
      </c>
      <c r="AK75" s="19">
        <v>0</v>
      </c>
      <c r="AM75" s="18">
        <v>1</v>
      </c>
      <c r="AN75" s="18">
        <v>1</v>
      </c>
      <c r="AO75" s="18">
        <v>2</v>
      </c>
      <c r="AP75" s="18">
        <v>2</v>
      </c>
      <c r="AQ75" s="18">
        <v>1</v>
      </c>
      <c r="AR75" s="18">
        <v>2002</v>
      </c>
      <c r="AS75" s="18">
        <v>2012</v>
      </c>
      <c r="AT75" s="18">
        <v>2012</v>
      </c>
      <c r="AU75" s="18">
        <v>2002</v>
      </c>
      <c r="AV75" s="18">
        <v>2016</v>
      </c>
      <c r="AW75" s="18">
        <v>2012</v>
      </c>
      <c r="AX75" s="18">
        <v>2</v>
      </c>
      <c r="AY75" s="18">
        <v>4</v>
      </c>
      <c r="AZ75" s="18" t="s">
        <v>1395</v>
      </c>
      <c r="BB75" s="18">
        <v>1</v>
      </c>
      <c r="BC75" s="18">
        <v>1</v>
      </c>
      <c r="BD75" s="18">
        <v>1</v>
      </c>
      <c r="BL75" s="18">
        <v>1</v>
      </c>
      <c r="BM75" s="18">
        <v>1</v>
      </c>
      <c r="BN75" s="18">
        <v>2</v>
      </c>
      <c r="BO75" s="18">
        <v>2</v>
      </c>
      <c r="BP75" s="18">
        <v>2</v>
      </c>
      <c r="BQ75" s="18">
        <v>1</v>
      </c>
      <c r="BR75" s="18">
        <v>2017</v>
      </c>
      <c r="BS75" s="18">
        <v>1</v>
      </c>
      <c r="BW75" s="18">
        <v>1</v>
      </c>
      <c r="BX75" s="18">
        <v>1</v>
      </c>
      <c r="CB75" s="18">
        <v>4</v>
      </c>
      <c r="CC75" s="18" t="s">
        <v>1396</v>
      </c>
      <c r="CD75" s="18">
        <v>2</v>
      </c>
      <c r="CE75" s="53">
        <v>20.260000000000002</v>
      </c>
      <c r="CF75" s="18">
        <v>1</v>
      </c>
      <c r="CG75" s="18">
        <v>2017</v>
      </c>
      <c r="CH75" s="18">
        <v>1</v>
      </c>
      <c r="CL75" s="18">
        <v>1</v>
      </c>
      <c r="CM75" s="18">
        <v>1</v>
      </c>
      <c r="CQ75" s="18">
        <v>2</v>
      </c>
      <c r="CS75" s="53">
        <v>49.69</v>
      </c>
      <c r="CT75" s="18">
        <v>1</v>
      </c>
      <c r="CU75" s="18">
        <v>2017</v>
      </c>
      <c r="CV75" s="18">
        <v>1</v>
      </c>
      <c r="CW75" s="18">
        <v>1</v>
      </c>
      <c r="CZ75" s="18">
        <v>1</v>
      </c>
      <c r="DA75" s="18">
        <v>1</v>
      </c>
      <c r="DE75" s="18">
        <v>2</v>
      </c>
      <c r="DG75" s="18">
        <v>1</v>
      </c>
      <c r="DI75" s="53">
        <v>6.31</v>
      </c>
      <c r="DJ75" s="18">
        <v>1</v>
      </c>
      <c r="DK75" s="18">
        <v>37505</v>
      </c>
      <c r="DM75" s="18">
        <v>37505</v>
      </c>
      <c r="DO75" s="18">
        <v>9841</v>
      </c>
      <c r="DQ75" s="18">
        <v>419</v>
      </c>
      <c r="DS75" s="18">
        <v>261</v>
      </c>
      <c r="DU75" s="109">
        <v>84797</v>
      </c>
      <c r="DV75" s="18">
        <v>125.3</v>
      </c>
      <c r="DW75" s="18">
        <v>15</v>
      </c>
      <c r="DX75" s="18">
        <v>2</v>
      </c>
      <c r="DY75" s="18">
        <v>0</v>
      </c>
      <c r="DZ75" s="18">
        <v>1957</v>
      </c>
      <c r="EA75" s="18">
        <v>2013</v>
      </c>
      <c r="EB75" s="18">
        <v>23.675000000000001</v>
      </c>
      <c r="EC75" s="18">
        <v>29.6</v>
      </c>
      <c r="ED75" s="18">
        <v>3.6</v>
      </c>
      <c r="EE75" s="19">
        <v>1</v>
      </c>
      <c r="EH75" s="18">
        <v>2.75</v>
      </c>
      <c r="EP75" s="18">
        <v>2032</v>
      </c>
      <c r="EQ75" s="18">
        <v>1</v>
      </c>
      <c r="ER75" s="18">
        <v>2</v>
      </c>
      <c r="ES75" s="18">
        <v>1</v>
      </c>
      <c r="EW75" s="19">
        <v>1</v>
      </c>
      <c r="EY75" s="18">
        <v>2</v>
      </c>
      <c r="EZ75" s="72"/>
      <c r="GP75" s="18">
        <v>1</v>
      </c>
      <c r="GQ75" s="18">
        <v>9841</v>
      </c>
      <c r="GS75" s="18">
        <v>419</v>
      </c>
      <c r="GU75" s="18">
        <v>261</v>
      </c>
      <c r="GW75" s="18">
        <v>72.7</v>
      </c>
      <c r="GY75" s="22">
        <v>3000</v>
      </c>
    </row>
    <row r="76" spans="1:211" s="18" customFormat="1" x14ac:dyDescent="0.15">
      <c r="A76" s="18" t="s">
        <v>2451</v>
      </c>
      <c r="B76" s="12">
        <v>37425</v>
      </c>
      <c r="C76" s="31">
        <v>5</v>
      </c>
      <c r="D76" s="12">
        <v>2</v>
      </c>
      <c r="E76" s="18">
        <v>1</v>
      </c>
      <c r="G76" s="18">
        <v>1</v>
      </c>
      <c r="H76" s="18">
        <v>1</v>
      </c>
      <c r="I76" s="18">
        <v>1</v>
      </c>
      <c r="J76" s="18">
        <v>1</v>
      </c>
      <c r="K76" s="18">
        <v>1</v>
      </c>
      <c r="M76" s="18">
        <v>1</v>
      </c>
      <c r="N76" s="18">
        <v>1</v>
      </c>
      <c r="P76" s="18">
        <v>1</v>
      </c>
      <c r="Q76" s="18">
        <v>1</v>
      </c>
      <c r="U76" s="53" t="s">
        <v>1531</v>
      </c>
      <c r="V76" s="18">
        <v>30</v>
      </c>
      <c r="Y76" s="18">
        <v>60</v>
      </c>
      <c r="Z76" s="58"/>
      <c r="AA76" s="18">
        <v>180</v>
      </c>
      <c r="AB76" s="18">
        <v>1</v>
      </c>
      <c r="AC76" s="18" t="s">
        <v>1533</v>
      </c>
      <c r="AD76" s="18">
        <v>3</v>
      </c>
      <c r="AE76" s="18">
        <v>1</v>
      </c>
      <c r="AF76" s="18" t="s">
        <v>1534</v>
      </c>
      <c r="AG76" s="18" t="s">
        <v>1535</v>
      </c>
      <c r="AH76" s="18" t="s">
        <v>1536</v>
      </c>
      <c r="AI76" s="19">
        <v>0.51</v>
      </c>
      <c r="AJ76" s="19">
        <v>0.48</v>
      </c>
      <c r="AK76" s="19">
        <v>0.08</v>
      </c>
      <c r="AO76" s="18">
        <v>1</v>
      </c>
      <c r="AP76" s="18">
        <v>1</v>
      </c>
      <c r="AQ76" s="18">
        <v>1</v>
      </c>
      <c r="AR76" s="18">
        <v>2013</v>
      </c>
      <c r="AS76" s="18">
        <v>2011</v>
      </c>
      <c r="AT76" s="18">
        <v>2007</v>
      </c>
      <c r="AU76" s="18">
        <v>2010</v>
      </c>
      <c r="AV76" s="18" t="s">
        <v>1537</v>
      </c>
      <c r="AW76" s="18" t="s">
        <v>1537</v>
      </c>
      <c r="AX76" s="18">
        <v>2</v>
      </c>
      <c r="AY76" s="18">
        <v>4</v>
      </c>
      <c r="AZ76" s="18" t="s">
        <v>1538</v>
      </c>
      <c r="BC76" s="18">
        <v>1</v>
      </c>
      <c r="BD76" s="18">
        <v>1</v>
      </c>
      <c r="BH76" s="18">
        <v>1</v>
      </c>
      <c r="BN76" s="18">
        <v>2</v>
      </c>
      <c r="BO76" s="18">
        <v>2</v>
      </c>
      <c r="BP76" s="18">
        <v>2</v>
      </c>
      <c r="BQ76" s="18">
        <v>1</v>
      </c>
      <c r="BR76" s="18">
        <v>2017</v>
      </c>
      <c r="BS76" s="18">
        <v>1</v>
      </c>
      <c r="BU76" s="18">
        <v>1</v>
      </c>
      <c r="CB76" s="18">
        <v>2</v>
      </c>
      <c r="CD76" s="18">
        <v>2</v>
      </c>
      <c r="CE76" s="53">
        <v>45.26</v>
      </c>
      <c r="CF76" s="18">
        <v>1</v>
      </c>
      <c r="CG76" s="18">
        <v>2017</v>
      </c>
      <c r="CH76" s="18">
        <v>1</v>
      </c>
      <c r="CJ76" s="18">
        <v>1</v>
      </c>
      <c r="CQ76" s="18">
        <v>3</v>
      </c>
      <c r="CS76" s="53">
        <v>67.81</v>
      </c>
      <c r="CT76" s="18">
        <v>1</v>
      </c>
      <c r="CU76" s="18">
        <v>2017</v>
      </c>
      <c r="CV76" s="18">
        <v>1</v>
      </c>
      <c r="CX76" s="18">
        <v>1</v>
      </c>
      <c r="DA76" s="18">
        <v>1</v>
      </c>
      <c r="DE76" s="18">
        <v>2</v>
      </c>
      <c r="DG76" s="18">
        <v>2</v>
      </c>
      <c r="DI76" s="53">
        <v>14.4</v>
      </c>
      <c r="DJ76" s="18">
        <v>1</v>
      </c>
      <c r="DK76" s="18">
        <v>36093</v>
      </c>
      <c r="DL76" s="18">
        <v>60236</v>
      </c>
      <c r="DO76" s="18">
        <v>11775</v>
      </c>
      <c r="DP76" s="18">
        <v>18747</v>
      </c>
      <c r="DQ76" s="18">
        <v>496</v>
      </c>
      <c r="DS76" s="18">
        <v>282</v>
      </c>
      <c r="DU76" s="109">
        <v>77776</v>
      </c>
      <c r="DV76" s="18">
        <v>250</v>
      </c>
      <c r="DW76" s="18">
        <v>52</v>
      </c>
      <c r="DX76" s="18">
        <v>7</v>
      </c>
      <c r="DY76" s="18">
        <v>3</v>
      </c>
      <c r="DZ76" s="18">
        <v>1968</v>
      </c>
      <c r="EA76" s="18">
        <v>2017</v>
      </c>
      <c r="EB76" s="18">
        <v>38</v>
      </c>
      <c r="EC76" s="18">
        <v>38</v>
      </c>
      <c r="ED76" s="18">
        <v>9.23</v>
      </c>
      <c r="EF76" s="18">
        <v>21.19</v>
      </c>
      <c r="EH76" s="18">
        <v>32.5</v>
      </c>
      <c r="EQ76" s="18">
        <v>1</v>
      </c>
      <c r="ER76" s="18">
        <v>1</v>
      </c>
      <c r="ES76" s="18">
        <v>2</v>
      </c>
      <c r="EU76" s="20">
        <v>2.4E-2</v>
      </c>
      <c r="EW76" s="20">
        <v>0.97599999999999998</v>
      </c>
      <c r="EX76" s="18" t="s">
        <v>1547</v>
      </c>
      <c r="EY76" s="18">
        <v>1</v>
      </c>
      <c r="EZ76" s="72">
        <v>37300</v>
      </c>
      <c r="FA76" s="18">
        <v>200</v>
      </c>
      <c r="FD76" s="18">
        <v>12437</v>
      </c>
      <c r="FE76" s="18">
        <v>101</v>
      </c>
      <c r="FF76" s="18">
        <v>437</v>
      </c>
      <c r="FG76" s="18">
        <v>32</v>
      </c>
      <c r="FJ76" s="18">
        <v>8.19</v>
      </c>
      <c r="FK76" s="18">
        <v>189</v>
      </c>
      <c r="FL76" s="18">
        <v>14</v>
      </c>
      <c r="FM76" s="18">
        <v>0</v>
      </c>
      <c r="FN76" s="19">
        <v>0</v>
      </c>
      <c r="GO76" s="18" t="s">
        <v>1550</v>
      </c>
      <c r="GP76" s="18">
        <v>1</v>
      </c>
      <c r="GQ76" s="18">
        <v>12957</v>
      </c>
      <c r="GW76" s="18">
        <v>130</v>
      </c>
      <c r="GY76" s="18">
        <v>2640</v>
      </c>
    </row>
    <row r="77" spans="1:211" s="18" customFormat="1" x14ac:dyDescent="0.15">
      <c r="A77" s="18" t="s">
        <v>2446</v>
      </c>
      <c r="B77" s="12">
        <v>415</v>
      </c>
      <c r="C77" s="31">
        <v>1</v>
      </c>
      <c r="D77" s="12">
        <v>8</v>
      </c>
      <c r="E77" s="18">
        <v>1</v>
      </c>
      <c r="G77" s="18">
        <v>1</v>
      </c>
      <c r="H77" s="18">
        <v>1</v>
      </c>
      <c r="J77" s="18">
        <v>1</v>
      </c>
      <c r="M77" s="18">
        <v>2</v>
      </c>
      <c r="N77" s="18">
        <v>1</v>
      </c>
      <c r="P77" s="18">
        <v>1</v>
      </c>
      <c r="Q77" s="18">
        <v>1</v>
      </c>
      <c r="R77" s="18">
        <v>1</v>
      </c>
      <c r="U77" s="53">
        <v>10</v>
      </c>
      <c r="V77" s="18">
        <v>5</v>
      </c>
      <c r="Y77" s="18">
        <v>45</v>
      </c>
      <c r="Z77" s="58"/>
      <c r="AA77" s="18">
        <v>90</v>
      </c>
      <c r="AB77" s="18">
        <v>2</v>
      </c>
      <c r="AD77" s="18">
        <v>2</v>
      </c>
      <c r="AG77" s="18" t="s">
        <v>577</v>
      </c>
      <c r="AH77" s="18" t="s">
        <v>578</v>
      </c>
      <c r="AI77" s="20">
        <v>2.75E-2</v>
      </c>
      <c r="AJ77" s="20">
        <v>0.315</v>
      </c>
      <c r="AN77" s="18">
        <v>1</v>
      </c>
      <c r="AO77" s="18">
        <v>2</v>
      </c>
      <c r="AP77" s="18">
        <v>2</v>
      </c>
      <c r="AQ77" s="18">
        <v>3</v>
      </c>
      <c r="AR77" s="18">
        <v>2015</v>
      </c>
      <c r="AS77" s="18">
        <v>2010</v>
      </c>
      <c r="AT77" s="18" t="s">
        <v>545</v>
      </c>
      <c r="AU77" s="18">
        <v>2015</v>
      </c>
      <c r="AV77" s="18">
        <v>2010</v>
      </c>
      <c r="AW77" s="18" t="s">
        <v>545</v>
      </c>
      <c r="AX77" s="18">
        <v>2</v>
      </c>
      <c r="AY77" s="18">
        <v>1</v>
      </c>
      <c r="BB77" s="18">
        <v>1</v>
      </c>
      <c r="BC77" s="18">
        <v>1</v>
      </c>
      <c r="BL77" s="18">
        <v>1</v>
      </c>
      <c r="BN77" s="18">
        <v>2</v>
      </c>
      <c r="BO77" s="18">
        <v>2</v>
      </c>
      <c r="BP77" s="18">
        <v>3</v>
      </c>
      <c r="BQ77" s="18">
        <v>1</v>
      </c>
      <c r="BR77" s="18">
        <v>2017</v>
      </c>
      <c r="BS77" s="18">
        <v>1</v>
      </c>
      <c r="BX77" s="18">
        <v>1</v>
      </c>
      <c r="BZ77" s="18">
        <v>1</v>
      </c>
      <c r="CB77" s="18">
        <v>1</v>
      </c>
      <c r="CD77" s="18">
        <v>2</v>
      </c>
      <c r="CE77" s="53">
        <v>41</v>
      </c>
      <c r="CF77" s="18">
        <v>1</v>
      </c>
      <c r="CG77" s="18">
        <v>2017</v>
      </c>
      <c r="CH77" s="18">
        <v>1</v>
      </c>
      <c r="CJ77" s="18">
        <v>1</v>
      </c>
      <c r="CO77" s="18">
        <v>1</v>
      </c>
      <c r="CP77" s="18" t="s">
        <v>580</v>
      </c>
      <c r="CQ77" s="18">
        <v>1</v>
      </c>
      <c r="CS77" s="53">
        <v>34</v>
      </c>
      <c r="CT77" s="18">
        <v>2</v>
      </c>
      <c r="DJ77" s="18">
        <v>1</v>
      </c>
      <c r="DK77" s="18">
        <v>415</v>
      </c>
      <c r="DM77" s="18">
        <v>415</v>
      </c>
      <c r="DO77" s="18">
        <v>190</v>
      </c>
      <c r="DQ77" s="18">
        <v>20</v>
      </c>
      <c r="DS77" s="18">
        <v>3</v>
      </c>
      <c r="DU77" s="66"/>
      <c r="DW77" s="18">
        <v>3</v>
      </c>
      <c r="DX77" s="18">
        <v>1</v>
      </c>
      <c r="DY77" s="18">
        <v>0</v>
      </c>
      <c r="DZ77" s="18">
        <v>1911</v>
      </c>
      <c r="EA77" s="18">
        <v>1980</v>
      </c>
      <c r="EB77" s="18">
        <v>1.1232</v>
      </c>
      <c r="ED77" s="22">
        <v>0.15282000000000001</v>
      </c>
      <c r="EE77" s="22"/>
      <c r="EG77" s="22">
        <v>3.5000000000000003E-2</v>
      </c>
      <c r="EH77" s="22">
        <v>3.5000000000000003E-2</v>
      </c>
      <c r="EQ77" s="18">
        <v>2</v>
      </c>
      <c r="ER77" s="18">
        <v>2</v>
      </c>
      <c r="ES77" s="18">
        <v>5</v>
      </c>
      <c r="EW77" s="19">
        <v>1</v>
      </c>
      <c r="EX77" s="18" t="s">
        <v>587</v>
      </c>
      <c r="EY77" s="18">
        <v>1</v>
      </c>
      <c r="EZ77" s="72">
        <v>415</v>
      </c>
      <c r="FB77" s="18">
        <v>415</v>
      </c>
      <c r="FL77" s="18">
        <v>1</v>
      </c>
      <c r="FM77" s="18">
        <v>1</v>
      </c>
      <c r="FN77" s="19">
        <v>0</v>
      </c>
      <c r="FO77" s="18">
        <v>1</v>
      </c>
      <c r="FV77" s="18">
        <v>2</v>
      </c>
      <c r="FX77" s="18">
        <v>1980</v>
      </c>
      <c r="FY77" s="18">
        <v>2012</v>
      </c>
      <c r="GH77" s="18">
        <v>2</v>
      </c>
      <c r="GI77" s="18">
        <v>1</v>
      </c>
      <c r="GJ77" s="19">
        <v>1</v>
      </c>
      <c r="GK77" s="18" t="s">
        <v>589</v>
      </c>
      <c r="GL77" s="18">
        <v>2</v>
      </c>
      <c r="GP77" s="18">
        <v>2</v>
      </c>
      <c r="HB77" s="12"/>
      <c r="HC77" s="12"/>
    </row>
    <row r="78" spans="1:211" s="18" customFormat="1" x14ac:dyDescent="0.15">
      <c r="A78" s="18" t="s">
        <v>2437</v>
      </c>
      <c r="B78" s="12">
        <v>3920</v>
      </c>
      <c r="C78" s="31">
        <v>4</v>
      </c>
      <c r="D78" s="12">
        <v>4</v>
      </c>
      <c r="E78" s="18">
        <v>1</v>
      </c>
      <c r="G78" s="18">
        <v>1</v>
      </c>
      <c r="H78" s="18">
        <v>1</v>
      </c>
      <c r="I78" s="18">
        <v>1</v>
      </c>
      <c r="J78" s="18">
        <v>1</v>
      </c>
      <c r="K78" s="18">
        <v>1</v>
      </c>
      <c r="M78" s="18">
        <v>1</v>
      </c>
      <c r="N78" s="18">
        <v>1</v>
      </c>
      <c r="P78" s="18">
        <v>1</v>
      </c>
      <c r="Q78" s="18">
        <v>1</v>
      </c>
      <c r="R78" s="18">
        <v>1</v>
      </c>
      <c r="U78" s="53">
        <v>10</v>
      </c>
      <c r="V78" s="18">
        <v>20</v>
      </c>
      <c r="Y78" s="18">
        <v>27</v>
      </c>
      <c r="Z78" s="58">
        <v>15.01</v>
      </c>
      <c r="AA78" s="18">
        <v>20</v>
      </c>
      <c r="AB78" s="18">
        <v>2</v>
      </c>
      <c r="AD78" s="18">
        <v>3</v>
      </c>
      <c r="AE78" s="18">
        <v>1</v>
      </c>
      <c r="AF78" s="18">
        <v>10</v>
      </c>
      <c r="AG78" s="18" t="s">
        <v>694</v>
      </c>
      <c r="AH78" s="18" t="s">
        <v>695</v>
      </c>
      <c r="AI78" s="20">
        <v>0.16800000000000001</v>
      </c>
      <c r="AJ78" s="19">
        <v>0.45</v>
      </c>
      <c r="AN78" s="18">
        <v>1</v>
      </c>
      <c r="AO78" s="18">
        <v>2</v>
      </c>
      <c r="AP78" s="18">
        <v>2</v>
      </c>
      <c r="AQ78" s="18">
        <v>2</v>
      </c>
      <c r="AR78" s="18">
        <v>2010</v>
      </c>
      <c r="AS78" s="18">
        <v>2010</v>
      </c>
      <c r="AU78" s="18">
        <v>2010</v>
      </c>
      <c r="AV78" s="18">
        <v>2010</v>
      </c>
      <c r="AX78" s="18">
        <v>2</v>
      </c>
      <c r="AY78" s="18">
        <v>1</v>
      </c>
      <c r="BC78" s="18">
        <v>1</v>
      </c>
      <c r="BL78" s="18">
        <v>1</v>
      </c>
      <c r="BN78" s="18">
        <v>2</v>
      </c>
      <c r="BO78" s="18">
        <v>2</v>
      </c>
      <c r="BP78" s="18">
        <v>2</v>
      </c>
      <c r="BQ78" s="18">
        <v>1</v>
      </c>
      <c r="BR78" s="18">
        <v>2017</v>
      </c>
      <c r="BS78" s="18">
        <v>1</v>
      </c>
      <c r="BU78" s="18">
        <v>1</v>
      </c>
      <c r="BV78" s="18">
        <v>1</v>
      </c>
      <c r="BW78" s="18">
        <v>1</v>
      </c>
      <c r="CB78" s="18">
        <v>4</v>
      </c>
      <c r="CC78" s="18" t="s">
        <v>696</v>
      </c>
      <c r="CD78" s="18">
        <v>2</v>
      </c>
      <c r="CE78" s="53">
        <v>29.8</v>
      </c>
      <c r="CF78" s="18">
        <v>1</v>
      </c>
      <c r="CG78" s="18">
        <v>2017</v>
      </c>
      <c r="CH78" s="18">
        <v>1</v>
      </c>
      <c r="CJ78" s="18">
        <v>1</v>
      </c>
      <c r="CK78" s="18">
        <v>1</v>
      </c>
      <c r="CL78" s="18">
        <v>1</v>
      </c>
      <c r="CM78" s="18">
        <v>1</v>
      </c>
      <c r="CQ78" s="18">
        <v>4</v>
      </c>
      <c r="CR78" s="18" t="s">
        <v>697</v>
      </c>
      <c r="CS78" s="53">
        <v>62</v>
      </c>
      <c r="CT78" s="18">
        <v>2</v>
      </c>
      <c r="DJ78" s="18">
        <v>1</v>
      </c>
      <c r="DK78" s="18">
        <v>1908</v>
      </c>
      <c r="DL78" s="18">
        <v>84</v>
      </c>
      <c r="DO78" s="18">
        <v>1550</v>
      </c>
      <c r="DP78" s="18">
        <v>68</v>
      </c>
      <c r="DQ78" s="18">
        <v>115</v>
      </c>
      <c r="DR78" s="18">
        <v>11</v>
      </c>
      <c r="DS78" s="18">
        <v>243</v>
      </c>
      <c r="DT78" s="18">
        <v>5</v>
      </c>
      <c r="DU78" s="109">
        <v>83498000</v>
      </c>
      <c r="DV78" s="18">
        <v>25</v>
      </c>
      <c r="DW78" s="18">
        <v>4</v>
      </c>
      <c r="DX78" s="18">
        <v>0</v>
      </c>
      <c r="DY78" s="18">
        <v>2.5</v>
      </c>
      <c r="EA78" s="18">
        <v>2009</v>
      </c>
      <c r="EC78" s="18">
        <v>2</v>
      </c>
      <c r="ED78" s="18">
        <v>0.251</v>
      </c>
      <c r="EF78" s="18">
        <v>1.1259999999999999</v>
      </c>
      <c r="EG78" s="18">
        <v>0</v>
      </c>
      <c r="EH78" s="18">
        <v>5</v>
      </c>
      <c r="EI78" s="18">
        <v>0</v>
      </c>
      <c r="EJ78" s="18">
        <v>0</v>
      </c>
      <c r="EK78" s="18">
        <v>0</v>
      </c>
      <c r="EL78" s="18">
        <v>0</v>
      </c>
      <c r="EM78" s="18">
        <v>1</v>
      </c>
      <c r="EN78" s="18">
        <v>1</v>
      </c>
      <c r="EO78" s="18" t="s">
        <v>702</v>
      </c>
      <c r="EQ78" s="18">
        <v>2</v>
      </c>
      <c r="ER78" s="18">
        <v>2</v>
      </c>
      <c r="ES78" s="18">
        <v>1</v>
      </c>
      <c r="EU78" s="19">
        <v>0.97</v>
      </c>
      <c r="EW78" s="19">
        <v>0.03</v>
      </c>
      <c r="EY78" s="18">
        <v>1</v>
      </c>
      <c r="EZ78" s="72">
        <v>1595</v>
      </c>
      <c r="FD78" s="18">
        <v>1425</v>
      </c>
      <c r="FF78" s="18">
        <v>148</v>
      </c>
      <c r="FH78" s="18">
        <v>22</v>
      </c>
      <c r="FJ78" s="18" t="s">
        <v>703</v>
      </c>
      <c r="FK78" s="18">
        <v>19.25</v>
      </c>
      <c r="FL78" s="18">
        <v>12</v>
      </c>
      <c r="FM78" s="18">
        <v>1</v>
      </c>
      <c r="FN78" s="19">
        <v>0</v>
      </c>
      <c r="FO78" s="18">
        <v>1</v>
      </c>
      <c r="FP78" s="18">
        <v>1</v>
      </c>
      <c r="FR78" s="18">
        <v>1</v>
      </c>
      <c r="FS78" s="18">
        <v>1</v>
      </c>
      <c r="FV78" s="18">
        <v>2</v>
      </c>
      <c r="FX78" s="18">
        <v>2012</v>
      </c>
      <c r="FY78" s="18">
        <v>2012</v>
      </c>
      <c r="FZ78" s="18">
        <v>1</v>
      </c>
      <c r="GA78" s="18">
        <v>6.25</v>
      </c>
      <c r="GB78" s="18">
        <v>239.64</v>
      </c>
      <c r="GC78" s="18">
        <v>4.5</v>
      </c>
      <c r="GD78" s="18">
        <v>1.5</v>
      </c>
      <c r="GE78" s="19">
        <v>0.25</v>
      </c>
      <c r="GF78" s="18">
        <v>2077</v>
      </c>
      <c r="GG78" s="18">
        <v>2077</v>
      </c>
      <c r="GH78" s="18">
        <v>2</v>
      </c>
      <c r="GI78" s="18">
        <v>2</v>
      </c>
      <c r="GJ78" s="19">
        <v>0</v>
      </c>
      <c r="GL78" s="18">
        <v>2</v>
      </c>
      <c r="GM78" s="16">
        <v>0</v>
      </c>
      <c r="GP78" s="18">
        <v>1</v>
      </c>
      <c r="GZ78" s="18" t="s">
        <v>705</v>
      </c>
    </row>
    <row r="79" spans="1:211" s="18" customFormat="1" x14ac:dyDescent="0.15">
      <c r="A79" s="18" t="s">
        <v>620</v>
      </c>
      <c r="B79" s="12">
        <v>2080</v>
      </c>
      <c r="C79" s="31">
        <v>3</v>
      </c>
      <c r="D79" s="12">
        <v>1</v>
      </c>
      <c r="E79" s="18">
        <v>1</v>
      </c>
      <c r="G79" s="18">
        <v>1</v>
      </c>
      <c r="H79" s="18">
        <v>1</v>
      </c>
      <c r="I79" s="18">
        <v>1</v>
      </c>
      <c r="J79" s="18">
        <v>1</v>
      </c>
      <c r="K79" s="18">
        <v>1</v>
      </c>
      <c r="L79" s="18">
        <v>1</v>
      </c>
      <c r="M79" s="18">
        <v>2</v>
      </c>
      <c r="N79" s="18">
        <v>1</v>
      </c>
      <c r="R79" s="18">
        <v>1</v>
      </c>
      <c r="U79" s="53" t="s">
        <v>624</v>
      </c>
      <c r="Z79" s="58"/>
      <c r="AB79" s="18">
        <v>2</v>
      </c>
      <c r="AD79" s="18">
        <v>3</v>
      </c>
      <c r="AE79" s="18">
        <v>2</v>
      </c>
      <c r="AH79" s="18" t="s">
        <v>625</v>
      </c>
      <c r="AI79" s="19">
        <v>0.1</v>
      </c>
      <c r="AJ79" s="19">
        <v>0.08</v>
      </c>
      <c r="AN79" s="18">
        <v>1</v>
      </c>
      <c r="AO79" s="18">
        <v>1</v>
      </c>
      <c r="AP79" s="18">
        <v>1</v>
      </c>
      <c r="AQ79" s="18">
        <v>1</v>
      </c>
      <c r="AR79" s="18">
        <v>2009</v>
      </c>
      <c r="AS79" s="18">
        <v>2009</v>
      </c>
      <c r="AU79" s="18">
        <v>2009</v>
      </c>
      <c r="AV79" s="18">
        <v>2009</v>
      </c>
      <c r="AX79" s="18">
        <v>1</v>
      </c>
      <c r="AY79" s="18">
        <v>4</v>
      </c>
      <c r="AZ79" s="18" t="s">
        <v>626</v>
      </c>
      <c r="BB79" s="18">
        <v>1</v>
      </c>
      <c r="BC79" s="18">
        <v>1</v>
      </c>
      <c r="BL79" s="18">
        <v>1</v>
      </c>
      <c r="BN79" s="18">
        <v>1</v>
      </c>
      <c r="BO79" s="18">
        <v>1</v>
      </c>
      <c r="BP79" s="18">
        <v>3</v>
      </c>
      <c r="BQ79" s="18">
        <v>1</v>
      </c>
      <c r="BR79" s="18">
        <v>2017</v>
      </c>
      <c r="BS79" s="18">
        <v>1</v>
      </c>
      <c r="BU79" s="18">
        <v>1</v>
      </c>
      <c r="CB79" s="18">
        <v>1</v>
      </c>
      <c r="CD79" s="18">
        <v>2</v>
      </c>
      <c r="CE79" s="53">
        <v>38.840000000000003</v>
      </c>
      <c r="CF79" s="18">
        <v>1</v>
      </c>
      <c r="CG79" s="18">
        <v>2017</v>
      </c>
      <c r="CH79" s="18">
        <v>1</v>
      </c>
      <c r="CJ79" s="18">
        <v>1</v>
      </c>
      <c r="CQ79" s="18">
        <v>1</v>
      </c>
      <c r="CS79" s="53">
        <v>50.63</v>
      </c>
      <c r="CT79" s="18">
        <v>2</v>
      </c>
      <c r="DJ79" s="18">
        <v>1</v>
      </c>
      <c r="DK79" s="18">
        <v>1096</v>
      </c>
      <c r="DL79" s="18">
        <v>221</v>
      </c>
      <c r="DO79" s="18">
        <v>1105</v>
      </c>
      <c r="DQ79" s="18">
        <v>155</v>
      </c>
      <c r="DS79" s="18">
        <v>57</v>
      </c>
      <c r="DU79" s="109">
        <v>2992</v>
      </c>
      <c r="EQ79" s="18">
        <v>1</v>
      </c>
      <c r="EY79" s="18">
        <v>1</v>
      </c>
      <c r="EZ79" s="72">
        <v>955</v>
      </c>
      <c r="FD79" s="18">
        <v>755</v>
      </c>
      <c r="FF79" s="18">
        <v>144</v>
      </c>
      <c r="FH79" s="18">
        <v>56</v>
      </c>
      <c r="GP79" s="18">
        <v>2</v>
      </c>
    </row>
    <row r="80" spans="1:211" s="18" customFormat="1" x14ac:dyDescent="0.15">
      <c r="A80" s="18" t="s">
        <v>2433</v>
      </c>
      <c r="B80" s="12">
        <v>1700</v>
      </c>
      <c r="C80" s="31">
        <v>3</v>
      </c>
      <c r="D80" s="12">
        <v>3</v>
      </c>
      <c r="E80" s="18">
        <v>1</v>
      </c>
      <c r="G80" s="18">
        <v>1</v>
      </c>
      <c r="H80" s="18">
        <v>1</v>
      </c>
      <c r="I80" s="18">
        <v>1</v>
      </c>
      <c r="J80" s="18">
        <v>1</v>
      </c>
      <c r="K80" s="18">
        <v>1</v>
      </c>
      <c r="M80" s="18">
        <v>2</v>
      </c>
      <c r="N80" s="18">
        <v>1</v>
      </c>
      <c r="O80" s="18">
        <v>1</v>
      </c>
      <c r="P80" s="18">
        <v>1</v>
      </c>
      <c r="R80" s="18">
        <v>1</v>
      </c>
      <c r="U80" s="53">
        <v>15</v>
      </c>
      <c r="V80" s="18">
        <v>45</v>
      </c>
      <c r="W80" s="53">
        <v>30</v>
      </c>
      <c r="X80" s="55">
        <v>0</v>
      </c>
      <c r="Y80" s="18">
        <v>60</v>
      </c>
      <c r="Z80" s="58"/>
      <c r="AB80" s="18">
        <v>2</v>
      </c>
      <c r="AD80" s="18">
        <v>3</v>
      </c>
      <c r="AE80" s="18">
        <v>1</v>
      </c>
      <c r="AF80" s="18" t="s">
        <v>1370</v>
      </c>
      <c r="AG80" s="18" t="s">
        <v>1371</v>
      </c>
      <c r="AH80" s="18" t="s">
        <v>1372</v>
      </c>
      <c r="AI80" s="19">
        <v>0.2</v>
      </c>
      <c r="AJ80" s="19">
        <v>0.2</v>
      </c>
      <c r="AN80" s="18">
        <v>1</v>
      </c>
      <c r="AO80" s="18">
        <v>1</v>
      </c>
      <c r="AP80" s="18">
        <v>1</v>
      </c>
      <c r="AQ80" s="18">
        <v>3</v>
      </c>
      <c r="AR80" s="18">
        <v>2007</v>
      </c>
      <c r="AS80" s="18">
        <v>2007</v>
      </c>
      <c r="AT80" s="18" t="s">
        <v>680</v>
      </c>
      <c r="AU80" s="18">
        <v>2003</v>
      </c>
      <c r="AV80" s="18">
        <v>2003</v>
      </c>
      <c r="AW80" s="18">
        <v>2003</v>
      </c>
      <c r="AX80" s="18">
        <v>1</v>
      </c>
      <c r="AY80" s="18">
        <v>4</v>
      </c>
      <c r="AZ80" s="18" t="s">
        <v>1373</v>
      </c>
      <c r="BA80" s="18">
        <v>1</v>
      </c>
      <c r="BC80" s="18">
        <v>1</v>
      </c>
      <c r="BL80" s="18">
        <v>1</v>
      </c>
      <c r="BN80" s="18">
        <v>2</v>
      </c>
      <c r="BO80" s="18">
        <v>2</v>
      </c>
      <c r="BP80" s="18">
        <v>2</v>
      </c>
      <c r="BQ80" s="18">
        <v>1</v>
      </c>
      <c r="BR80" s="18">
        <v>2017</v>
      </c>
      <c r="BS80" s="18">
        <v>1</v>
      </c>
      <c r="BU80" s="18">
        <v>1</v>
      </c>
      <c r="CB80" s="18">
        <v>3</v>
      </c>
      <c r="CD80" s="18">
        <v>2</v>
      </c>
      <c r="CE80" s="53">
        <v>24.69</v>
      </c>
      <c r="CF80" s="18">
        <v>1</v>
      </c>
      <c r="CG80" s="18">
        <v>2017</v>
      </c>
      <c r="CH80" s="18">
        <v>1</v>
      </c>
      <c r="CJ80" s="18">
        <v>1</v>
      </c>
      <c r="CQ80" s="18">
        <v>3</v>
      </c>
      <c r="CS80" s="53">
        <v>33.659999999999997</v>
      </c>
      <c r="CT80" s="18">
        <v>2</v>
      </c>
      <c r="DJ80" s="18">
        <v>1</v>
      </c>
      <c r="DK80" s="18">
        <v>690</v>
      </c>
      <c r="DL80" s="18">
        <v>21</v>
      </c>
      <c r="DO80" s="18">
        <v>669</v>
      </c>
      <c r="DP80" s="18">
        <v>15</v>
      </c>
      <c r="DQ80" s="18">
        <v>21</v>
      </c>
      <c r="DR80" s="18">
        <v>6</v>
      </c>
      <c r="DU80" s="109">
        <v>54000</v>
      </c>
      <c r="DV80" s="18">
        <v>11.51</v>
      </c>
      <c r="DW80" s="18">
        <v>43</v>
      </c>
      <c r="DX80" s="18">
        <v>3</v>
      </c>
      <c r="DY80" s="18">
        <v>0</v>
      </c>
      <c r="DZ80" s="18">
        <v>1964</v>
      </c>
      <c r="EA80" s="18">
        <v>1996</v>
      </c>
      <c r="EC80" s="18">
        <v>0.66</v>
      </c>
      <c r="ED80" s="18">
        <v>0.24280299999999999</v>
      </c>
      <c r="EE80" s="19">
        <v>0.94</v>
      </c>
      <c r="EH80" s="18">
        <v>1.55</v>
      </c>
      <c r="EP80" s="18">
        <v>2024</v>
      </c>
      <c r="EQ80" s="18">
        <v>2</v>
      </c>
      <c r="ER80" s="18">
        <v>1</v>
      </c>
      <c r="ES80" s="18">
        <v>3</v>
      </c>
      <c r="EU80" s="19">
        <v>1E-3</v>
      </c>
      <c r="EV80" s="20">
        <v>2.9000000000000001E-2</v>
      </c>
      <c r="EW80" s="19">
        <v>0.97</v>
      </c>
      <c r="EY80" s="18">
        <v>1</v>
      </c>
      <c r="EZ80" s="72"/>
      <c r="FK80" s="18">
        <v>10.36</v>
      </c>
      <c r="FM80" s="18">
        <v>2</v>
      </c>
      <c r="FN80" s="19">
        <v>0</v>
      </c>
      <c r="FO80" s="18">
        <v>1</v>
      </c>
      <c r="FT80" s="18">
        <v>1</v>
      </c>
      <c r="FU80" s="18" t="s">
        <v>1380</v>
      </c>
      <c r="FV80" s="18">
        <v>1</v>
      </c>
      <c r="FW80" s="18" t="s">
        <v>1381</v>
      </c>
      <c r="FX80" s="18">
        <v>1964</v>
      </c>
      <c r="FY80" s="18">
        <v>2008</v>
      </c>
      <c r="GF80" s="18">
        <v>2045</v>
      </c>
      <c r="GG80" s="18">
        <v>2045</v>
      </c>
      <c r="GH80" s="18">
        <v>2</v>
      </c>
      <c r="GI80" s="18">
        <v>1</v>
      </c>
      <c r="GJ80" s="19">
        <v>0</v>
      </c>
      <c r="GL80" s="18">
        <v>2</v>
      </c>
      <c r="GO80" s="18" t="s">
        <v>1382</v>
      </c>
      <c r="GP80" s="18">
        <v>1</v>
      </c>
      <c r="GX80" s="18" t="s">
        <v>1383</v>
      </c>
      <c r="GY80" s="18" t="s">
        <v>680</v>
      </c>
      <c r="GZ80" s="18" t="s">
        <v>1384</v>
      </c>
      <c r="HA80" s="18" t="s">
        <v>1385</v>
      </c>
    </row>
    <row r="81" spans="1:211" s="18" customFormat="1" x14ac:dyDescent="0.15">
      <c r="A81" s="18" t="s">
        <v>2467</v>
      </c>
      <c r="B81" s="12">
        <v>25615</v>
      </c>
      <c r="C81" s="31">
        <v>5</v>
      </c>
      <c r="D81" s="12">
        <v>2</v>
      </c>
      <c r="E81" s="18">
        <v>1</v>
      </c>
      <c r="G81" s="18">
        <v>1</v>
      </c>
      <c r="H81" s="18">
        <v>1</v>
      </c>
      <c r="I81" s="18">
        <v>1</v>
      </c>
      <c r="J81" s="18">
        <v>1</v>
      </c>
      <c r="K81" s="18">
        <v>1</v>
      </c>
      <c r="M81" s="18">
        <v>1</v>
      </c>
      <c r="O81" s="18">
        <v>1</v>
      </c>
      <c r="P81" s="18">
        <v>1</v>
      </c>
      <c r="Q81" s="18">
        <v>1</v>
      </c>
      <c r="R81" s="18">
        <v>1</v>
      </c>
      <c r="S81" s="18">
        <v>1</v>
      </c>
      <c r="T81" s="18" t="s">
        <v>2337</v>
      </c>
      <c r="U81" s="53"/>
      <c r="W81" s="53">
        <v>37.5</v>
      </c>
      <c r="X81" s="55">
        <v>0.01</v>
      </c>
      <c r="Y81" s="18">
        <v>102</v>
      </c>
      <c r="Z81" s="58">
        <v>200</v>
      </c>
      <c r="AA81" s="18">
        <v>90</v>
      </c>
      <c r="AB81" s="18">
        <v>1</v>
      </c>
      <c r="AC81" s="18" t="s">
        <v>2341</v>
      </c>
      <c r="AD81" s="18">
        <v>3</v>
      </c>
      <c r="AE81" s="18">
        <v>2</v>
      </c>
      <c r="AF81" s="18">
        <v>365</v>
      </c>
      <c r="AH81" s="18" t="s">
        <v>2342</v>
      </c>
      <c r="AL81" s="18">
        <v>1</v>
      </c>
      <c r="AM81" s="18">
        <v>1</v>
      </c>
      <c r="AN81" s="18">
        <v>1</v>
      </c>
      <c r="AO81" s="18">
        <v>1</v>
      </c>
      <c r="AP81" s="18">
        <v>1</v>
      </c>
      <c r="AQ81" s="18">
        <v>1</v>
      </c>
      <c r="AR81" s="18">
        <v>2009</v>
      </c>
      <c r="AU81" s="18">
        <v>2010</v>
      </c>
      <c r="AV81" s="18">
        <v>2005</v>
      </c>
      <c r="AW81" s="18">
        <v>2008</v>
      </c>
      <c r="AX81" s="18">
        <v>2</v>
      </c>
      <c r="AY81" s="18">
        <v>1</v>
      </c>
      <c r="BC81" s="18">
        <v>1</v>
      </c>
      <c r="BH81" s="18">
        <v>1</v>
      </c>
      <c r="BI81" s="18">
        <v>1</v>
      </c>
      <c r="BN81" s="18">
        <v>2</v>
      </c>
      <c r="BO81" s="18">
        <v>2</v>
      </c>
      <c r="BP81" s="18">
        <v>2</v>
      </c>
      <c r="BQ81" s="18">
        <v>1</v>
      </c>
      <c r="BR81" s="18">
        <v>2017</v>
      </c>
      <c r="BS81" s="18">
        <v>1</v>
      </c>
      <c r="BU81" s="18">
        <v>1</v>
      </c>
      <c r="BW81" s="18">
        <v>1</v>
      </c>
      <c r="BX81" s="18">
        <v>1</v>
      </c>
      <c r="CB81" s="18">
        <v>4</v>
      </c>
      <c r="CC81" s="18" t="s">
        <v>2343</v>
      </c>
      <c r="CD81" s="18">
        <v>2</v>
      </c>
      <c r="CE81" s="53">
        <v>21.47</v>
      </c>
      <c r="CF81" s="18">
        <v>1</v>
      </c>
      <c r="CG81" s="18">
        <v>2017</v>
      </c>
      <c r="CH81" s="18">
        <v>1</v>
      </c>
      <c r="CJ81" s="18">
        <v>1</v>
      </c>
      <c r="CL81" s="18">
        <v>1</v>
      </c>
      <c r="CM81" s="18">
        <v>1</v>
      </c>
      <c r="CQ81" s="18">
        <v>4</v>
      </c>
      <c r="CR81" s="18" t="s">
        <v>2344</v>
      </c>
      <c r="CS81" s="53">
        <v>40.98</v>
      </c>
      <c r="CT81" s="18">
        <v>1</v>
      </c>
      <c r="CU81" s="18">
        <v>2017</v>
      </c>
      <c r="CV81" s="18">
        <v>1</v>
      </c>
      <c r="CX81" s="18">
        <v>1</v>
      </c>
      <c r="CZ81" s="18">
        <v>1</v>
      </c>
      <c r="DA81" s="18">
        <v>1</v>
      </c>
      <c r="DE81" s="18">
        <v>2</v>
      </c>
      <c r="DG81" s="18">
        <v>2</v>
      </c>
      <c r="DI81" s="53">
        <v>6.46</v>
      </c>
      <c r="DJ81" s="18">
        <v>1</v>
      </c>
      <c r="DK81" s="18">
        <v>25615</v>
      </c>
      <c r="DL81" s="18">
        <v>30</v>
      </c>
      <c r="DM81" s="18">
        <v>25915</v>
      </c>
      <c r="DN81" s="18" t="s">
        <v>2345</v>
      </c>
      <c r="DS81" s="18">
        <v>8900</v>
      </c>
      <c r="DT81" s="18">
        <v>10</v>
      </c>
      <c r="DU81" s="109">
        <v>3900000</v>
      </c>
      <c r="DV81" s="18">
        <v>121</v>
      </c>
      <c r="DW81" s="18">
        <v>5</v>
      </c>
      <c r="DX81" s="18">
        <v>6</v>
      </c>
      <c r="DY81" s="18">
        <v>1.77</v>
      </c>
      <c r="EG81" s="18">
        <v>0</v>
      </c>
      <c r="EI81" s="18">
        <v>0</v>
      </c>
      <c r="EK81" s="18">
        <v>0</v>
      </c>
      <c r="EM81" s="18">
        <v>0</v>
      </c>
      <c r="EQ81" s="18">
        <v>1</v>
      </c>
      <c r="ER81" s="18">
        <v>2</v>
      </c>
      <c r="EW81" s="19">
        <v>1</v>
      </c>
      <c r="EX81" s="18" t="s">
        <v>2349</v>
      </c>
      <c r="EY81" s="18">
        <v>1</v>
      </c>
      <c r="EZ81" s="72">
        <v>26515</v>
      </c>
      <c r="FA81" s="18">
        <v>30</v>
      </c>
      <c r="FB81" s="18">
        <v>26515</v>
      </c>
      <c r="FC81" s="18">
        <v>30</v>
      </c>
      <c r="FH81" s="18">
        <v>8900</v>
      </c>
      <c r="FI81" s="18">
        <v>5</v>
      </c>
      <c r="FK81" s="18">
        <v>116</v>
      </c>
      <c r="FL81" s="18">
        <v>7</v>
      </c>
      <c r="FM81" s="18">
        <v>0</v>
      </c>
      <c r="FN81" s="19">
        <v>0</v>
      </c>
      <c r="FT81" s="18">
        <v>1</v>
      </c>
      <c r="FU81" s="18" t="s">
        <v>2351</v>
      </c>
      <c r="GP81" s="18">
        <v>1</v>
      </c>
      <c r="GW81" s="18">
        <v>82</v>
      </c>
      <c r="GX81" s="18">
        <v>42</v>
      </c>
      <c r="GY81" s="18" t="s">
        <v>2353</v>
      </c>
    </row>
    <row r="82" spans="1:211" s="18" customFormat="1" x14ac:dyDescent="0.15">
      <c r="A82" s="18" t="s">
        <v>2455</v>
      </c>
      <c r="B82" s="12">
        <v>525</v>
      </c>
      <c r="C82" s="31">
        <v>2</v>
      </c>
      <c r="D82" s="12">
        <v>8</v>
      </c>
      <c r="E82" s="18">
        <v>1</v>
      </c>
      <c r="G82" s="18">
        <v>1</v>
      </c>
      <c r="H82" s="18">
        <v>1</v>
      </c>
      <c r="I82" s="18">
        <v>1</v>
      </c>
      <c r="J82" s="18">
        <v>1</v>
      </c>
      <c r="L82" s="18">
        <v>1</v>
      </c>
      <c r="M82" s="18">
        <v>2</v>
      </c>
      <c r="N82" s="18">
        <v>1</v>
      </c>
      <c r="O82" s="18">
        <v>1</v>
      </c>
      <c r="P82" s="18">
        <v>1</v>
      </c>
      <c r="Q82" s="18">
        <v>1</v>
      </c>
      <c r="U82" s="121" t="s">
        <v>2731</v>
      </c>
      <c r="V82" s="18">
        <v>1</v>
      </c>
      <c r="X82" s="55">
        <v>0.01</v>
      </c>
      <c r="Y82" s="18">
        <v>45</v>
      </c>
      <c r="Z82" s="58"/>
      <c r="AA82" s="18">
        <v>90</v>
      </c>
      <c r="AB82" s="18">
        <v>2</v>
      </c>
      <c r="AD82" s="18">
        <v>3</v>
      </c>
      <c r="AE82" s="18">
        <v>1</v>
      </c>
      <c r="AF82" s="18">
        <v>30</v>
      </c>
      <c r="AH82" s="18" t="s">
        <v>456</v>
      </c>
      <c r="AI82" s="19">
        <v>0.75</v>
      </c>
      <c r="AJ82" s="19">
        <v>0.75</v>
      </c>
      <c r="AO82" s="18">
        <v>2</v>
      </c>
      <c r="AP82" s="18">
        <v>2</v>
      </c>
      <c r="AQ82" s="18">
        <v>2</v>
      </c>
      <c r="AX82" s="18">
        <v>2</v>
      </c>
      <c r="AY82" s="18">
        <v>1</v>
      </c>
      <c r="BB82" s="18">
        <v>1</v>
      </c>
      <c r="BC82" s="18">
        <v>1</v>
      </c>
      <c r="BD82" s="18">
        <v>1</v>
      </c>
      <c r="BL82" s="18">
        <v>1</v>
      </c>
      <c r="BN82" s="18">
        <v>2</v>
      </c>
      <c r="BO82" s="18">
        <v>2</v>
      </c>
      <c r="BP82" s="18">
        <v>2</v>
      </c>
      <c r="BQ82" s="18">
        <v>1</v>
      </c>
      <c r="BR82" s="18">
        <v>2017</v>
      </c>
      <c r="BS82" s="18">
        <v>1</v>
      </c>
      <c r="BU82" s="18">
        <v>1</v>
      </c>
      <c r="BV82" s="18">
        <v>1</v>
      </c>
      <c r="BW82" s="18">
        <v>1</v>
      </c>
      <c r="CB82" s="18">
        <v>2</v>
      </c>
      <c r="CD82" s="18">
        <v>2</v>
      </c>
      <c r="CE82" s="53">
        <v>42.5</v>
      </c>
      <c r="CF82" s="18">
        <v>1</v>
      </c>
      <c r="CG82" s="18">
        <v>2017</v>
      </c>
      <c r="CH82" s="18">
        <v>1</v>
      </c>
      <c r="CJ82" s="18">
        <v>1</v>
      </c>
      <c r="CK82" s="18">
        <v>1</v>
      </c>
      <c r="CL82" s="18">
        <v>1</v>
      </c>
      <c r="CQ82" s="18">
        <v>1</v>
      </c>
      <c r="CS82" s="53">
        <v>37</v>
      </c>
      <c r="CT82" s="18">
        <v>2</v>
      </c>
      <c r="DJ82" s="18">
        <v>1</v>
      </c>
      <c r="DK82" s="18">
        <v>500</v>
      </c>
      <c r="DL82" s="18">
        <v>25</v>
      </c>
      <c r="DO82" s="18">
        <v>250</v>
      </c>
      <c r="DP82" s="18">
        <v>5</v>
      </c>
      <c r="DQ82" s="18">
        <v>5</v>
      </c>
      <c r="DU82" s="109">
        <v>78000</v>
      </c>
      <c r="ER82" s="18">
        <v>2</v>
      </c>
      <c r="EY82" s="18">
        <v>1</v>
      </c>
      <c r="EZ82" s="72">
        <v>500</v>
      </c>
      <c r="FA82" s="18">
        <v>25</v>
      </c>
      <c r="FD82" s="18">
        <v>250</v>
      </c>
      <c r="FE82" s="18">
        <v>5</v>
      </c>
      <c r="FF82" s="18">
        <v>5</v>
      </c>
      <c r="GP82" s="18">
        <v>2</v>
      </c>
    </row>
    <row r="83" spans="1:211" s="18" customFormat="1" x14ac:dyDescent="0.15">
      <c r="A83" s="18" t="s">
        <v>1350</v>
      </c>
      <c r="B83" s="12">
        <v>21640</v>
      </c>
      <c r="C83" s="31">
        <v>5</v>
      </c>
      <c r="D83" s="12">
        <v>5</v>
      </c>
      <c r="E83" s="18">
        <v>1</v>
      </c>
      <c r="G83" s="18">
        <v>1</v>
      </c>
      <c r="H83" s="18">
        <v>1</v>
      </c>
      <c r="I83" s="18">
        <v>1</v>
      </c>
      <c r="M83" s="18">
        <v>1</v>
      </c>
      <c r="N83" s="18">
        <v>1</v>
      </c>
      <c r="P83" s="18">
        <v>1</v>
      </c>
      <c r="Q83" s="18">
        <v>1</v>
      </c>
      <c r="U83" s="53">
        <v>35</v>
      </c>
      <c r="V83" s="18">
        <v>45</v>
      </c>
      <c r="Y83" s="18">
        <v>1</v>
      </c>
      <c r="Z83" s="58"/>
      <c r="AB83" s="18">
        <v>2</v>
      </c>
      <c r="AD83" s="18">
        <v>3</v>
      </c>
      <c r="AE83" s="18">
        <v>2</v>
      </c>
      <c r="AF83" s="18">
        <v>30</v>
      </c>
      <c r="AH83" s="18" t="s">
        <v>1357</v>
      </c>
      <c r="AX83" s="18">
        <v>2</v>
      </c>
      <c r="BB83" s="18">
        <v>1</v>
      </c>
      <c r="BC83" s="18">
        <v>1</v>
      </c>
      <c r="BD83" s="18">
        <v>1</v>
      </c>
      <c r="BQ83" s="18">
        <v>1</v>
      </c>
      <c r="BR83" s="18">
        <v>2017</v>
      </c>
      <c r="BS83" s="18">
        <v>1</v>
      </c>
      <c r="BU83" s="18">
        <v>1</v>
      </c>
      <c r="CB83" s="18">
        <v>4</v>
      </c>
      <c r="CC83" s="18" t="s">
        <v>1358</v>
      </c>
      <c r="CD83" s="18">
        <v>2</v>
      </c>
      <c r="CE83" s="53">
        <v>14.51</v>
      </c>
      <c r="CF83" s="18">
        <v>1</v>
      </c>
      <c r="CG83" s="18">
        <v>2017</v>
      </c>
      <c r="CH83" s="18">
        <v>1</v>
      </c>
      <c r="CJ83" s="18">
        <v>1</v>
      </c>
      <c r="CM83" s="18">
        <v>1</v>
      </c>
      <c r="CQ83" s="18">
        <v>2</v>
      </c>
      <c r="CS83" s="53">
        <v>52.44</v>
      </c>
      <c r="CT83" s="18">
        <v>2</v>
      </c>
      <c r="DJ83" s="18">
        <v>1</v>
      </c>
      <c r="DK83" s="18">
        <v>8400</v>
      </c>
      <c r="DL83" s="18">
        <v>7600</v>
      </c>
      <c r="DM83" s="18">
        <v>8400</v>
      </c>
      <c r="DN83" s="18">
        <v>7600</v>
      </c>
      <c r="ER83" s="18">
        <v>1</v>
      </c>
      <c r="ES83" s="18">
        <v>1</v>
      </c>
      <c r="EU83" s="19">
        <v>1</v>
      </c>
      <c r="EY83" s="18">
        <v>1</v>
      </c>
      <c r="EZ83" s="72"/>
      <c r="GP83" s="18">
        <v>2</v>
      </c>
    </row>
    <row r="84" spans="1:211" s="18" customFormat="1" x14ac:dyDescent="0.15">
      <c r="A84" s="18" t="s">
        <v>2461</v>
      </c>
      <c r="B84" s="12">
        <v>19145</v>
      </c>
      <c r="C84" s="31">
        <v>5</v>
      </c>
      <c r="D84" s="12">
        <v>2</v>
      </c>
      <c r="E84" s="18">
        <v>1</v>
      </c>
      <c r="G84" s="18">
        <v>1</v>
      </c>
      <c r="H84" s="18">
        <v>1</v>
      </c>
      <c r="I84" s="18">
        <v>1</v>
      </c>
      <c r="J84" s="18">
        <v>1</v>
      </c>
      <c r="L84" s="18">
        <v>1</v>
      </c>
      <c r="M84" s="18">
        <v>1</v>
      </c>
      <c r="P84" s="18">
        <v>1</v>
      </c>
      <c r="Q84" s="18">
        <v>1</v>
      </c>
      <c r="Y84" s="18">
        <v>21</v>
      </c>
      <c r="Z84" s="58">
        <v>20</v>
      </c>
      <c r="AA84" s="18">
        <v>30</v>
      </c>
      <c r="AB84" s="18">
        <v>1</v>
      </c>
      <c r="AC84" s="18" t="s">
        <v>2400</v>
      </c>
      <c r="AD84" s="18">
        <v>3</v>
      </c>
      <c r="AE84" s="18">
        <v>1</v>
      </c>
      <c r="AF84" s="18">
        <v>10</v>
      </c>
      <c r="AG84" s="18" t="s">
        <v>2401</v>
      </c>
      <c r="AH84" s="18" t="s">
        <v>2402</v>
      </c>
      <c r="AO84" s="18">
        <v>1</v>
      </c>
      <c r="AP84" s="18">
        <v>1</v>
      </c>
      <c r="AQ84" s="18">
        <v>1</v>
      </c>
      <c r="AX84" s="18">
        <v>2</v>
      </c>
      <c r="AY84" s="18">
        <v>4</v>
      </c>
      <c r="AZ84" s="18" t="s">
        <v>2403</v>
      </c>
      <c r="BA84" s="18">
        <v>1</v>
      </c>
      <c r="BB84" s="18">
        <v>1</v>
      </c>
      <c r="BC84" s="18">
        <v>1</v>
      </c>
      <c r="BD84" s="18">
        <v>1</v>
      </c>
      <c r="BH84" s="18">
        <v>1</v>
      </c>
      <c r="BN84" s="18">
        <v>2</v>
      </c>
      <c r="BO84" s="18">
        <v>2</v>
      </c>
      <c r="BP84" s="18">
        <v>2</v>
      </c>
      <c r="BQ84" s="18">
        <v>1</v>
      </c>
      <c r="BR84" s="18">
        <v>2017</v>
      </c>
      <c r="BS84" s="18">
        <v>1</v>
      </c>
      <c r="CB84" s="18">
        <v>2</v>
      </c>
      <c r="CD84" s="18">
        <v>2</v>
      </c>
      <c r="CE84" s="53">
        <v>50.88</v>
      </c>
      <c r="CF84" s="18">
        <v>1</v>
      </c>
      <c r="CG84" s="18">
        <v>2017</v>
      </c>
      <c r="CH84" s="18">
        <v>1</v>
      </c>
      <c r="CJ84" s="18">
        <v>1</v>
      </c>
      <c r="CQ84" s="18">
        <v>4</v>
      </c>
      <c r="CR84" s="18" t="s">
        <v>2405</v>
      </c>
      <c r="CS84" s="53">
        <v>43.16</v>
      </c>
      <c r="CT84" s="18">
        <v>1</v>
      </c>
      <c r="CU84" s="18">
        <v>2017</v>
      </c>
      <c r="CV84" s="18">
        <v>1</v>
      </c>
      <c r="CX84" s="18">
        <v>1</v>
      </c>
      <c r="DE84" s="18">
        <v>2</v>
      </c>
      <c r="DG84" s="18">
        <v>1</v>
      </c>
      <c r="DI84" s="53">
        <v>18</v>
      </c>
      <c r="DJ84" s="18">
        <v>1</v>
      </c>
      <c r="EQ84" s="18">
        <v>1</v>
      </c>
      <c r="ER84" s="18">
        <v>1</v>
      </c>
      <c r="EY84" s="18">
        <v>1</v>
      </c>
      <c r="EZ84" s="72"/>
      <c r="GP84" s="18">
        <v>1</v>
      </c>
    </row>
    <row r="85" spans="1:211" s="18" customFormat="1" x14ac:dyDescent="0.15">
      <c r="A85" s="18" t="s">
        <v>1296</v>
      </c>
      <c r="B85" s="12">
        <v>130</v>
      </c>
      <c r="C85" s="31">
        <v>1</v>
      </c>
      <c r="D85" s="12">
        <v>8</v>
      </c>
      <c r="E85" s="18">
        <v>1</v>
      </c>
      <c r="G85" s="18">
        <v>1</v>
      </c>
      <c r="H85" s="18">
        <v>1</v>
      </c>
      <c r="J85" s="18">
        <v>1</v>
      </c>
      <c r="M85" s="18">
        <v>2</v>
      </c>
      <c r="N85" s="18">
        <v>1</v>
      </c>
      <c r="P85" s="18">
        <v>1</v>
      </c>
      <c r="Q85" s="18">
        <v>1</v>
      </c>
      <c r="U85" s="53">
        <v>5</v>
      </c>
      <c r="V85" s="18">
        <v>5</v>
      </c>
      <c r="Y85" s="18">
        <v>90</v>
      </c>
      <c r="Z85" s="58"/>
      <c r="AA85" s="18">
        <v>120</v>
      </c>
      <c r="AB85" s="18">
        <v>2</v>
      </c>
      <c r="AD85" s="18">
        <v>3</v>
      </c>
      <c r="AE85" s="18">
        <v>1</v>
      </c>
      <c r="AX85" s="18">
        <v>2</v>
      </c>
      <c r="AY85" s="18">
        <v>1</v>
      </c>
      <c r="BC85" s="18">
        <v>1</v>
      </c>
      <c r="BL85" s="18">
        <v>1</v>
      </c>
      <c r="BQ85" s="18">
        <v>1</v>
      </c>
      <c r="BR85" s="18">
        <v>2017</v>
      </c>
      <c r="BS85" s="18">
        <v>1</v>
      </c>
      <c r="BU85" s="18">
        <v>1</v>
      </c>
      <c r="BV85" s="18">
        <v>1</v>
      </c>
      <c r="BW85" s="18">
        <v>1</v>
      </c>
      <c r="CB85" s="18">
        <v>1</v>
      </c>
      <c r="CD85" s="18">
        <v>2</v>
      </c>
      <c r="CE85" s="53">
        <v>25</v>
      </c>
      <c r="CF85" s="18">
        <v>1</v>
      </c>
      <c r="CG85" s="18">
        <v>2012</v>
      </c>
      <c r="CH85" s="18">
        <v>1</v>
      </c>
      <c r="CK85" s="18">
        <v>1</v>
      </c>
      <c r="CL85" s="18">
        <v>1</v>
      </c>
      <c r="CQ85" s="18">
        <v>1</v>
      </c>
      <c r="CS85" s="53">
        <v>49.95</v>
      </c>
      <c r="CT85" s="18">
        <v>2</v>
      </c>
      <c r="DJ85" s="18">
        <v>1</v>
      </c>
      <c r="DK85" s="18">
        <v>130</v>
      </c>
      <c r="DO85" s="18">
        <v>68</v>
      </c>
      <c r="DQ85" s="18">
        <v>9</v>
      </c>
      <c r="DS85" s="18">
        <v>0</v>
      </c>
      <c r="DU85" s="66"/>
      <c r="EQ85" s="18">
        <v>2</v>
      </c>
      <c r="ER85" s="18">
        <v>1</v>
      </c>
      <c r="ES85" s="18">
        <v>3</v>
      </c>
      <c r="EW85" s="19">
        <v>1</v>
      </c>
      <c r="EY85" s="18">
        <v>1</v>
      </c>
      <c r="EZ85" s="72">
        <v>130</v>
      </c>
      <c r="FO85" s="18">
        <v>1</v>
      </c>
      <c r="GP85" s="18">
        <v>2</v>
      </c>
    </row>
    <row r="86" spans="1:211" s="18" customFormat="1" x14ac:dyDescent="0.15">
      <c r="A86" s="18" t="s">
        <v>902</v>
      </c>
      <c r="B86" s="12">
        <v>890</v>
      </c>
      <c r="C86" s="31">
        <v>2</v>
      </c>
      <c r="D86" s="12">
        <v>3</v>
      </c>
      <c r="E86" s="18">
        <v>1</v>
      </c>
      <c r="G86" s="18">
        <v>1</v>
      </c>
      <c r="H86" s="18">
        <v>1</v>
      </c>
      <c r="I86" s="18">
        <v>1</v>
      </c>
      <c r="J86" s="18">
        <v>1</v>
      </c>
      <c r="K86" s="18">
        <v>1</v>
      </c>
      <c r="L86" s="18">
        <v>1</v>
      </c>
      <c r="M86" s="18">
        <v>2</v>
      </c>
      <c r="N86" s="18">
        <v>1</v>
      </c>
      <c r="O86" s="18">
        <v>1</v>
      </c>
      <c r="P86" s="18">
        <v>1</v>
      </c>
      <c r="Q86" s="18">
        <v>1</v>
      </c>
      <c r="R86" s="18">
        <v>1</v>
      </c>
      <c r="U86" s="53">
        <v>2</v>
      </c>
      <c r="V86" s="18">
        <v>1</v>
      </c>
      <c r="Y86" s="18">
        <v>10</v>
      </c>
      <c r="Z86" s="58"/>
      <c r="AB86" s="18">
        <v>2</v>
      </c>
      <c r="AD86" s="18">
        <v>3</v>
      </c>
      <c r="AE86" s="18">
        <v>2</v>
      </c>
      <c r="AG86" s="18" t="s">
        <v>2063</v>
      </c>
      <c r="AH86" s="18" t="s">
        <v>2064</v>
      </c>
      <c r="AM86" s="18">
        <v>1</v>
      </c>
      <c r="AN86" s="18">
        <v>1</v>
      </c>
      <c r="AX86" s="18">
        <v>2</v>
      </c>
      <c r="AY86" s="18">
        <v>4</v>
      </c>
      <c r="AZ86" s="18" t="s">
        <v>2065</v>
      </c>
      <c r="BA86" s="18">
        <v>1</v>
      </c>
      <c r="BC86" s="18">
        <v>1</v>
      </c>
      <c r="BL86" s="18">
        <v>1</v>
      </c>
      <c r="BN86" s="18">
        <v>2</v>
      </c>
      <c r="BO86" s="18">
        <v>2</v>
      </c>
      <c r="BP86" s="18">
        <v>2</v>
      </c>
      <c r="BQ86" s="18">
        <v>1</v>
      </c>
      <c r="BR86" s="18">
        <v>2017</v>
      </c>
      <c r="BS86" s="18">
        <v>1</v>
      </c>
      <c r="BU86" s="18">
        <v>1</v>
      </c>
      <c r="CB86" s="18">
        <v>2</v>
      </c>
      <c r="CD86" s="18">
        <v>2</v>
      </c>
      <c r="CE86" s="53">
        <v>41.35</v>
      </c>
      <c r="CF86" s="18">
        <v>1</v>
      </c>
      <c r="CG86" s="18">
        <v>2017</v>
      </c>
      <c r="CH86" s="18">
        <v>1</v>
      </c>
      <c r="CJ86" s="18">
        <v>1</v>
      </c>
      <c r="CQ86" s="18">
        <v>3</v>
      </c>
      <c r="CS86" s="53">
        <v>38.25</v>
      </c>
      <c r="CT86" s="18">
        <v>2</v>
      </c>
      <c r="DJ86" s="18">
        <v>1</v>
      </c>
      <c r="DK86" s="18">
        <v>890</v>
      </c>
      <c r="DL86" s="18">
        <v>60</v>
      </c>
      <c r="DO86" s="18">
        <v>323</v>
      </c>
      <c r="DP86" s="18">
        <v>24</v>
      </c>
      <c r="DQ86" s="18">
        <v>32</v>
      </c>
      <c r="DR86" s="18">
        <v>0</v>
      </c>
      <c r="DS86" s="18">
        <v>26</v>
      </c>
      <c r="DT86" s="18">
        <v>1</v>
      </c>
      <c r="DU86" s="109">
        <v>5551</v>
      </c>
      <c r="DV86" s="18">
        <v>7.08</v>
      </c>
      <c r="DW86" s="18">
        <v>0</v>
      </c>
      <c r="DX86" s="18">
        <v>0</v>
      </c>
      <c r="DY86" s="18">
        <v>0</v>
      </c>
      <c r="DZ86" s="18">
        <v>1939</v>
      </c>
      <c r="EA86" s="18">
        <v>1996</v>
      </c>
      <c r="EG86" s="18">
        <v>0.5</v>
      </c>
      <c r="EQ86" s="18">
        <v>1</v>
      </c>
      <c r="ER86" s="18">
        <v>1</v>
      </c>
      <c r="ES86" s="18">
        <v>3</v>
      </c>
      <c r="EU86" s="20">
        <v>0.17180000000000001</v>
      </c>
      <c r="EV86" s="20">
        <v>0.80430000000000001</v>
      </c>
      <c r="EW86" s="20">
        <v>2.3900000000000001E-2</v>
      </c>
      <c r="EY86" s="18">
        <v>1</v>
      </c>
      <c r="EZ86" s="72">
        <v>890</v>
      </c>
      <c r="FA86" s="18">
        <v>0</v>
      </c>
      <c r="FD86" s="18">
        <v>310</v>
      </c>
      <c r="FE86" s="18">
        <v>0</v>
      </c>
      <c r="FF86" s="18">
        <v>32</v>
      </c>
      <c r="FG86" s="18">
        <v>0</v>
      </c>
      <c r="FH86" s="18">
        <v>26</v>
      </c>
      <c r="FI86" s="18">
        <v>0</v>
      </c>
      <c r="FK86" s="18">
        <v>5.5</v>
      </c>
      <c r="FL86" s="18">
        <v>2</v>
      </c>
      <c r="FM86" s="18">
        <v>1</v>
      </c>
      <c r="FN86" s="19">
        <v>0</v>
      </c>
      <c r="FP86" s="18">
        <v>1</v>
      </c>
      <c r="FV86" s="18">
        <v>2</v>
      </c>
      <c r="FX86" s="18">
        <v>1950</v>
      </c>
      <c r="FY86" s="18">
        <v>1980</v>
      </c>
      <c r="FZ86" s="18">
        <v>8.7400000000000005E-2</v>
      </c>
      <c r="GA86" s="18">
        <v>9.74E-2</v>
      </c>
      <c r="GC86" s="18">
        <v>3.2000000000000001E-2</v>
      </c>
      <c r="GD86" s="18">
        <v>9.0999999999999998E-2</v>
      </c>
      <c r="GE86" s="19">
        <v>0.8</v>
      </c>
      <c r="GF86" s="18">
        <v>2035</v>
      </c>
      <c r="GG86" s="18">
        <v>2035</v>
      </c>
      <c r="GH86" s="18">
        <v>2</v>
      </c>
      <c r="GI86" s="18">
        <v>2</v>
      </c>
      <c r="GJ86" s="19">
        <v>0</v>
      </c>
      <c r="GL86" s="18">
        <v>2</v>
      </c>
      <c r="GP86" s="18">
        <v>2</v>
      </c>
    </row>
    <row r="87" spans="1:211" s="18" customFormat="1" x14ac:dyDescent="0.15">
      <c r="A87" s="18" t="s">
        <v>708</v>
      </c>
      <c r="B87" s="12">
        <v>2635</v>
      </c>
      <c r="C87" s="31">
        <v>3</v>
      </c>
      <c r="D87" s="12">
        <v>2</v>
      </c>
      <c r="E87" s="18">
        <v>1</v>
      </c>
      <c r="G87" s="18">
        <v>1</v>
      </c>
      <c r="H87" s="18">
        <v>1</v>
      </c>
      <c r="I87" s="18">
        <v>1</v>
      </c>
      <c r="J87" s="18">
        <v>1</v>
      </c>
      <c r="L87" s="18">
        <v>1</v>
      </c>
      <c r="M87" s="18">
        <v>1</v>
      </c>
      <c r="N87" s="18">
        <v>1</v>
      </c>
      <c r="P87" s="18">
        <v>1</v>
      </c>
      <c r="U87" s="53">
        <v>10</v>
      </c>
      <c r="V87" s="18">
        <v>10</v>
      </c>
      <c r="Y87" s="18">
        <v>20</v>
      </c>
      <c r="Z87" s="58"/>
      <c r="AB87" s="18">
        <v>2</v>
      </c>
      <c r="AD87" s="18">
        <v>3</v>
      </c>
      <c r="AE87" s="18">
        <v>1</v>
      </c>
      <c r="AF87" s="18">
        <v>30</v>
      </c>
      <c r="AI87" s="19">
        <v>0.28999999999999998</v>
      </c>
      <c r="AM87" s="18">
        <v>1</v>
      </c>
      <c r="AN87" s="18">
        <v>1</v>
      </c>
      <c r="AO87" s="18">
        <v>2</v>
      </c>
      <c r="AP87" s="18">
        <v>1</v>
      </c>
      <c r="AQ87" s="18">
        <v>2</v>
      </c>
      <c r="AR87" s="18">
        <v>2010</v>
      </c>
      <c r="AS87" s="18">
        <v>2011</v>
      </c>
      <c r="AU87" s="18">
        <v>2015</v>
      </c>
      <c r="AV87" s="18">
        <v>2015</v>
      </c>
      <c r="AX87" s="18">
        <v>2</v>
      </c>
      <c r="AY87" s="18">
        <v>1</v>
      </c>
      <c r="BA87" s="18">
        <v>1</v>
      </c>
      <c r="BD87" s="18">
        <v>1</v>
      </c>
      <c r="BL87" s="18">
        <v>1</v>
      </c>
      <c r="BN87" s="18">
        <v>2</v>
      </c>
      <c r="BO87" s="18">
        <v>2</v>
      </c>
      <c r="BP87" s="18">
        <v>3</v>
      </c>
      <c r="BQ87" s="18">
        <v>1</v>
      </c>
      <c r="BR87" s="18">
        <v>2015</v>
      </c>
      <c r="BS87" s="18">
        <v>1</v>
      </c>
      <c r="BX87" s="18">
        <v>1</v>
      </c>
      <c r="CB87" s="18">
        <v>2</v>
      </c>
      <c r="CD87" s="18">
        <v>2</v>
      </c>
      <c r="CE87" s="53">
        <v>63.09</v>
      </c>
      <c r="CF87" s="18">
        <v>1</v>
      </c>
      <c r="CG87" s="24">
        <v>42887</v>
      </c>
      <c r="CH87" s="18">
        <v>1</v>
      </c>
      <c r="CM87" s="18">
        <v>1</v>
      </c>
      <c r="CQ87" s="18">
        <v>1</v>
      </c>
      <c r="CS87" s="53">
        <v>38</v>
      </c>
      <c r="CT87" s="18">
        <v>2</v>
      </c>
      <c r="DJ87" s="18">
        <v>1</v>
      </c>
      <c r="DK87" s="18">
        <v>2635</v>
      </c>
      <c r="DL87" s="18">
        <v>40</v>
      </c>
      <c r="DM87" s="18">
        <v>2635</v>
      </c>
      <c r="DN87" s="18">
        <v>40</v>
      </c>
      <c r="DO87" s="18">
        <v>788</v>
      </c>
      <c r="DP87" s="18">
        <v>12</v>
      </c>
      <c r="DQ87" s="18">
        <v>37</v>
      </c>
      <c r="DR87" s="18">
        <v>1</v>
      </c>
      <c r="DS87" s="18">
        <v>22</v>
      </c>
      <c r="DT87" s="18">
        <v>0</v>
      </c>
      <c r="DU87" s="109">
        <v>75000</v>
      </c>
      <c r="DW87" s="18">
        <v>3</v>
      </c>
      <c r="DY87" s="25"/>
      <c r="DZ87" s="18">
        <v>1922</v>
      </c>
      <c r="EA87" s="18">
        <v>2013</v>
      </c>
      <c r="EB87" s="18">
        <v>0.79200000000000004</v>
      </c>
      <c r="EC87" s="18">
        <v>2.16</v>
      </c>
      <c r="ED87" s="18">
        <v>0.21199999999999999</v>
      </c>
      <c r="EE87" s="19">
        <v>0.85</v>
      </c>
      <c r="EF87" s="18">
        <v>0.54900000000000004</v>
      </c>
      <c r="EH87" s="18">
        <v>2.1120000000000001</v>
      </c>
      <c r="EP87" s="18">
        <v>2060</v>
      </c>
      <c r="EQ87" s="18">
        <v>1</v>
      </c>
      <c r="ER87" s="18">
        <v>1</v>
      </c>
      <c r="ES87" s="18">
        <v>1</v>
      </c>
      <c r="EU87" s="19">
        <v>0.02</v>
      </c>
      <c r="EV87" s="19">
        <v>0.95</v>
      </c>
      <c r="EW87" s="19">
        <v>0.03</v>
      </c>
      <c r="EY87" s="18">
        <v>1</v>
      </c>
      <c r="EZ87" s="72">
        <v>2635</v>
      </c>
      <c r="FA87" s="18">
        <v>0</v>
      </c>
      <c r="FB87" s="18">
        <v>2635</v>
      </c>
      <c r="FC87" s="18">
        <v>0</v>
      </c>
      <c r="FD87" s="18">
        <v>788</v>
      </c>
      <c r="FE87" s="18">
        <v>0</v>
      </c>
      <c r="FF87" s="18">
        <v>37</v>
      </c>
      <c r="FG87" s="18">
        <v>0</v>
      </c>
      <c r="FH87" s="18">
        <v>22</v>
      </c>
      <c r="FI87" s="18">
        <v>0</v>
      </c>
      <c r="FL87" s="18">
        <v>4</v>
      </c>
      <c r="FM87" s="18">
        <v>1</v>
      </c>
      <c r="FN87" s="19">
        <v>0</v>
      </c>
      <c r="FO87" s="18">
        <v>1</v>
      </c>
      <c r="FP87" s="18">
        <v>1</v>
      </c>
      <c r="FV87" s="18">
        <v>1</v>
      </c>
      <c r="FW87" s="18" t="s">
        <v>721</v>
      </c>
      <c r="FX87" s="18">
        <v>1965</v>
      </c>
      <c r="FY87" s="18">
        <v>1965</v>
      </c>
      <c r="FZ87" s="18">
        <v>0.24</v>
      </c>
      <c r="GA87" s="18">
        <v>0.47499999999999998</v>
      </c>
      <c r="GC87" s="18">
        <v>3</v>
      </c>
      <c r="GD87" s="18">
        <v>0.21</v>
      </c>
      <c r="GE87" s="19">
        <v>0.95</v>
      </c>
      <c r="GF87" s="18">
        <v>2020</v>
      </c>
      <c r="GG87" s="18">
        <v>2010</v>
      </c>
      <c r="GH87" s="18">
        <v>2</v>
      </c>
      <c r="GI87" s="18">
        <v>2</v>
      </c>
      <c r="GJ87" s="19">
        <v>0</v>
      </c>
      <c r="GL87" s="18">
        <v>2</v>
      </c>
      <c r="GM87" s="16">
        <v>0</v>
      </c>
      <c r="GP87" s="18">
        <v>2</v>
      </c>
    </row>
    <row r="88" spans="1:211" s="18" customFormat="1" x14ac:dyDescent="0.15">
      <c r="A88" s="18" t="s">
        <v>629</v>
      </c>
      <c r="B88" s="12">
        <v>705</v>
      </c>
      <c r="C88" s="31">
        <v>2</v>
      </c>
      <c r="D88" s="12">
        <v>7</v>
      </c>
      <c r="E88" s="18">
        <v>1</v>
      </c>
      <c r="G88" s="18">
        <v>1</v>
      </c>
      <c r="H88" s="18">
        <v>1</v>
      </c>
      <c r="J88" s="18">
        <v>1</v>
      </c>
      <c r="M88" s="18">
        <v>2</v>
      </c>
      <c r="N88" s="18">
        <v>1</v>
      </c>
      <c r="P88" s="18">
        <v>1</v>
      </c>
      <c r="Q88" s="18">
        <v>1</v>
      </c>
      <c r="R88" s="18">
        <v>1</v>
      </c>
      <c r="U88" s="53" t="s">
        <v>634</v>
      </c>
      <c r="V88" s="18">
        <v>25</v>
      </c>
      <c r="Y88" s="18">
        <v>43</v>
      </c>
      <c r="Z88" s="58"/>
      <c r="AA88" s="18">
        <v>90</v>
      </c>
      <c r="AB88" s="18">
        <v>1</v>
      </c>
      <c r="AC88" s="18" t="s">
        <v>638</v>
      </c>
      <c r="AD88" s="18">
        <v>3</v>
      </c>
      <c r="AE88" s="18">
        <v>1</v>
      </c>
      <c r="AF88" s="18">
        <v>0</v>
      </c>
      <c r="AG88" s="18" t="s">
        <v>639</v>
      </c>
      <c r="AH88" s="18" t="s">
        <v>640</v>
      </c>
      <c r="AI88" s="19">
        <v>0.03</v>
      </c>
      <c r="AJ88" s="19">
        <v>0.02</v>
      </c>
      <c r="AN88" s="18">
        <v>1</v>
      </c>
      <c r="AO88" s="18">
        <v>2</v>
      </c>
      <c r="AP88" s="18">
        <v>2</v>
      </c>
      <c r="AQ88" s="18">
        <v>3</v>
      </c>
      <c r="AR88" s="18" t="s">
        <v>498</v>
      </c>
      <c r="AS88" s="18" t="s">
        <v>498</v>
      </c>
      <c r="AT88" s="18" t="s">
        <v>445</v>
      </c>
      <c r="AU88" s="18" t="s">
        <v>498</v>
      </c>
      <c r="AV88" s="18" t="s">
        <v>498</v>
      </c>
      <c r="AW88" s="18" t="s">
        <v>445</v>
      </c>
      <c r="AX88" s="18">
        <v>2</v>
      </c>
      <c r="AY88" s="18">
        <v>4</v>
      </c>
      <c r="AZ88" s="18" t="s">
        <v>641</v>
      </c>
      <c r="BF88" s="18">
        <v>1</v>
      </c>
      <c r="BG88" s="18" t="s">
        <v>642</v>
      </c>
      <c r="BL88" s="18">
        <v>1</v>
      </c>
      <c r="BN88" s="18">
        <v>2</v>
      </c>
      <c r="BO88" s="18">
        <v>2</v>
      </c>
      <c r="BP88" s="18">
        <v>3</v>
      </c>
      <c r="BQ88" s="18">
        <v>1</v>
      </c>
      <c r="BR88" s="18">
        <v>2016</v>
      </c>
      <c r="BS88" s="18">
        <v>1</v>
      </c>
      <c r="BU88" s="18">
        <v>1</v>
      </c>
      <c r="BV88" s="18">
        <v>1</v>
      </c>
      <c r="BW88" s="18">
        <v>1</v>
      </c>
      <c r="BX88" s="18">
        <v>1</v>
      </c>
      <c r="CB88" s="18">
        <v>4</v>
      </c>
      <c r="CC88" s="18" t="s">
        <v>643</v>
      </c>
      <c r="CD88" s="18">
        <v>2</v>
      </c>
      <c r="CE88" s="53">
        <v>33.700000000000003</v>
      </c>
      <c r="CF88" s="18">
        <v>1</v>
      </c>
      <c r="CG88" s="26">
        <v>42186</v>
      </c>
      <c r="CH88" s="18">
        <v>1</v>
      </c>
      <c r="CI88" s="18">
        <v>1</v>
      </c>
      <c r="CJ88" s="18">
        <v>1</v>
      </c>
      <c r="CK88" s="18">
        <v>1</v>
      </c>
      <c r="CL88" s="18">
        <v>1</v>
      </c>
      <c r="CM88" s="18">
        <v>1</v>
      </c>
      <c r="CQ88" s="18">
        <v>1</v>
      </c>
      <c r="CS88" s="53">
        <v>47</v>
      </c>
      <c r="CT88" s="18">
        <v>2</v>
      </c>
      <c r="DJ88" s="18">
        <v>1</v>
      </c>
      <c r="DK88" s="18">
        <v>705</v>
      </c>
      <c r="DL88" s="18">
        <v>2</v>
      </c>
      <c r="DM88" s="18">
        <v>705</v>
      </c>
      <c r="DN88" s="18">
        <v>2</v>
      </c>
      <c r="DO88" s="18">
        <v>215</v>
      </c>
      <c r="DP88" s="18">
        <v>0</v>
      </c>
      <c r="DQ88" s="18">
        <v>15</v>
      </c>
      <c r="DR88" s="18">
        <v>0</v>
      </c>
      <c r="DS88" s="18">
        <v>2</v>
      </c>
      <c r="DT88" s="18">
        <v>0</v>
      </c>
      <c r="DU88" s="109">
        <v>30000000</v>
      </c>
      <c r="DW88" s="18">
        <v>2</v>
      </c>
      <c r="DY88" s="18">
        <v>0.5</v>
      </c>
      <c r="DZ88" s="18">
        <v>1980</v>
      </c>
      <c r="EA88" s="18">
        <v>1980</v>
      </c>
      <c r="EB88" s="18">
        <v>2.016</v>
      </c>
      <c r="EC88" s="18">
        <v>2.016</v>
      </c>
      <c r="ED88" s="18">
        <v>78</v>
      </c>
      <c r="EE88" s="22"/>
      <c r="EG88" s="18">
        <v>0</v>
      </c>
      <c r="EH88" s="22">
        <v>0.35</v>
      </c>
      <c r="EI88" s="18">
        <v>0</v>
      </c>
      <c r="EJ88" s="18">
        <v>0</v>
      </c>
      <c r="EK88" s="18">
        <v>0</v>
      </c>
      <c r="EL88" s="18">
        <v>0</v>
      </c>
      <c r="EQ88" s="18">
        <v>1</v>
      </c>
      <c r="ER88" s="18">
        <v>1</v>
      </c>
      <c r="ES88" s="18">
        <v>4</v>
      </c>
      <c r="ET88" s="18" t="s">
        <v>649</v>
      </c>
      <c r="EU88" s="19">
        <v>0</v>
      </c>
      <c r="EV88" s="19">
        <v>0</v>
      </c>
      <c r="EW88" s="19">
        <v>1</v>
      </c>
      <c r="EY88" s="18">
        <v>1</v>
      </c>
      <c r="EZ88" s="72">
        <v>705</v>
      </c>
      <c r="FA88" s="18">
        <v>2</v>
      </c>
      <c r="FB88" s="18">
        <v>705</v>
      </c>
      <c r="FC88" s="18">
        <v>0</v>
      </c>
      <c r="FD88" s="18">
        <v>215</v>
      </c>
      <c r="FE88" s="18">
        <v>1</v>
      </c>
      <c r="FF88" s="18">
        <v>12</v>
      </c>
      <c r="FH88" s="18">
        <v>2</v>
      </c>
      <c r="FK88" s="18">
        <v>7</v>
      </c>
      <c r="FL88" s="18">
        <v>1</v>
      </c>
      <c r="FM88" s="18">
        <v>0</v>
      </c>
      <c r="FN88" s="19">
        <v>0</v>
      </c>
      <c r="FO88" s="18">
        <v>1</v>
      </c>
      <c r="FV88" s="18">
        <v>1</v>
      </c>
      <c r="FW88" s="18" t="s">
        <v>650</v>
      </c>
      <c r="FX88" s="18">
        <v>1975</v>
      </c>
      <c r="FY88" s="18">
        <v>1985</v>
      </c>
      <c r="FZ88" s="18">
        <v>0.12</v>
      </c>
      <c r="GA88" s="18">
        <v>0.12</v>
      </c>
      <c r="GB88" s="18">
        <v>18</v>
      </c>
      <c r="GC88" s="18">
        <v>0.08</v>
      </c>
      <c r="GD88" s="18">
        <v>1.4999999999999999E-2</v>
      </c>
      <c r="GE88" s="19">
        <v>0.8</v>
      </c>
      <c r="GF88" s="18">
        <v>2020</v>
      </c>
      <c r="GH88" s="18">
        <v>2</v>
      </c>
      <c r="GI88" s="18">
        <v>2</v>
      </c>
      <c r="GJ88" s="19">
        <v>0</v>
      </c>
      <c r="GK88" s="18" t="s">
        <v>445</v>
      </c>
      <c r="GL88" s="18">
        <v>2</v>
      </c>
      <c r="GP88" s="18">
        <v>2</v>
      </c>
      <c r="HB88" s="12"/>
      <c r="HC88" s="12"/>
    </row>
    <row r="89" spans="1:211" s="18" customFormat="1" x14ac:dyDescent="0.15">
      <c r="A89" s="18" t="s">
        <v>2456</v>
      </c>
      <c r="B89" s="12">
        <v>16880</v>
      </c>
      <c r="C89" s="31">
        <v>5</v>
      </c>
      <c r="D89" s="12">
        <v>7</v>
      </c>
      <c r="E89" s="18">
        <v>1</v>
      </c>
      <c r="G89" s="18">
        <v>1</v>
      </c>
      <c r="H89" s="18">
        <v>1</v>
      </c>
      <c r="I89" s="18">
        <v>1</v>
      </c>
      <c r="J89" s="18">
        <v>1</v>
      </c>
      <c r="K89" s="18">
        <v>1</v>
      </c>
      <c r="L89" s="18">
        <v>1</v>
      </c>
      <c r="M89" s="18">
        <v>2</v>
      </c>
      <c r="N89" s="18">
        <v>1</v>
      </c>
      <c r="P89" s="18">
        <v>1</v>
      </c>
      <c r="Q89" s="18">
        <v>1</v>
      </c>
      <c r="U89" s="53">
        <v>5.95</v>
      </c>
      <c r="V89" s="18">
        <v>15</v>
      </c>
      <c r="Y89" s="18">
        <v>25</v>
      </c>
      <c r="Z89" s="58">
        <v>0</v>
      </c>
      <c r="AA89" s="18">
        <v>90</v>
      </c>
      <c r="AB89" s="18">
        <v>1</v>
      </c>
      <c r="AC89" s="18" t="s">
        <v>665</v>
      </c>
      <c r="AD89" s="18">
        <v>3</v>
      </c>
      <c r="AE89" s="18">
        <v>1</v>
      </c>
      <c r="AF89" s="18">
        <v>90</v>
      </c>
      <c r="AG89" s="18" t="s">
        <v>667</v>
      </c>
      <c r="AX89" s="18">
        <v>2</v>
      </c>
      <c r="AY89" s="18">
        <v>1</v>
      </c>
      <c r="BB89" s="18">
        <v>1</v>
      </c>
      <c r="BC89" s="18">
        <v>1</v>
      </c>
      <c r="BD89" s="18">
        <v>1</v>
      </c>
      <c r="BF89" s="18">
        <v>1</v>
      </c>
      <c r="BH89" s="18">
        <v>1</v>
      </c>
      <c r="BJ89" s="18">
        <v>1</v>
      </c>
      <c r="BN89" s="18">
        <v>1</v>
      </c>
      <c r="BO89" s="18">
        <v>1</v>
      </c>
      <c r="BP89" s="18">
        <v>1</v>
      </c>
      <c r="BQ89" s="18">
        <v>1</v>
      </c>
      <c r="BR89" s="18">
        <v>2017</v>
      </c>
      <c r="BS89" s="18">
        <v>1</v>
      </c>
      <c r="BU89" s="18">
        <v>1</v>
      </c>
      <c r="CB89" s="18">
        <v>2</v>
      </c>
      <c r="CD89" s="18">
        <v>2</v>
      </c>
      <c r="CE89" s="53">
        <v>34.799999999999997</v>
      </c>
      <c r="CF89" s="18">
        <v>1</v>
      </c>
      <c r="CG89" s="26">
        <v>42752</v>
      </c>
      <c r="CH89" s="18">
        <v>1</v>
      </c>
      <c r="CJ89" s="18">
        <v>1</v>
      </c>
      <c r="CQ89" s="18">
        <v>4</v>
      </c>
      <c r="CR89" s="18" t="s">
        <v>669</v>
      </c>
      <c r="CS89" s="53">
        <v>35.4</v>
      </c>
      <c r="CT89" s="18">
        <v>2</v>
      </c>
      <c r="DJ89" s="18">
        <v>1</v>
      </c>
      <c r="EQ89" s="18">
        <v>1</v>
      </c>
      <c r="ER89" s="18">
        <v>1</v>
      </c>
      <c r="ES89" s="18">
        <v>3</v>
      </c>
      <c r="EU89" s="19">
        <v>0.01</v>
      </c>
      <c r="EV89" s="19">
        <v>0.95</v>
      </c>
      <c r="EW89" s="19">
        <v>0.04</v>
      </c>
      <c r="EY89" s="18">
        <v>1</v>
      </c>
      <c r="EZ89" s="72"/>
      <c r="GP89" s="18">
        <v>2</v>
      </c>
    </row>
    <row r="90" spans="1:211" s="18" customFormat="1" x14ac:dyDescent="0.15">
      <c r="A90" s="18" t="s">
        <v>1666</v>
      </c>
      <c r="B90" s="12">
        <v>11465</v>
      </c>
      <c r="C90" s="31">
        <v>5</v>
      </c>
      <c r="D90" s="12">
        <v>8</v>
      </c>
      <c r="E90" s="18">
        <v>1</v>
      </c>
      <c r="G90" s="18">
        <v>1</v>
      </c>
      <c r="H90" s="18">
        <v>1</v>
      </c>
      <c r="I90" s="18">
        <v>1</v>
      </c>
      <c r="J90" s="18">
        <v>1</v>
      </c>
      <c r="K90" s="18">
        <v>1</v>
      </c>
      <c r="M90" s="18">
        <v>2</v>
      </c>
      <c r="N90" s="18">
        <v>1</v>
      </c>
      <c r="O90" s="18">
        <v>1</v>
      </c>
      <c r="P90" s="18">
        <v>1</v>
      </c>
      <c r="Q90" s="18">
        <v>1</v>
      </c>
      <c r="U90" s="53" t="s">
        <v>1670</v>
      </c>
      <c r="V90" s="18">
        <v>5</v>
      </c>
      <c r="X90" s="55">
        <v>0.1075</v>
      </c>
      <c r="Y90" s="18">
        <v>45</v>
      </c>
      <c r="Z90" s="58"/>
      <c r="AA90" s="18">
        <v>120</v>
      </c>
      <c r="AB90" s="18">
        <v>2</v>
      </c>
      <c r="AD90" s="18">
        <v>3</v>
      </c>
      <c r="AE90" s="18">
        <v>1</v>
      </c>
      <c r="AF90" s="18">
        <v>90</v>
      </c>
      <c r="AG90" s="18" t="s">
        <v>1675</v>
      </c>
      <c r="AH90" s="18" t="s">
        <v>1676</v>
      </c>
      <c r="AI90" s="20">
        <v>9.1999999999999998E-2</v>
      </c>
      <c r="AJ90" s="20">
        <v>0.16600000000000001</v>
      </c>
      <c r="AK90" s="19">
        <v>0</v>
      </c>
      <c r="AR90" s="18" t="s">
        <v>1677</v>
      </c>
      <c r="AS90" s="18" t="s">
        <v>1677</v>
      </c>
      <c r="AX90" s="18">
        <v>2</v>
      </c>
      <c r="AY90" s="18">
        <v>1</v>
      </c>
      <c r="BC90" s="18">
        <v>1</v>
      </c>
      <c r="BD90" s="18">
        <v>1</v>
      </c>
      <c r="BL90" s="18">
        <v>1</v>
      </c>
      <c r="BN90" s="18">
        <v>2</v>
      </c>
      <c r="BO90" s="18">
        <v>2</v>
      </c>
      <c r="BP90" s="18">
        <v>2</v>
      </c>
      <c r="BQ90" s="18">
        <v>1</v>
      </c>
      <c r="BR90" s="18">
        <v>2017</v>
      </c>
      <c r="BS90" s="18">
        <v>1</v>
      </c>
      <c r="BU90" s="18">
        <v>1</v>
      </c>
      <c r="BV90" s="18">
        <v>1</v>
      </c>
      <c r="BX90" s="18">
        <v>1</v>
      </c>
      <c r="CB90" s="18">
        <v>4</v>
      </c>
      <c r="CC90" s="18" t="s">
        <v>1678</v>
      </c>
      <c r="CD90" s="18">
        <v>2</v>
      </c>
      <c r="CE90" s="53">
        <v>22.35</v>
      </c>
      <c r="CF90" s="18">
        <v>1</v>
      </c>
      <c r="CG90" s="26">
        <v>42759</v>
      </c>
      <c r="CH90" s="18">
        <v>1</v>
      </c>
      <c r="CJ90" s="18">
        <v>1</v>
      </c>
      <c r="CK90" s="18">
        <v>1</v>
      </c>
      <c r="CM90" s="18">
        <v>1</v>
      </c>
      <c r="CQ90" s="18">
        <v>4</v>
      </c>
      <c r="CR90" s="18" t="s">
        <v>1680</v>
      </c>
      <c r="CS90" s="53">
        <v>35.03</v>
      </c>
      <c r="CT90" s="18">
        <v>1</v>
      </c>
      <c r="CU90" s="18">
        <v>1980</v>
      </c>
      <c r="DE90" s="18">
        <v>2</v>
      </c>
      <c r="DG90" s="18">
        <v>2</v>
      </c>
      <c r="DI90" s="53">
        <v>1.1599999999999999</v>
      </c>
      <c r="DJ90" s="18">
        <v>1</v>
      </c>
      <c r="DK90" s="18">
        <v>11165</v>
      </c>
      <c r="DL90" s="18">
        <v>50</v>
      </c>
      <c r="DO90" s="18">
        <v>2896</v>
      </c>
      <c r="DP90" s="18">
        <v>50</v>
      </c>
      <c r="DQ90" s="18">
        <v>582</v>
      </c>
      <c r="DS90" s="18">
        <v>213</v>
      </c>
      <c r="DU90" s="109">
        <v>11742</v>
      </c>
      <c r="DV90" s="18">
        <v>97</v>
      </c>
      <c r="DW90" s="18">
        <v>15</v>
      </c>
      <c r="DX90" s="18">
        <v>1</v>
      </c>
      <c r="DY90" s="18">
        <v>0</v>
      </c>
      <c r="DZ90" s="18">
        <v>1969</v>
      </c>
      <c r="EA90" s="18">
        <v>2017</v>
      </c>
      <c r="EB90" s="18">
        <v>20</v>
      </c>
      <c r="EC90" s="18">
        <v>13.3</v>
      </c>
      <c r="ED90" s="18">
        <v>5.63</v>
      </c>
      <c r="EE90" s="19">
        <v>0</v>
      </c>
      <c r="EF90" s="18">
        <v>9.52</v>
      </c>
      <c r="EG90" s="18">
        <v>0</v>
      </c>
      <c r="EH90" s="18">
        <v>11.75</v>
      </c>
      <c r="EI90" s="18">
        <v>0</v>
      </c>
      <c r="EJ90" s="18">
        <v>0</v>
      </c>
      <c r="EK90" s="18">
        <v>0</v>
      </c>
      <c r="EL90" s="18">
        <v>0</v>
      </c>
      <c r="EO90" s="18" t="s">
        <v>1682</v>
      </c>
      <c r="EP90" s="18">
        <v>2028</v>
      </c>
      <c r="EQ90" s="18">
        <v>1</v>
      </c>
      <c r="ER90" s="18">
        <v>1</v>
      </c>
      <c r="ES90" s="18">
        <v>4</v>
      </c>
      <c r="ET90" s="18" t="s">
        <v>1684</v>
      </c>
      <c r="EU90" s="19">
        <v>1</v>
      </c>
      <c r="EY90" s="18">
        <v>1</v>
      </c>
      <c r="EZ90" s="72">
        <v>11165</v>
      </c>
      <c r="FA90" s="18">
        <v>50</v>
      </c>
      <c r="FD90" s="18">
        <v>2896</v>
      </c>
      <c r="FE90" s="18">
        <v>50</v>
      </c>
      <c r="FF90" s="18">
        <v>582</v>
      </c>
      <c r="FH90" s="18">
        <v>213</v>
      </c>
      <c r="FJ90" s="18" t="s">
        <v>1685</v>
      </c>
      <c r="FK90" s="18">
        <v>78</v>
      </c>
      <c r="FL90" s="18">
        <v>29</v>
      </c>
      <c r="FM90" s="18">
        <v>1</v>
      </c>
      <c r="FN90" s="19">
        <v>0</v>
      </c>
      <c r="FP90" s="18">
        <v>1</v>
      </c>
      <c r="FV90" s="18">
        <v>1</v>
      </c>
      <c r="FW90" s="18" t="s">
        <v>1687</v>
      </c>
      <c r="FX90" s="18">
        <v>1993</v>
      </c>
      <c r="FY90" s="18">
        <v>1993</v>
      </c>
      <c r="FZ90" s="18">
        <v>3.06</v>
      </c>
      <c r="GA90" s="18">
        <v>3.06</v>
      </c>
      <c r="GE90" s="19">
        <v>0.52600000000000002</v>
      </c>
      <c r="GH90" s="18">
        <v>1</v>
      </c>
      <c r="GJ90" s="19">
        <v>0.5</v>
      </c>
      <c r="GK90" s="18" t="s">
        <v>1691</v>
      </c>
      <c r="GL90" s="18">
        <v>2</v>
      </c>
      <c r="GM90" s="19">
        <v>0</v>
      </c>
      <c r="GP90" s="18">
        <v>1</v>
      </c>
      <c r="GQ90" s="18">
        <v>2933</v>
      </c>
      <c r="GS90" s="18">
        <v>809</v>
      </c>
      <c r="GW90" s="18">
        <v>56</v>
      </c>
      <c r="HA90" s="18" t="s">
        <v>1693</v>
      </c>
    </row>
    <row r="91" spans="1:211" s="18" customFormat="1" x14ac:dyDescent="0.15">
      <c r="A91" s="12" t="s">
        <v>2428</v>
      </c>
      <c r="B91" s="12">
        <v>1620</v>
      </c>
      <c r="C91" s="31">
        <v>3</v>
      </c>
      <c r="D91" s="12">
        <v>2</v>
      </c>
      <c r="E91" s="12">
        <v>1</v>
      </c>
      <c r="F91" s="12"/>
      <c r="G91" s="12">
        <v>1</v>
      </c>
      <c r="H91" s="12">
        <v>1</v>
      </c>
      <c r="I91" s="12">
        <v>1</v>
      </c>
      <c r="J91" s="12">
        <v>1</v>
      </c>
      <c r="K91" s="12"/>
      <c r="L91" s="12">
        <v>1</v>
      </c>
      <c r="M91" s="12">
        <v>2</v>
      </c>
      <c r="N91" s="12">
        <v>1</v>
      </c>
      <c r="O91" s="12">
        <v>1</v>
      </c>
      <c r="P91" s="12">
        <v>1</v>
      </c>
      <c r="Q91" s="12">
        <v>1</v>
      </c>
      <c r="R91" s="12">
        <v>1</v>
      </c>
      <c r="S91" s="12"/>
      <c r="T91" s="12"/>
      <c r="U91" s="54">
        <v>5</v>
      </c>
      <c r="V91" s="12">
        <v>10</v>
      </c>
      <c r="W91" s="54">
        <v>75</v>
      </c>
      <c r="X91" s="56">
        <v>0</v>
      </c>
      <c r="Y91" s="12">
        <v>30</v>
      </c>
      <c r="Z91" s="57"/>
      <c r="AA91" s="12">
        <v>90</v>
      </c>
      <c r="AB91" s="12">
        <v>1</v>
      </c>
      <c r="AC91" s="12" t="s">
        <v>2274</v>
      </c>
      <c r="AD91" s="12">
        <v>3</v>
      </c>
      <c r="AE91" s="12">
        <v>1</v>
      </c>
      <c r="AF91" s="12" t="s">
        <v>2275</v>
      </c>
      <c r="AG91" s="12" t="s">
        <v>2276</v>
      </c>
      <c r="AH91" s="12" t="s">
        <v>2277</v>
      </c>
      <c r="AI91" s="16">
        <v>0.27</v>
      </c>
      <c r="AJ91" s="16">
        <v>0.3</v>
      </c>
      <c r="AK91" s="12"/>
      <c r="AL91" s="12"/>
      <c r="AM91" s="12"/>
      <c r="AN91" s="12">
        <v>1</v>
      </c>
      <c r="AO91" s="12">
        <v>1</v>
      </c>
      <c r="AP91" s="12">
        <v>1</v>
      </c>
      <c r="AQ91" s="12">
        <v>1</v>
      </c>
      <c r="AR91" s="12"/>
      <c r="AS91" s="12"/>
      <c r="AT91" s="12"/>
      <c r="AU91" s="12"/>
      <c r="AV91" s="12"/>
      <c r="AW91" s="12"/>
      <c r="AX91" s="12">
        <v>1</v>
      </c>
      <c r="AY91" s="12">
        <v>4</v>
      </c>
      <c r="AZ91" s="12" t="s">
        <v>2278</v>
      </c>
      <c r="BA91" s="12"/>
      <c r="BB91" s="12"/>
      <c r="BC91" s="12"/>
      <c r="BD91" s="12"/>
      <c r="BE91" s="12"/>
      <c r="BF91" s="12">
        <v>1</v>
      </c>
      <c r="BG91" s="12" t="s">
        <v>2279</v>
      </c>
      <c r="BH91" s="12">
        <v>1</v>
      </c>
      <c r="BI91" s="12"/>
      <c r="BJ91" s="12"/>
      <c r="BK91" s="12"/>
      <c r="BL91" s="12"/>
      <c r="BM91" s="12"/>
      <c r="BN91" s="12">
        <v>1</v>
      </c>
      <c r="BO91" s="12">
        <v>1</v>
      </c>
      <c r="BP91" s="12">
        <v>2</v>
      </c>
      <c r="BQ91" s="12">
        <v>1</v>
      </c>
      <c r="BR91" s="18">
        <v>2017</v>
      </c>
      <c r="BS91" s="12">
        <v>1</v>
      </c>
      <c r="BT91" s="12"/>
      <c r="BU91" s="12"/>
      <c r="BV91" s="12"/>
      <c r="BW91" s="12"/>
      <c r="BX91" s="12">
        <v>1</v>
      </c>
      <c r="BY91" s="12"/>
      <c r="BZ91" s="12">
        <v>1</v>
      </c>
      <c r="CA91" s="12"/>
      <c r="CB91" s="12">
        <v>1</v>
      </c>
      <c r="CC91" s="12"/>
      <c r="CD91" s="12">
        <v>2</v>
      </c>
      <c r="CE91" s="54">
        <v>54.14</v>
      </c>
      <c r="CF91" s="12">
        <v>1</v>
      </c>
      <c r="CG91" s="17">
        <v>42522</v>
      </c>
      <c r="CH91" s="12">
        <v>1</v>
      </c>
      <c r="CI91" s="12"/>
      <c r="CJ91" s="12"/>
      <c r="CK91" s="12"/>
      <c r="CL91" s="12"/>
      <c r="CM91" s="12">
        <v>1</v>
      </c>
      <c r="CN91" s="12"/>
      <c r="CO91" s="12"/>
      <c r="CP91" s="12"/>
      <c r="CQ91" s="12">
        <v>3</v>
      </c>
      <c r="CR91" s="12"/>
      <c r="CS91" s="54">
        <v>57.43</v>
      </c>
      <c r="CT91" s="12">
        <v>2</v>
      </c>
      <c r="CU91" s="12"/>
      <c r="CV91" s="12"/>
      <c r="CW91" s="12"/>
      <c r="CX91" s="12"/>
      <c r="CY91" s="12"/>
      <c r="CZ91" s="12"/>
      <c r="DA91" s="12"/>
      <c r="DB91" s="12"/>
      <c r="DC91" s="12"/>
      <c r="DD91" s="12"/>
      <c r="DE91" s="12"/>
      <c r="DF91" s="12"/>
      <c r="DG91" s="12"/>
      <c r="DH91" s="12"/>
      <c r="DI91" s="12"/>
      <c r="DJ91" s="12">
        <v>1</v>
      </c>
      <c r="DK91" s="12">
        <v>1614</v>
      </c>
      <c r="DL91" s="12"/>
      <c r="DM91" s="12">
        <v>1614</v>
      </c>
      <c r="DN91" s="12"/>
      <c r="DO91" s="12">
        <v>527</v>
      </c>
      <c r="DP91" s="12">
        <v>51</v>
      </c>
      <c r="DQ91" s="12">
        <v>18</v>
      </c>
      <c r="DR91" s="12">
        <v>1</v>
      </c>
      <c r="DS91" s="12">
        <v>33</v>
      </c>
      <c r="DT91" s="12">
        <v>2</v>
      </c>
      <c r="DU91" s="96">
        <v>40000000</v>
      </c>
      <c r="DV91" s="12">
        <v>14.2</v>
      </c>
      <c r="DW91" s="12">
        <v>5</v>
      </c>
      <c r="DX91" s="12">
        <v>1</v>
      </c>
      <c r="DY91" s="12">
        <v>1.3</v>
      </c>
      <c r="DZ91" s="12"/>
      <c r="EA91" s="12">
        <v>2001</v>
      </c>
      <c r="EB91" s="12"/>
      <c r="EC91" s="12">
        <v>0.63</v>
      </c>
      <c r="ED91" s="12">
        <v>0.23</v>
      </c>
      <c r="EE91" s="16">
        <v>0.6</v>
      </c>
      <c r="EF91" s="12">
        <v>0.33</v>
      </c>
      <c r="EG91" s="12">
        <v>3</v>
      </c>
      <c r="EH91" s="12">
        <v>0.5</v>
      </c>
      <c r="EI91" s="12"/>
      <c r="EJ91" s="12"/>
      <c r="EK91" s="12"/>
      <c r="EL91" s="12"/>
      <c r="EM91" s="12"/>
      <c r="EN91" s="12"/>
      <c r="EO91" s="12"/>
      <c r="EP91" s="12"/>
      <c r="EQ91" s="12">
        <v>1</v>
      </c>
      <c r="ER91" s="12">
        <v>1</v>
      </c>
      <c r="ES91" s="12">
        <v>1</v>
      </c>
      <c r="ET91" s="12"/>
      <c r="EU91" s="16">
        <v>0.1</v>
      </c>
      <c r="EV91" s="16">
        <v>0.1</v>
      </c>
      <c r="EW91" s="16">
        <v>0.8</v>
      </c>
      <c r="EX91" s="12" t="s">
        <v>2283</v>
      </c>
      <c r="EY91" s="12">
        <v>1</v>
      </c>
      <c r="EZ91" s="73">
        <v>1614</v>
      </c>
      <c r="FA91" s="12"/>
      <c r="FB91" s="12">
        <v>1614</v>
      </c>
      <c r="FC91" s="12"/>
      <c r="FD91" s="12">
        <v>527</v>
      </c>
      <c r="FE91" s="12">
        <v>51</v>
      </c>
      <c r="FF91" s="12">
        <v>18</v>
      </c>
      <c r="FG91" s="12">
        <v>1</v>
      </c>
      <c r="FH91" s="12">
        <v>33</v>
      </c>
      <c r="FI91" s="12">
        <v>2</v>
      </c>
      <c r="FJ91" s="12"/>
      <c r="FK91" s="12"/>
      <c r="FL91" s="12">
        <v>2</v>
      </c>
      <c r="FM91" s="12">
        <v>1</v>
      </c>
      <c r="FN91" s="12"/>
      <c r="FO91" s="12">
        <v>1</v>
      </c>
      <c r="FP91" s="12">
        <v>1</v>
      </c>
      <c r="FQ91" s="12">
        <v>1</v>
      </c>
      <c r="FR91" s="12"/>
      <c r="FS91" s="12"/>
      <c r="FT91" s="12"/>
      <c r="FU91" s="12"/>
      <c r="FV91" s="12">
        <v>2</v>
      </c>
      <c r="FW91" s="12"/>
      <c r="FX91" s="12"/>
      <c r="FY91" s="12"/>
      <c r="FZ91" s="12"/>
      <c r="GA91" s="12"/>
      <c r="GB91" s="12"/>
      <c r="GC91" s="12"/>
      <c r="GD91" s="12"/>
      <c r="GE91" s="12"/>
      <c r="GF91" s="12"/>
      <c r="GG91" s="12"/>
      <c r="GH91" s="12">
        <v>2</v>
      </c>
      <c r="GI91" s="12">
        <v>2</v>
      </c>
      <c r="GJ91" s="12"/>
      <c r="GK91" s="12"/>
      <c r="GL91" s="12">
        <v>2</v>
      </c>
      <c r="GM91" s="16">
        <v>0</v>
      </c>
      <c r="GN91" s="12"/>
      <c r="GO91" s="12"/>
      <c r="GP91" s="12">
        <v>1</v>
      </c>
      <c r="GQ91" s="12"/>
      <c r="GR91" s="12"/>
      <c r="GS91" s="12"/>
      <c r="GT91" s="12"/>
      <c r="GU91" s="12"/>
      <c r="GV91" s="12"/>
      <c r="GW91" s="12"/>
      <c r="GX91" s="12"/>
      <c r="GY91" s="12"/>
      <c r="GZ91" s="12" t="s">
        <v>2284</v>
      </c>
      <c r="HA91" s="12" t="s">
        <v>2285</v>
      </c>
    </row>
    <row r="92" spans="1:211" s="18" customFormat="1" x14ac:dyDescent="0.15">
      <c r="A92" s="18" t="s">
        <v>550</v>
      </c>
      <c r="B92" s="12">
        <v>3155</v>
      </c>
      <c r="C92" s="31">
        <v>4</v>
      </c>
      <c r="D92" s="12">
        <v>2</v>
      </c>
      <c r="E92" s="18">
        <v>1</v>
      </c>
      <c r="G92" s="18">
        <v>1</v>
      </c>
      <c r="H92" s="18">
        <v>1</v>
      </c>
      <c r="I92" s="18">
        <v>1</v>
      </c>
      <c r="J92" s="18">
        <v>1</v>
      </c>
      <c r="K92" s="18">
        <v>1</v>
      </c>
      <c r="L92" s="18">
        <v>1</v>
      </c>
      <c r="M92" s="18">
        <v>2</v>
      </c>
      <c r="N92" s="18">
        <v>1</v>
      </c>
      <c r="O92" s="18">
        <v>1</v>
      </c>
      <c r="P92" s="18">
        <v>1</v>
      </c>
      <c r="U92" s="53">
        <v>3</v>
      </c>
      <c r="V92" s="18">
        <v>0</v>
      </c>
      <c r="W92" s="53">
        <v>55</v>
      </c>
      <c r="X92" s="55">
        <v>0</v>
      </c>
      <c r="Y92" s="18">
        <v>5</v>
      </c>
      <c r="Z92" s="58"/>
      <c r="AB92" s="18">
        <v>1</v>
      </c>
      <c r="AC92" s="18" t="s">
        <v>556</v>
      </c>
      <c r="AD92" s="18">
        <v>3</v>
      </c>
      <c r="AE92" s="18">
        <v>1</v>
      </c>
      <c r="AF92" s="18">
        <v>30</v>
      </c>
      <c r="AG92" s="18" t="s">
        <v>557</v>
      </c>
      <c r="AH92" s="18" t="s">
        <v>558</v>
      </c>
      <c r="AL92" s="18">
        <v>1</v>
      </c>
      <c r="AM92" s="18">
        <v>1</v>
      </c>
      <c r="AN92" s="18">
        <v>1</v>
      </c>
      <c r="AO92" s="18">
        <v>1</v>
      </c>
      <c r="AP92" s="18">
        <v>1</v>
      </c>
      <c r="AQ92" s="18">
        <v>1</v>
      </c>
      <c r="AX92" s="18">
        <v>2</v>
      </c>
      <c r="AY92" s="18">
        <v>1</v>
      </c>
      <c r="BF92" s="18">
        <v>1</v>
      </c>
      <c r="BG92" s="18" t="s">
        <v>559</v>
      </c>
      <c r="BL92" s="18">
        <v>1</v>
      </c>
      <c r="BN92" s="18">
        <v>1</v>
      </c>
      <c r="BO92" s="18">
        <v>1</v>
      </c>
      <c r="BP92" s="18">
        <v>1</v>
      </c>
      <c r="BQ92" s="18">
        <v>1</v>
      </c>
      <c r="BR92" s="12">
        <v>2017</v>
      </c>
      <c r="BS92" s="18">
        <v>1</v>
      </c>
      <c r="BU92" s="18">
        <v>1</v>
      </c>
      <c r="CB92" s="18">
        <v>4</v>
      </c>
      <c r="CC92" s="18" t="s">
        <v>560</v>
      </c>
      <c r="CD92" s="18">
        <v>2</v>
      </c>
      <c r="CE92" s="53">
        <v>39.15</v>
      </c>
      <c r="CF92" s="18">
        <v>1</v>
      </c>
      <c r="CG92" s="26">
        <v>42917</v>
      </c>
      <c r="CH92" s="18">
        <v>1</v>
      </c>
      <c r="CJ92" s="18">
        <v>1</v>
      </c>
      <c r="CQ92" s="18">
        <v>1</v>
      </c>
      <c r="CS92" s="53">
        <v>37.299999999999997</v>
      </c>
      <c r="CT92" s="18">
        <v>1</v>
      </c>
      <c r="CU92" s="26">
        <v>42917</v>
      </c>
      <c r="CV92" s="18">
        <v>1</v>
      </c>
      <c r="CX92" s="18">
        <v>1</v>
      </c>
      <c r="DE92" s="18">
        <v>2</v>
      </c>
      <c r="DG92" s="18">
        <v>2</v>
      </c>
      <c r="DI92" s="53">
        <v>6.5</v>
      </c>
      <c r="DJ92" s="18">
        <v>1</v>
      </c>
      <c r="DK92" s="18">
        <v>3085</v>
      </c>
      <c r="DO92" s="18">
        <v>1000</v>
      </c>
      <c r="DP92" s="18">
        <v>6</v>
      </c>
      <c r="DQ92" s="18">
        <v>50</v>
      </c>
      <c r="DR92" s="18">
        <v>0</v>
      </c>
      <c r="DU92" s="109">
        <v>72000</v>
      </c>
      <c r="ER92" s="18">
        <v>1</v>
      </c>
      <c r="ES92" s="18">
        <v>1</v>
      </c>
      <c r="EY92" s="18">
        <v>1</v>
      </c>
      <c r="EZ92" s="72"/>
      <c r="FD92" s="18">
        <v>1000</v>
      </c>
      <c r="FF92" s="18">
        <v>50</v>
      </c>
      <c r="GP92" s="18">
        <v>1</v>
      </c>
      <c r="GQ92" s="18">
        <v>1050</v>
      </c>
      <c r="GS92" s="18">
        <v>50</v>
      </c>
    </row>
    <row r="93" spans="1:211" s="18" customFormat="1" x14ac:dyDescent="0.15">
      <c r="A93" s="18" t="s">
        <v>866</v>
      </c>
      <c r="B93" s="12">
        <v>1235</v>
      </c>
      <c r="C93" s="31">
        <v>2</v>
      </c>
      <c r="D93" s="12">
        <v>1</v>
      </c>
      <c r="E93" s="18">
        <v>1</v>
      </c>
      <c r="G93" s="18">
        <v>1</v>
      </c>
      <c r="H93" s="18">
        <v>1</v>
      </c>
      <c r="J93" s="18">
        <v>1</v>
      </c>
      <c r="L93" s="18">
        <v>1</v>
      </c>
      <c r="M93" s="18">
        <v>2</v>
      </c>
      <c r="P93" s="18">
        <v>1</v>
      </c>
      <c r="Q93" s="18">
        <v>1</v>
      </c>
      <c r="R93" s="18">
        <v>1</v>
      </c>
      <c r="Y93" s="18">
        <v>60</v>
      </c>
      <c r="Z93" s="58"/>
      <c r="AA93" s="18">
        <v>60</v>
      </c>
      <c r="AB93" s="18">
        <v>2</v>
      </c>
      <c r="AD93" s="18">
        <v>3</v>
      </c>
      <c r="AE93" s="18">
        <v>2</v>
      </c>
      <c r="AF93" s="18">
        <v>30</v>
      </c>
      <c r="AH93" s="18" t="s">
        <v>869</v>
      </c>
      <c r="AI93" s="19">
        <v>0.03</v>
      </c>
      <c r="AJ93" s="19">
        <v>0.02</v>
      </c>
      <c r="AN93" s="18">
        <v>1</v>
      </c>
      <c r="AO93" s="18">
        <v>3</v>
      </c>
      <c r="AP93" s="18">
        <v>3</v>
      </c>
      <c r="AQ93" s="18">
        <v>3</v>
      </c>
      <c r="AR93" s="18">
        <v>2016</v>
      </c>
      <c r="AS93" s="18">
        <v>2016</v>
      </c>
      <c r="AU93" s="18" t="s">
        <v>445</v>
      </c>
      <c r="AV93" s="18" t="s">
        <v>445</v>
      </c>
      <c r="AW93" s="18" t="s">
        <v>445</v>
      </c>
      <c r="AX93" s="18">
        <v>1</v>
      </c>
      <c r="AY93" s="18">
        <v>4</v>
      </c>
      <c r="AZ93" s="18" t="s">
        <v>870</v>
      </c>
      <c r="BF93" s="18">
        <v>1</v>
      </c>
      <c r="BG93" s="18" t="s">
        <v>871</v>
      </c>
      <c r="BH93" s="18">
        <v>1</v>
      </c>
      <c r="BN93" s="18">
        <v>3</v>
      </c>
      <c r="BO93" s="18">
        <v>3</v>
      </c>
      <c r="BP93" s="18">
        <v>3</v>
      </c>
      <c r="BQ93" s="18">
        <v>1</v>
      </c>
      <c r="BR93" s="12">
        <v>2017</v>
      </c>
      <c r="BS93" s="18">
        <v>1</v>
      </c>
      <c r="BU93" s="18">
        <v>1</v>
      </c>
      <c r="CB93" s="18">
        <v>1</v>
      </c>
      <c r="CD93" s="18">
        <v>2</v>
      </c>
      <c r="CE93" s="53">
        <v>52.5</v>
      </c>
      <c r="CF93" s="18">
        <v>1</v>
      </c>
      <c r="CG93" s="26">
        <v>42917</v>
      </c>
      <c r="CH93" s="18">
        <v>1</v>
      </c>
      <c r="CJ93" s="18">
        <v>1</v>
      </c>
      <c r="CQ93" s="18">
        <v>1</v>
      </c>
      <c r="CS93" s="53">
        <v>61.5</v>
      </c>
      <c r="CT93" s="18">
        <v>2</v>
      </c>
      <c r="DJ93" s="18">
        <v>1</v>
      </c>
      <c r="EZ93" s="72"/>
    </row>
    <row r="94" spans="1:211" s="18" customFormat="1" x14ac:dyDescent="0.15">
      <c r="A94" s="18" t="s">
        <v>2434</v>
      </c>
      <c r="B94" s="12">
        <v>2190</v>
      </c>
      <c r="C94" s="31">
        <v>3</v>
      </c>
      <c r="D94" s="12">
        <v>2</v>
      </c>
      <c r="E94" s="18">
        <v>1</v>
      </c>
      <c r="G94" s="18">
        <v>1</v>
      </c>
      <c r="H94" s="18">
        <v>1</v>
      </c>
      <c r="I94" s="18">
        <v>1</v>
      </c>
      <c r="J94" s="18">
        <v>1</v>
      </c>
      <c r="M94" s="18">
        <v>1</v>
      </c>
      <c r="N94" s="18">
        <v>1</v>
      </c>
      <c r="O94" s="18">
        <v>1</v>
      </c>
      <c r="P94" s="18">
        <v>1</v>
      </c>
      <c r="Q94" s="18">
        <v>1</v>
      </c>
      <c r="R94" s="18">
        <v>1</v>
      </c>
      <c r="U94" s="53">
        <v>15</v>
      </c>
      <c r="V94" s="18">
        <v>1</v>
      </c>
      <c r="W94" s="53">
        <v>5</v>
      </c>
      <c r="X94" s="55">
        <v>0</v>
      </c>
      <c r="Y94" s="18">
        <v>35</v>
      </c>
      <c r="Z94" s="58"/>
      <c r="AA94" s="18">
        <v>120</v>
      </c>
      <c r="AB94" s="18">
        <v>2</v>
      </c>
      <c r="AD94" s="18">
        <v>3</v>
      </c>
      <c r="AE94" s="18">
        <v>1</v>
      </c>
      <c r="AF94" s="18">
        <v>30</v>
      </c>
      <c r="AG94" s="18" t="s">
        <v>1320</v>
      </c>
      <c r="AH94" s="18" t="s">
        <v>1318</v>
      </c>
      <c r="AL94" s="18">
        <v>1</v>
      </c>
      <c r="AM94" s="18">
        <v>1</v>
      </c>
      <c r="AN94" s="18">
        <v>1</v>
      </c>
      <c r="AO94" s="18">
        <v>2</v>
      </c>
      <c r="AP94" s="18">
        <v>2</v>
      </c>
      <c r="AQ94" s="18">
        <v>3</v>
      </c>
      <c r="AR94" s="18">
        <v>2016</v>
      </c>
      <c r="AS94" s="18">
        <v>2017</v>
      </c>
      <c r="AT94" s="18">
        <v>2017</v>
      </c>
      <c r="AU94" s="18">
        <v>2015</v>
      </c>
      <c r="AV94" s="18">
        <v>2017</v>
      </c>
      <c r="AW94" s="18">
        <v>2017</v>
      </c>
      <c r="AX94" s="18">
        <v>2</v>
      </c>
      <c r="AY94" s="18">
        <v>4</v>
      </c>
      <c r="AZ94" s="18" t="s">
        <v>1321</v>
      </c>
      <c r="BC94" s="18">
        <v>1</v>
      </c>
      <c r="BD94" s="18">
        <v>1</v>
      </c>
      <c r="BL94" s="18">
        <v>1</v>
      </c>
      <c r="BN94" s="18">
        <v>1</v>
      </c>
      <c r="BO94" s="18">
        <v>1</v>
      </c>
      <c r="BP94" s="18">
        <v>3</v>
      </c>
      <c r="BQ94" s="18">
        <v>1</v>
      </c>
      <c r="BR94" s="12">
        <v>2017</v>
      </c>
      <c r="BS94" s="18">
        <v>1</v>
      </c>
      <c r="BU94" s="18">
        <v>1</v>
      </c>
      <c r="BX94" s="18">
        <v>1</v>
      </c>
      <c r="CB94" s="18">
        <v>4</v>
      </c>
      <c r="CC94" s="18" t="s">
        <v>1322</v>
      </c>
      <c r="CD94" s="18">
        <v>2</v>
      </c>
      <c r="CE94" s="53">
        <v>64.8</v>
      </c>
      <c r="CF94" s="18">
        <v>1</v>
      </c>
      <c r="CG94" s="26">
        <v>42948</v>
      </c>
      <c r="CH94" s="18">
        <v>1</v>
      </c>
      <c r="CM94" s="18">
        <v>1</v>
      </c>
      <c r="CQ94" s="18">
        <v>1</v>
      </c>
      <c r="CS94" s="53">
        <v>52.86</v>
      </c>
      <c r="CT94" s="18">
        <v>2</v>
      </c>
      <c r="DJ94" s="18">
        <v>1</v>
      </c>
      <c r="DK94" s="18">
        <v>2190</v>
      </c>
      <c r="DL94" s="18">
        <v>300</v>
      </c>
      <c r="DM94" s="18">
        <v>0</v>
      </c>
      <c r="DN94" s="18" t="s">
        <v>1318</v>
      </c>
      <c r="DO94" s="18">
        <v>932</v>
      </c>
      <c r="DP94" s="18">
        <v>146</v>
      </c>
      <c r="DR94" s="18">
        <v>3</v>
      </c>
      <c r="DU94" s="109">
        <v>3740</v>
      </c>
      <c r="DV94" s="18">
        <v>20.68</v>
      </c>
      <c r="DW94" s="18">
        <v>0</v>
      </c>
      <c r="DX94" s="18">
        <v>3</v>
      </c>
      <c r="DY94" s="18">
        <v>8</v>
      </c>
      <c r="DZ94" s="18">
        <v>1945</v>
      </c>
      <c r="EA94" s="18">
        <v>2017</v>
      </c>
      <c r="EB94" s="18">
        <v>27</v>
      </c>
      <c r="EC94" s="18">
        <v>1.2</v>
      </c>
      <c r="ED94" s="18">
        <v>0.3</v>
      </c>
      <c r="EF94" s="18">
        <v>0.63900000000000001</v>
      </c>
      <c r="EN94" s="18">
        <v>1.6779999999999999</v>
      </c>
      <c r="EP94" s="18">
        <v>2050</v>
      </c>
      <c r="EQ94" s="18">
        <v>1</v>
      </c>
      <c r="ER94" s="18">
        <v>1</v>
      </c>
      <c r="ES94" s="18">
        <v>3</v>
      </c>
      <c r="EU94" s="19">
        <v>0.3</v>
      </c>
      <c r="EW94" s="19">
        <v>0.7</v>
      </c>
      <c r="EX94" s="18" t="s">
        <v>1231</v>
      </c>
      <c r="EY94" s="18">
        <v>1</v>
      </c>
      <c r="EZ94" s="72">
        <v>2190</v>
      </c>
      <c r="FA94" s="18">
        <v>0</v>
      </c>
      <c r="FC94" s="18">
        <v>0</v>
      </c>
      <c r="FH94" s="18">
        <v>950</v>
      </c>
      <c r="FI94" s="18">
        <v>0</v>
      </c>
      <c r="FK94" s="18">
        <v>7.36</v>
      </c>
      <c r="FL94" s="18">
        <v>3</v>
      </c>
      <c r="FM94" s="18">
        <v>1</v>
      </c>
      <c r="FN94" s="19">
        <v>0</v>
      </c>
      <c r="FP94" s="18">
        <v>1</v>
      </c>
      <c r="FV94" s="18">
        <v>2</v>
      </c>
      <c r="FW94" s="18" t="s">
        <v>1329</v>
      </c>
      <c r="FX94" s="18">
        <v>1989</v>
      </c>
      <c r="FY94" s="18">
        <v>1996</v>
      </c>
      <c r="FZ94" s="18">
        <v>0.16500000000000001</v>
      </c>
      <c r="GA94" s="18">
        <v>0.36699999999999999</v>
      </c>
      <c r="GB94" s="18">
        <v>115</v>
      </c>
      <c r="GC94" s="18">
        <v>2</v>
      </c>
      <c r="GD94" s="18">
        <v>0.19900000000000001</v>
      </c>
      <c r="GE94" s="19">
        <v>1</v>
      </c>
      <c r="GF94" s="18">
        <v>2015</v>
      </c>
      <c r="GG94" s="18">
        <v>2000</v>
      </c>
      <c r="GH94" s="18">
        <v>1</v>
      </c>
      <c r="GI94" s="18">
        <v>1</v>
      </c>
      <c r="GJ94" s="19">
        <v>0.03</v>
      </c>
      <c r="GL94" s="18">
        <v>2</v>
      </c>
      <c r="GN94" s="18" t="s">
        <v>1318</v>
      </c>
      <c r="GO94" s="18" t="s">
        <v>1231</v>
      </c>
      <c r="GP94" s="18">
        <v>2</v>
      </c>
    </row>
    <row r="95" spans="1:211" s="18" customFormat="1" x14ac:dyDescent="0.15">
      <c r="A95" s="18" t="s">
        <v>1216</v>
      </c>
      <c r="B95" s="12">
        <v>16435</v>
      </c>
      <c r="C95" s="31">
        <v>5</v>
      </c>
      <c r="D95" s="12">
        <v>3</v>
      </c>
      <c r="E95" s="18">
        <v>1</v>
      </c>
      <c r="G95" s="18">
        <v>1</v>
      </c>
      <c r="H95" s="18">
        <v>1</v>
      </c>
      <c r="I95" s="18">
        <v>1</v>
      </c>
      <c r="J95" s="18">
        <v>1</v>
      </c>
      <c r="M95" s="18">
        <v>1</v>
      </c>
      <c r="N95" s="18">
        <v>1</v>
      </c>
      <c r="O95" s="18">
        <v>1</v>
      </c>
      <c r="P95" s="18">
        <v>1</v>
      </c>
      <c r="R95" s="18">
        <v>1</v>
      </c>
      <c r="U95" s="53">
        <v>5</v>
      </c>
      <c r="V95" s="18" t="s">
        <v>1222</v>
      </c>
      <c r="W95" s="53">
        <v>5</v>
      </c>
      <c r="X95" s="55">
        <v>0.02</v>
      </c>
      <c r="Y95" s="18">
        <v>40</v>
      </c>
      <c r="Z95" s="58"/>
      <c r="AB95" s="18">
        <v>1</v>
      </c>
      <c r="AC95" s="18" t="s">
        <v>1225</v>
      </c>
      <c r="AD95" s="18">
        <v>3</v>
      </c>
      <c r="AE95" s="18">
        <v>1</v>
      </c>
      <c r="AF95" s="18">
        <v>60</v>
      </c>
      <c r="AH95" s="18" t="s">
        <v>1226</v>
      </c>
      <c r="AI95" s="19">
        <v>0.05</v>
      </c>
      <c r="AJ95" s="20">
        <v>0.26500000000000001</v>
      </c>
      <c r="AK95" s="19">
        <v>0</v>
      </c>
      <c r="AO95" s="18">
        <v>2</v>
      </c>
      <c r="AP95" s="18">
        <v>2</v>
      </c>
      <c r="AQ95" s="18">
        <v>2</v>
      </c>
      <c r="AR95" s="18">
        <v>2015</v>
      </c>
      <c r="AS95" s="18">
        <v>2012</v>
      </c>
      <c r="AT95" s="18">
        <v>2008</v>
      </c>
      <c r="AU95" s="18">
        <v>2007</v>
      </c>
      <c r="AV95" s="18">
        <v>2004</v>
      </c>
      <c r="AW95" s="18">
        <v>2008</v>
      </c>
      <c r="AX95" s="18">
        <v>1</v>
      </c>
      <c r="AY95" s="18">
        <v>2</v>
      </c>
      <c r="AZ95" s="18" t="s">
        <v>1227</v>
      </c>
      <c r="BA95" s="18">
        <v>1</v>
      </c>
      <c r="BC95" s="18">
        <v>1</v>
      </c>
      <c r="BD95" s="18">
        <v>1</v>
      </c>
      <c r="BL95" s="18">
        <v>1</v>
      </c>
      <c r="BN95" s="18">
        <v>1</v>
      </c>
      <c r="BO95" s="18">
        <v>1</v>
      </c>
      <c r="BP95" s="18">
        <v>1</v>
      </c>
      <c r="BQ95" s="18">
        <v>1</v>
      </c>
      <c r="BR95" s="12">
        <v>2017</v>
      </c>
      <c r="BS95" s="18">
        <v>1</v>
      </c>
      <c r="BU95" s="18">
        <v>1</v>
      </c>
      <c r="CB95" s="18">
        <v>1</v>
      </c>
      <c r="CD95" s="18">
        <v>1</v>
      </c>
      <c r="CE95" s="53">
        <v>55.75</v>
      </c>
      <c r="CF95" s="18">
        <v>1</v>
      </c>
      <c r="CG95" s="26">
        <v>42917</v>
      </c>
      <c r="CH95" s="18">
        <v>1</v>
      </c>
      <c r="CJ95" s="18">
        <v>1</v>
      </c>
      <c r="CQ95" s="18">
        <v>3</v>
      </c>
      <c r="CS95" s="53">
        <v>73.19</v>
      </c>
      <c r="CT95" s="18">
        <v>1</v>
      </c>
      <c r="CU95" s="26">
        <v>42917</v>
      </c>
      <c r="CV95" s="18">
        <v>1</v>
      </c>
      <c r="CX95" s="18">
        <v>1</v>
      </c>
      <c r="DE95" s="18">
        <v>2</v>
      </c>
      <c r="DG95" s="18">
        <v>2</v>
      </c>
      <c r="DI95" s="53">
        <v>3.38</v>
      </c>
      <c r="DJ95" s="18">
        <v>1</v>
      </c>
      <c r="DK95" s="18">
        <v>16500</v>
      </c>
      <c r="DL95" s="18">
        <v>125</v>
      </c>
      <c r="DM95" s="18">
        <v>16500</v>
      </c>
      <c r="DN95" s="18" t="s">
        <v>1228</v>
      </c>
      <c r="DO95" s="18">
        <v>4828</v>
      </c>
      <c r="DP95" s="18">
        <v>49</v>
      </c>
      <c r="DQ95" s="18">
        <v>765</v>
      </c>
      <c r="DR95" s="18">
        <v>0</v>
      </c>
      <c r="DS95" s="18">
        <v>47</v>
      </c>
      <c r="DT95" s="18">
        <v>0</v>
      </c>
      <c r="DU95" s="109">
        <v>5240</v>
      </c>
      <c r="DV95" s="18">
        <v>77</v>
      </c>
      <c r="DW95" s="18">
        <v>1</v>
      </c>
      <c r="DX95" s="18">
        <v>1</v>
      </c>
      <c r="DY95" s="18">
        <v>0</v>
      </c>
      <c r="DZ95" s="18">
        <v>1946</v>
      </c>
      <c r="EA95" s="18">
        <v>1995</v>
      </c>
      <c r="EC95" s="18">
        <v>3.8</v>
      </c>
      <c r="ED95" s="18">
        <v>2.2999999999999998</v>
      </c>
      <c r="EE95" s="19">
        <v>0.67</v>
      </c>
      <c r="EF95" s="18">
        <v>3.4</v>
      </c>
      <c r="EG95" s="18">
        <v>0</v>
      </c>
      <c r="EH95" s="18">
        <v>6</v>
      </c>
      <c r="EI95" s="18">
        <v>0</v>
      </c>
      <c r="EJ95" s="18">
        <v>0</v>
      </c>
      <c r="EK95" s="18">
        <v>0</v>
      </c>
      <c r="EL95" s="18">
        <v>0</v>
      </c>
      <c r="EN95" s="18">
        <v>0</v>
      </c>
      <c r="EP95" s="18">
        <v>2020</v>
      </c>
      <c r="EQ95" s="18">
        <v>1</v>
      </c>
      <c r="ER95" s="18">
        <v>1</v>
      </c>
      <c r="ES95" s="18">
        <v>3</v>
      </c>
      <c r="EU95" s="19">
        <v>0</v>
      </c>
      <c r="EV95" s="19">
        <v>0.5</v>
      </c>
      <c r="EW95" s="19">
        <v>0.5</v>
      </c>
      <c r="EX95" s="18" t="s">
        <v>1231</v>
      </c>
      <c r="EY95" s="18">
        <v>1</v>
      </c>
      <c r="EZ95" s="72">
        <v>16500</v>
      </c>
      <c r="FA95" s="18">
        <v>0</v>
      </c>
      <c r="FB95" s="18">
        <v>16500</v>
      </c>
      <c r="FC95" s="18">
        <v>0</v>
      </c>
      <c r="FD95" s="18">
        <v>4783</v>
      </c>
      <c r="FE95" s="18">
        <v>0</v>
      </c>
      <c r="FF95" s="18">
        <v>611</v>
      </c>
      <c r="FG95" s="18">
        <v>0</v>
      </c>
      <c r="FH95" s="18">
        <v>21</v>
      </c>
      <c r="FI95" s="18">
        <v>0</v>
      </c>
      <c r="FK95" s="18">
        <v>61</v>
      </c>
      <c r="FL95" s="18">
        <v>3</v>
      </c>
      <c r="FM95" s="18">
        <v>1</v>
      </c>
      <c r="FP95" s="18">
        <v>1</v>
      </c>
      <c r="FV95" s="18">
        <v>1</v>
      </c>
      <c r="FW95" s="18" t="s">
        <v>1234</v>
      </c>
      <c r="FX95" s="18">
        <v>1977</v>
      </c>
      <c r="FY95" s="18">
        <v>2015</v>
      </c>
      <c r="FZ95" s="18">
        <v>3</v>
      </c>
      <c r="GA95" s="18">
        <v>14.5</v>
      </c>
      <c r="GB95" s="18">
        <v>1703</v>
      </c>
      <c r="GC95" s="18">
        <v>13.2</v>
      </c>
      <c r="GD95" s="18">
        <v>9.6999999999999993</v>
      </c>
      <c r="GE95" s="19"/>
      <c r="GH95" s="18">
        <v>1</v>
      </c>
      <c r="GI95" s="18">
        <v>2</v>
      </c>
      <c r="GK95" s="18" t="s">
        <v>545</v>
      </c>
      <c r="GL95" s="18">
        <v>1</v>
      </c>
      <c r="GM95" s="19">
        <v>1</v>
      </c>
      <c r="GN95" s="18" t="s">
        <v>1238</v>
      </c>
      <c r="GO95" s="18" t="s">
        <v>1239</v>
      </c>
      <c r="GP95" s="18">
        <v>1</v>
      </c>
      <c r="GW95" s="18">
        <v>50</v>
      </c>
      <c r="GX95" s="18" t="s">
        <v>1240</v>
      </c>
      <c r="GY95" s="18" t="s">
        <v>1241</v>
      </c>
      <c r="GZ95" s="18" t="s">
        <v>1242</v>
      </c>
    </row>
    <row r="96" spans="1:211" s="18" customFormat="1" x14ac:dyDescent="0.15">
      <c r="A96" s="18" t="s">
        <v>1497</v>
      </c>
      <c r="B96" s="12">
        <v>940</v>
      </c>
      <c r="C96" s="31">
        <v>2</v>
      </c>
      <c r="D96" s="12">
        <v>5</v>
      </c>
      <c r="E96" s="18">
        <v>1</v>
      </c>
      <c r="G96" s="18">
        <v>1</v>
      </c>
      <c r="H96" s="18">
        <v>1</v>
      </c>
      <c r="I96" s="18">
        <v>1</v>
      </c>
      <c r="J96" s="18">
        <v>1</v>
      </c>
      <c r="M96" s="18">
        <v>2</v>
      </c>
      <c r="N96" s="18">
        <v>1</v>
      </c>
      <c r="P96" s="18">
        <v>1</v>
      </c>
      <c r="R96" s="18">
        <v>1</v>
      </c>
      <c r="U96" s="53">
        <v>10</v>
      </c>
      <c r="V96" s="18">
        <v>1</v>
      </c>
      <c r="Y96" s="18">
        <v>30</v>
      </c>
      <c r="Z96" s="58"/>
      <c r="AB96" s="18">
        <v>1</v>
      </c>
      <c r="AC96" s="18" t="s">
        <v>1503</v>
      </c>
      <c r="AD96" s="18">
        <v>3</v>
      </c>
      <c r="AE96" s="18">
        <v>1</v>
      </c>
      <c r="AF96" s="18">
        <v>90</v>
      </c>
      <c r="AI96" s="19">
        <v>0.48</v>
      </c>
      <c r="AJ96" s="19">
        <v>0.3</v>
      </c>
      <c r="AN96" s="18">
        <v>1</v>
      </c>
      <c r="AO96" s="18">
        <v>2</v>
      </c>
      <c r="AP96" s="18">
        <v>2</v>
      </c>
      <c r="AQ96" s="18">
        <v>2</v>
      </c>
      <c r="AR96" s="18">
        <v>2003</v>
      </c>
      <c r="AS96" s="18">
        <v>2008</v>
      </c>
      <c r="AT96" s="18" t="s">
        <v>445</v>
      </c>
      <c r="AU96" s="18">
        <v>2002</v>
      </c>
      <c r="AV96" s="18">
        <v>2002</v>
      </c>
      <c r="AW96" s="18" t="s">
        <v>445</v>
      </c>
      <c r="AX96" s="18">
        <v>1</v>
      </c>
      <c r="AY96" s="18">
        <v>4</v>
      </c>
      <c r="AZ96" s="18" t="s">
        <v>1504</v>
      </c>
      <c r="BB96" s="18">
        <v>1</v>
      </c>
      <c r="BC96" s="18">
        <v>1</v>
      </c>
      <c r="BL96" s="18">
        <v>1</v>
      </c>
      <c r="BN96" s="18">
        <v>1</v>
      </c>
      <c r="BO96" s="18">
        <v>1</v>
      </c>
      <c r="BP96" s="18">
        <v>3</v>
      </c>
      <c r="BQ96" s="18">
        <v>1</v>
      </c>
      <c r="BR96" s="12">
        <v>2017</v>
      </c>
      <c r="BS96" s="18">
        <v>1</v>
      </c>
      <c r="BU96" s="18">
        <v>1</v>
      </c>
      <c r="CB96" s="18">
        <v>1</v>
      </c>
      <c r="CD96" s="18">
        <v>2</v>
      </c>
      <c r="CE96" s="53">
        <v>80.31</v>
      </c>
      <c r="CF96" s="18">
        <v>1</v>
      </c>
      <c r="CG96" s="18">
        <v>2017</v>
      </c>
      <c r="CH96" s="18">
        <v>1</v>
      </c>
      <c r="CJ96" s="18">
        <v>1</v>
      </c>
      <c r="CQ96" s="18">
        <v>1</v>
      </c>
      <c r="CS96" s="53"/>
      <c r="CT96" s="18">
        <v>2</v>
      </c>
      <c r="DJ96" s="18">
        <v>1</v>
      </c>
      <c r="DK96" s="18">
        <v>950</v>
      </c>
      <c r="DL96" s="18">
        <v>189</v>
      </c>
      <c r="DM96" s="18">
        <v>950</v>
      </c>
      <c r="DN96" s="18">
        <v>189</v>
      </c>
      <c r="DO96" s="18">
        <v>412</v>
      </c>
      <c r="DP96" s="18">
        <v>63</v>
      </c>
      <c r="DQ96" s="18">
        <v>49</v>
      </c>
      <c r="DS96" s="18">
        <v>2</v>
      </c>
      <c r="DU96" s="109">
        <v>45000</v>
      </c>
      <c r="DV96" s="18">
        <v>17</v>
      </c>
      <c r="DW96" s="18">
        <v>0</v>
      </c>
      <c r="DX96" s="18">
        <v>1</v>
      </c>
      <c r="DY96" s="18">
        <v>0</v>
      </c>
      <c r="DZ96" s="18">
        <v>2002</v>
      </c>
      <c r="EA96" s="18">
        <v>2002</v>
      </c>
      <c r="EB96" s="18">
        <v>1.61568</v>
      </c>
      <c r="EC96" s="18">
        <v>0.72</v>
      </c>
      <c r="ED96" s="18">
        <v>0.126</v>
      </c>
      <c r="EE96" s="19">
        <v>0.5</v>
      </c>
      <c r="EF96" s="18">
        <v>0.36</v>
      </c>
      <c r="EH96" s="22">
        <v>1</v>
      </c>
      <c r="EP96" s="18">
        <v>2030</v>
      </c>
      <c r="EQ96" s="18">
        <v>2</v>
      </c>
      <c r="ER96" s="18">
        <v>1</v>
      </c>
      <c r="ES96" s="18">
        <v>3</v>
      </c>
      <c r="EW96" s="19">
        <v>1</v>
      </c>
      <c r="EY96" s="18">
        <v>1</v>
      </c>
      <c r="EZ96" s="72">
        <v>950</v>
      </c>
      <c r="FA96" s="18">
        <v>15</v>
      </c>
      <c r="FB96" s="18">
        <v>950</v>
      </c>
      <c r="FC96" s="18">
        <v>15</v>
      </c>
      <c r="FD96" s="18">
        <v>357</v>
      </c>
      <c r="FE96" s="18">
        <v>5</v>
      </c>
      <c r="FF96" s="18">
        <v>49</v>
      </c>
      <c r="FH96" s="18">
        <v>2</v>
      </c>
      <c r="FK96" s="18">
        <v>17</v>
      </c>
      <c r="FL96" s="18">
        <v>1</v>
      </c>
      <c r="FM96" s="18">
        <v>1</v>
      </c>
      <c r="FN96" s="19">
        <v>0.01</v>
      </c>
      <c r="FO96" s="18">
        <v>1</v>
      </c>
      <c r="FV96" s="18">
        <v>2</v>
      </c>
      <c r="FX96" s="18">
        <v>2002</v>
      </c>
      <c r="FY96" s="18">
        <v>2002</v>
      </c>
      <c r="FZ96" s="18">
        <v>0.27</v>
      </c>
      <c r="GA96" s="18">
        <v>0.35</v>
      </c>
      <c r="GB96" s="18">
        <v>100</v>
      </c>
      <c r="GC96" s="18">
        <v>1.728</v>
      </c>
      <c r="GD96" s="18">
        <v>0.504</v>
      </c>
      <c r="GE96" s="19">
        <v>1</v>
      </c>
      <c r="GF96" s="18">
        <v>2017</v>
      </c>
      <c r="GG96" s="18">
        <v>2017</v>
      </c>
      <c r="GH96" s="18">
        <v>2</v>
      </c>
      <c r="GI96" s="18">
        <v>2</v>
      </c>
      <c r="GJ96" s="19">
        <v>0</v>
      </c>
      <c r="GK96" s="18" t="s">
        <v>487</v>
      </c>
      <c r="GL96" s="18">
        <v>2</v>
      </c>
      <c r="GN96" s="18" t="s">
        <v>1509</v>
      </c>
      <c r="GP96" s="18">
        <v>2</v>
      </c>
    </row>
    <row r="97" spans="1:212" s="18" customFormat="1" x14ac:dyDescent="0.15">
      <c r="A97" s="18" t="s">
        <v>2472</v>
      </c>
      <c r="B97" s="12">
        <v>3650</v>
      </c>
      <c r="C97" s="31">
        <v>4</v>
      </c>
      <c r="D97" s="12">
        <v>3</v>
      </c>
      <c r="E97" s="18">
        <v>1</v>
      </c>
      <c r="G97" s="18">
        <v>1</v>
      </c>
      <c r="H97" s="18">
        <v>1</v>
      </c>
      <c r="I97" s="18">
        <v>1</v>
      </c>
      <c r="J97" s="18">
        <v>1</v>
      </c>
      <c r="L97" s="18">
        <v>1</v>
      </c>
      <c r="M97" s="18">
        <v>1</v>
      </c>
      <c r="N97" s="18">
        <v>1</v>
      </c>
      <c r="P97" s="18">
        <v>1</v>
      </c>
      <c r="R97" s="18">
        <v>1</v>
      </c>
      <c r="U97" s="53">
        <v>70</v>
      </c>
      <c r="V97" s="18">
        <v>40</v>
      </c>
      <c r="Y97" s="18">
        <v>42</v>
      </c>
      <c r="Z97" s="58"/>
      <c r="AB97" s="18">
        <v>2</v>
      </c>
      <c r="AD97" s="18">
        <v>3</v>
      </c>
      <c r="AE97" s="18">
        <v>2</v>
      </c>
      <c r="AF97" s="18">
        <v>30</v>
      </c>
      <c r="AG97" s="18" t="s">
        <v>1431</v>
      </c>
      <c r="AH97" s="18" t="s">
        <v>1432</v>
      </c>
      <c r="AI97" s="19">
        <v>0.12</v>
      </c>
      <c r="AJ97" s="19">
        <v>0.16</v>
      </c>
      <c r="AN97" s="18">
        <v>1</v>
      </c>
      <c r="AO97" s="18">
        <v>1</v>
      </c>
      <c r="AP97" s="18">
        <v>1</v>
      </c>
      <c r="AQ97" s="18">
        <v>1</v>
      </c>
      <c r="AR97" s="18">
        <v>1999</v>
      </c>
      <c r="AS97" s="18">
        <v>2003</v>
      </c>
      <c r="AT97" s="18" t="s">
        <v>1433</v>
      </c>
      <c r="AU97" s="18" t="s">
        <v>680</v>
      </c>
      <c r="AV97" s="18" t="s">
        <v>680</v>
      </c>
      <c r="AW97" s="18" t="s">
        <v>680</v>
      </c>
      <c r="AX97" s="18">
        <v>2</v>
      </c>
      <c r="AY97" s="18">
        <v>4</v>
      </c>
      <c r="AZ97" s="18" t="s">
        <v>1434</v>
      </c>
      <c r="BC97" s="18">
        <v>1</v>
      </c>
      <c r="BL97" s="18">
        <v>1</v>
      </c>
      <c r="BN97" s="18">
        <v>2</v>
      </c>
      <c r="BO97" s="18">
        <v>2</v>
      </c>
      <c r="BP97" s="18">
        <v>2</v>
      </c>
      <c r="BQ97" s="18">
        <v>1</v>
      </c>
      <c r="BR97" s="12">
        <v>2017</v>
      </c>
      <c r="BS97" s="18">
        <v>1</v>
      </c>
      <c r="BU97" s="18">
        <v>1</v>
      </c>
      <c r="BV97" s="18">
        <v>1</v>
      </c>
      <c r="BW97" s="18">
        <v>1</v>
      </c>
      <c r="CB97" s="18">
        <v>1</v>
      </c>
      <c r="CD97" s="18">
        <v>2</v>
      </c>
      <c r="CE97" s="53">
        <v>31.73</v>
      </c>
      <c r="CF97" s="18">
        <v>1</v>
      </c>
      <c r="CG97" s="26">
        <v>42917</v>
      </c>
      <c r="CH97" s="18">
        <v>1</v>
      </c>
      <c r="CJ97" s="18">
        <v>1</v>
      </c>
      <c r="CK97" s="18">
        <v>1</v>
      </c>
      <c r="CL97" s="18">
        <v>1</v>
      </c>
      <c r="CQ97" s="18">
        <v>1</v>
      </c>
      <c r="CS97" s="53">
        <v>48.36</v>
      </c>
      <c r="CT97" s="18">
        <v>1</v>
      </c>
      <c r="CU97" s="26">
        <v>42917</v>
      </c>
      <c r="CV97" s="18">
        <v>1</v>
      </c>
      <c r="CX97" s="18">
        <v>1</v>
      </c>
      <c r="CY97" s="18">
        <v>1</v>
      </c>
      <c r="CZ97" s="18">
        <v>1</v>
      </c>
      <c r="DE97" s="18">
        <v>2</v>
      </c>
      <c r="DG97" s="18">
        <v>2</v>
      </c>
      <c r="DI97" s="53">
        <v>3.54</v>
      </c>
      <c r="DJ97" s="18">
        <v>1</v>
      </c>
      <c r="DK97" s="18">
        <v>3630</v>
      </c>
      <c r="DL97" s="18">
        <v>0</v>
      </c>
      <c r="DM97" s="18">
        <v>0</v>
      </c>
      <c r="DO97" s="18">
        <v>1090</v>
      </c>
      <c r="DP97" s="18">
        <v>0</v>
      </c>
      <c r="DQ97" s="18">
        <v>84</v>
      </c>
      <c r="DS97" s="18">
        <v>33</v>
      </c>
      <c r="DU97" s="66"/>
      <c r="DV97" s="18">
        <v>11</v>
      </c>
      <c r="DW97" s="18">
        <v>5</v>
      </c>
      <c r="DX97" s="18">
        <v>1</v>
      </c>
      <c r="DY97" s="18">
        <v>0</v>
      </c>
      <c r="DZ97" s="18">
        <v>1911</v>
      </c>
      <c r="EA97" s="18">
        <v>1991</v>
      </c>
      <c r="ED97" s="22">
        <v>0.32935199999999998</v>
      </c>
      <c r="EF97" s="22">
        <v>0.89745299999999995</v>
      </c>
      <c r="EG97" s="18">
        <v>2.5</v>
      </c>
      <c r="EH97" s="18">
        <v>0</v>
      </c>
      <c r="EQ97" s="18">
        <v>1</v>
      </c>
      <c r="ER97" s="18">
        <v>1</v>
      </c>
      <c r="ES97" s="18">
        <v>3</v>
      </c>
      <c r="EU97" s="20">
        <v>0.82579999999999998</v>
      </c>
      <c r="EW97" s="20">
        <v>0.17419999999999999</v>
      </c>
      <c r="EX97" s="18" t="s">
        <v>1437</v>
      </c>
      <c r="EY97" s="18">
        <v>1</v>
      </c>
      <c r="EZ97" s="72">
        <v>3630</v>
      </c>
      <c r="FA97" s="18">
        <v>0</v>
      </c>
      <c r="FD97" s="18">
        <v>1090</v>
      </c>
      <c r="FE97" s="18">
        <v>0</v>
      </c>
      <c r="FF97" s="18">
        <v>84</v>
      </c>
      <c r="FH97" s="18">
        <v>33</v>
      </c>
      <c r="FK97" s="18">
        <v>11</v>
      </c>
      <c r="FL97" s="18">
        <v>5</v>
      </c>
      <c r="FM97" s="18">
        <v>2</v>
      </c>
      <c r="FN97" s="19">
        <v>0</v>
      </c>
      <c r="FO97" s="18">
        <v>1</v>
      </c>
      <c r="FP97" s="18">
        <v>1</v>
      </c>
      <c r="FW97" s="18" t="s">
        <v>1438</v>
      </c>
      <c r="GH97" s="18">
        <v>2</v>
      </c>
      <c r="GI97" s="18">
        <v>2</v>
      </c>
      <c r="GK97" s="18" t="s">
        <v>680</v>
      </c>
      <c r="GL97" s="18">
        <v>2</v>
      </c>
      <c r="GN97" s="18" t="s">
        <v>680</v>
      </c>
      <c r="GO97" s="18" t="s">
        <v>1437</v>
      </c>
      <c r="GP97" s="18">
        <v>1</v>
      </c>
      <c r="GQ97" s="18">
        <v>1090</v>
      </c>
      <c r="GR97" s="18">
        <v>0</v>
      </c>
      <c r="GS97" s="18">
        <v>84</v>
      </c>
      <c r="GT97" s="18">
        <v>0</v>
      </c>
      <c r="GU97" s="18">
        <v>33</v>
      </c>
      <c r="GV97" s="18">
        <v>0</v>
      </c>
      <c r="GW97" s="18" t="s">
        <v>1441</v>
      </c>
      <c r="GX97" s="18" t="s">
        <v>1436</v>
      </c>
      <c r="GY97" s="18" t="s">
        <v>1440</v>
      </c>
      <c r="GZ97" s="18" t="s">
        <v>456</v>
      </c>
      <c r="HA97" s="18" t="s">
        <v>1437</v>
      </c>
    </row>
    <row r="98" spans="1:212" s="18" customFormat="1" x14ac:dyDescent="0.15">
      <c r="A98" s="18" t="s">
        <v>440</v>
      </c>
      <c r="B98" s="12">
        <v>1885</v>
      </c>
      <c r="C98" s="31">
        <v>3</v>
      </c>
      <c r="D98" s="12">
        <v>8</v>
      </c>
      <c r="E98" s="18">
        <v>1</v>
      </c>
      <c r="G98" s="18">
        <v>1</v>
      </c>
      <c r="H98" s="18">
        <v>1</v>
      </c>
      <c r="I98" s="18">
        <v>1</v>
      </c>
      <c r="J98" s="18">
        <v>1</v>
      </c>
      <c r="M98" s="18">
        <v>2</v>
      </c>
      <c r="N98" s="18">
        <v>1</v>
      </c>
      <c r="O98" s="18">
        <v>1</v>
      </c>
      <c r="P98" s="18">
        <v>1</v>
      </c>
      <c r="Q98" s="18">
        <v>1</v>
      </c>
      <c r="R98" s="18">
        <v>1</v>
      </c>
      <c r="U98" s="121" t="s">
        <v>2730</v>
      </c>
      <c r="V98" s="18">
        <v>20</v>
      </c>
      <c r="W98" s="53">
        <v>5</v>
      </c>
      <c r="X98" s="55">
        <v>0.18</v>
      </c>
      <c r="Y98" s="18">
        <v>60</v>
      </c>
      <c r="Z98" s="58">
        <v>120</v>
      </c>
      <c r="AB98" s="18">
        <v>2</v>
      </c>
      <c r="AD98" s="18">
        <v>3</v>
      </c>
      <c r="AE98" s="18">
        <v>1</v>
      </c>
      <c r="AF98" s="18">
        <v>90</v>
      </c>
      <c r="AH98" s="18" t="s">
        <v>444</v>
      </c>
      <c r="AI98" s="19">
        <v>0.2</v>
      </c>
      <c r="AJ98" s="19">
        <v>0.2</v>
      </c>
      <c r="AN98" s="18">
        <v>1</v>
      </c>
      <c r="AO98" s="18">
        <v>1</v>
      </c>
      <c r="AP98" s="18">
        <v>1</v>
      </c>
      <c r="AQ98" s="18">
        <v>3</v>
      </c>
      <c r="AR98" s="18">
        <v>2016</v>
      </c>
      <c r="AS98" s="18">
        <v>2007</v>
      </c>
      <c r="AT98" s="18" t="s">
        <v>445</v>
      </c>
      <c r="AU98" s="18">
        <v>2016</v>
      </c>
      <c r="AV98" s="18">
        <v>2007</v>
      </c>
      <c r="AW98" s="18" t="s">
        <v>445</v>
      </c>
      <c r="AX98" s="18">
        <v>2</v>
      </c>
      <c r="AY98" s="18">
        <v>2</v>
      </c>
      <c r="BE98" s="18">
        <v>1</v>
      </c>
      <c r="BL98" s="18">
        <v>1</v>
      </c>
      <c r="BN98" s="18">
        <v>1</v>
      </c>
      <c r="BO98" s="18">
        <v>1</v>
      </c>
      <c r="BP98" s="18">
        <v>3</v>
      </c>
      <c r="BQ98" s="18">
        <v>1</v>
      </c>
      <c r="BR98" s="12">
        <v>2017</v>
      </c>
      <c r="BS98" s="18">
        <v>1</v>
      </c>
      <c r="BU98" s="18">
        <v>1</v>
      </c>
      <c r="CB98" s="18">
        <v>2</v>
      </c>
      <c r="CD98" s="18">
        <v>2</v>
      </c>
      <c r="CE98" s="53">
        <v>31.77</v>
      </c>
      <c r="CF98" s="18">
        <v>1</v>
      </c>
      <c r="CG98" s="25">
        <v>42933</v>
      </c>
      <c r="CH98" s="18">
        <v>1</v>
      </c>
      <c r="CJ98" s="18">
        <v>1</v>
      </c>
      <c r="CQ98" s="18">
        <v>1</v>
      </c>
      <c r="CS98" s="53">
        <v>41.95</v>
      </c>
      <c r="CT98" s="18">
        <v>2</v>
      </c>
      <c r="DJ98" s="18">
        <v>1</v>
      </c>
      <c r="DK98" s="18">
        <v>1875</v>
      </c>
      <c r="DL98" s="18">
        <v>20</v>
      </c>
      <c r="DO98" s="18">
        <v>675</v>
      </c>
      <c r="DP98" s="18">
        <v>4</v>
      </c>
      <c r="DQ98" s="18">
        <v>32</v>
      </c>
      <c r="DR98" s="18">
        <v>1</v>
      </c>
      <c r="DU98" s="109">
        <v>75000</v>
      </c>
      <c r="DW98" s="18">
        <v>10</v>
      </c>
      <c r="DX98" s="18">
        <v>1</v>
      </c>
      <c r="DY98" s="18">
        <v>1</v>
      </c>
      <c r="DZ98" s="18">
        <v>1906</v>
      </c>
      <c r="EA98" s="18">
        <v>2017</v>
      </c>
      <c r="EB98" s="18">
        <v>1.5840000000000001</v>
      </c>
      <c r="EC98" s="18">
        <v>2.16</v>
      </c>
      <c r="ED98" s="22">
        <v>3.15E-2</v>
      </c>
      <c r="EE98" s="19">
        <v>0.9</v>
      </c>
      <c r="EG98" s="22">
        <v>1.4</v>
      </c>
      <c r="EP98" s="18">
        <v>2037</v>
      </c>
      <c r="EQ98" s="18">
        <v>1</v>
      </c>
      <c r="ER98" s="18">
        <v>2</v>
      </c>
      <c r="ES98" s="18">
        <v>5</v>
      </c>
      <c r="EV98" s="19">
        <v>1</v>
      </c>
      <c r="EY98" s="18">
        <v>1</v>
      </c>
      <c r="EZ98" s="72">
        <v>1875</v>
      </c>
      <c r="FA98" s="18">
        <v>0</v>
      </c>
      <c r="FD98" s="18">
        <v>675</v>
      </c>
      <c r="FF98" s="18">
        <v>32</v>
      </c>
      <c r="FJ98" s="18">
        <v>5</v>
      </c>
      <c r="FL98" s="18">
        <v>8</v>
      </c>
      <c r="FM98" s="18">
        <v>1</v>
      </c>
      <c r="FN98" s="19">
        <v>0</v>
      </c>
      <c r="FO98" s="18">
        <v>1</v>
      </c>
      <c r="FV98" s="18">
        <v>2</v>
      </c>
      <c r="FX98" s="18">
        <v>2007</v>
      </c>
      <c r="FY98" s="18">
        <v>2007</v>
      </c>
      <c r="FZ98" s="18">
        <v>1.4</v>
      </c>
      <c r="GA98" s="18">
        <v>1.4</v>
      </c>
      <c r="GB98" s="18">
        <v>65</v>
      </c>
      <c r="GC98" s="18">
        <v>0.25</v>
      </c>
      <c r="GD98" s="18">
        <v>0.18</v>
      </c>
      <c r="GE98" s="19">
        <v>0.3</v>
      </c>
      <c r="GF98" s="18">
        <v>2037</v>
      </c>
      <c r="GG98" s="18">
        <v>2037</v>
      </c>
      <c r="GH98" s="18">
        <v>2</v>
      </c>
      <c r="GI98" s="18">
        <v>1</v>
      </c>
      <c r="GJ98" s="19">
        <v>0.7</v>
      </c>
      <c r="GK98" s="18" t="s">
        <v>448</v>
      </c>
      <c r="GL98" s="18">
        <v>2</v>
      </c>
      <c r="GP98" s="18">
        <v>2</v>
      </c>
    </row>
    <row r="99" spans="1:212" s="18" customFormat="1" x14ac:dyDescent="0.15">
      <c r="A99" s="18" t="s">
        <v>2465</v>
      </c>
      <c r="B99" s="12">
        <v>1205</v>
      </c>
      <c r="C99" s="31">
        <v>2</v>
      </c>
      <c r="D99" s="12">
        <v>3</v>
      </c>
      <c r="E99" s="18">
        <v>4</v>
      </c>
      <c r="F99" s="18" t="s">
        <v>859</v>
      </c>
      <c r="U99" s="53"/>
      <c r="Z99" s="58"/>
      <c r="AH99" s="18" t="s">
        <v>860</v>
      </c>
      <c r="AJ99" s="19">
        <v>0</v>
      </c>
      <c r="AK99" s="19">
        <v>0</v>
      </c>
      <c r="AL99" s="18">
        <v>1</v>
      </c>
      <c r="AO99" s="18">
        <v>3</v>
      </c>
      <c r="AP99" s="18">
        <v>1</v>
      </c>
      <c r="AQ99" s="18">
        <v>1</v>
      </c>
      <c r="AS99" s="18" t="s">
        <v>861</v>
      </c>
      <c r="AT99" s="18" t="s">
        <v>861</v>
      </c>
      <c r="AV99" s="18">
        <v>2010</v>
      </c>
      <c r="AW99" s="18">
        <v>2010</v>
      </c>
      <c r="AX99" s="18">
        <v>1</v>
      </c>
      <c r="AY99" s="18">
        <v>4</v>
      </c>
      <c r="AZ99" s="18" t="s">
        <v>862</v>
      </c>
      <c r="BF99" s="18">
        <v>1</v>
      </c>
      <c r="BG99" s="18" t="s">
        <v>863</v>
      </c>
      <c r="BI99" s="18">
        <v>1</v>
      </c>
      <c r="BM99" s="18">
        <v>1</v>
      </c>
      <c r="BN99" s="18">
        <v>3</v>
      </c>
      <c r="BO99" s="18">
        <v>1</v>
      </c>
      <c r="BP99" s="18">
        <v>2</v>
      </c>
      <c r="BQ99" s="18">
        <v>2</v>
      </c>
      <c r="CE99" s="53"/>
      <c r="CF99" s="18">
        <v>1</v>
      </c>
      <c r="CG99" s="18">
        <v>2017</v>
      </c>
      <c r="CH99" s="18">
        <v>1</v>
      </c>
      <c r="CJ99" s="18">
        <v>1</v>
      </c>
      <c r="CQ99" s="18">
        <v>1</v>
      </c>
      <c r="CS99" s="53">
        <v>38</v>
      </c>
      <c r="CT99" s="18">
        <v>1</v>
      </c>
      <c r="CU99" s="18">
        <v>2017</v>
      </c>
      <c r="CV99" s="18">
        <v>1</v>
      </c>
      <c r="DA99" s="18">
        <v>1</v>
      </c>
      <c r="DE99" s="18">
        <v>2</v>
      </c>
      <c r="DG99" s="18">
        <v>2</v>
      </c>
      <c r="DI99" s="53">
        <v>13</v>
      </c>
      <c r="DJ99" s="18">
        <v>2</v>
      </c>
      <c r="DU99" s="109"/>
      <c r="EY99" s="18">
        <v>1</v>
      </c>
      <c r="EZ99" s="72"/>
    </row>
    <row r="100" spans="1:212" s="18" customFormat="1" x14ac:dyDescent="0.15">
      <c r="A100" s="18" t="s">
        <v>536</v>
      </c>
      <c r="B100" s="12">
        <v>1320</v>
      </c>
      <c r="C100" s="31">
        <v>3</v>
      </c>
      <c r="D100" s="12">
        <v>4</v>
      </c>
      <c r="E100" s="18">
        <v>4</v>
      </c>
      <c r="F100" s="18" t="s">
        <v>541</v>
      </c>
      <c r="G100" s="18">
        <v>1</v>
      </c>
      <c r="H100" s="18">
        <v>1</v>
      </c>
      <c r="M100" s="18">
        <v>2</v>
      </c>
      <c r="O100" s="18">
        <v>1</v>
      </c>
      <c r="R100" s="18">
        <v>1</v>
      </c>
      <c r="U100" s="53"/>
      <c r="W100" s="53">
        <v>90</v>
      </c>
      <c r="X100" s="55">
        <v>0.09</v>
      </c>
      <c r="Z100" s="58"/>
      <c r="AB100" s="18">
        <v>2</v>
      </c>
      <c r="AD100" s="18">
        <v>4</v>
      </c>
      <c r="AH100" s="18" t="s">
        <v>544</v>
      </c>
      <c r="AL100" s="18">
        <v>1</v>
      </c>
      <c r="AM100" s="18">
        <v>1</v>
      </c>
      <c r="AN100" s="18">
        <v>1</v>
      </c>
      <c r="AO100" s="18">
        <v>3</v>
      </c>
      <c r="AP100" s="18">
        <v>3</v>
      </c>
      <c r="AQ100" s="18">
        <v>3</v>
      </c>
      <c r="AR100" s="18" t="s">
        <v>545</v>
      </c>
      <c r="AS100" s="18" t="s">
        <v>545</v>
      </c>
      <c r="AT100" s="18" t="s">
        <v>545</v>
      </c>
      <c r="AU100" s="18" t="s">
        <v>545</v>
      </c>
      <c r="AV100" s="18" t="s">
        <v>545</v>
      </c>
      <c r="AW100" s="18" t="s">
        <v>545</v>
      </c>
      <c r="AX100" s="18">
        <v>1</v>
      </c>
      <c r="AY100" s="18">
        <v>3</v>
      </c>
      <c r="BE100" s="18">
        <v>1</v>
      </c>
      <c r="BL100" s="18">
        <v>1</v>
      </c>
      <c r="BN100" s="18">
        <v>2</v>
      </c>
      <c r="BO100" s="18">
        <v>2</v>
      </c>
      <c r="BP100" s="18">
        <v>2</v>
      </c>
      <c r="BQ100" s="18">
        <v>2</v>
      </c>
      <c r="CE100" s="53"/>
      <c r="CF100" s="18">
        <v>2</v>
      </c>
      <c r="CS100" s="53"/>
      <c r="CT100" s="18">
        <v>2</v>
      </c>
      <c r="DJ100" s="18">
        <v>2</v>
      </c>
      <c r="DU100" s="109"/>
      <c r="EY100" s="18">
        <v>2</v>
      </c>
      <c r="EZ100" s="72"/>
      <c r="GP100" s="18">
        <v>1</v>
      </c>
      <c r="GQ100" s="18">
        <v>300</v>
      </c>
      <c r="GS100" s="18">
        <v>6</v>
      </c>
      <c r="GT100" s="18">
        <v>2</v>
      </c>
      <c r="GW100" s="18">
        <v>0</v>
      </c>
      <c r="GX100" s="18">
        <v>0</v>
      </c>
      <c r="GY100" s="18" t="s">
        <v>445</v>
      </c>
      <c r="HA100" s="18" t="s">
        <v>547</v>
      </c>
    </row>
    <row r="101" spans="1:212" s="18" customFormat="1" x14ac:dyDescent="0.15">
      <c r="A101" s="18" t="s">
        <v>2449</v>
      </c>
      <c r="B101" s="12">
        <v>305</v>
      </c>
      <c r="C101" s="31">
        <v>1</v>
      </c>
      <c r="D101" s="12">
        <v>7</v>
      </c>
      <c r="E101" s="18">
        <v>1</v>
      </c>
      <c r="G101" s="18">
        <v>1</v>
      </c>
      <c r="H101" s="18">
        <v>1</v>
      </c>
      <c r="J101" s="18">
        <v>1</v>
      </c>
      <c r="L101" s="18">
        <v>1</v>
      </c>
      <c r="M101" s="18">
        <v>2</v>
      </c>
      <c r="P101" s="18">
        <v>1</v>
      </c>
      <c r="Z101" s="58"/>
      <c r="AB101" s="18">
        <v>2</v>
      </c>
      <c r="AD101" s="18">
        <v>2</v>
      </c>
      <c r="AL101" s="18">
        <v>1</v>
      </c>
      <c r="AM101" s="18">
        <v>1</v>
      </c>
      <c r="AN101" s="18">
        <v>1</v>
      </c>
      <c r="AO101" s="18">
        <v>2</v>
      </c>
      <c r="AP101" s="18">
        <v>3</v>
      </c>
      <c r="AQ101" s="18">
        <v>3</v>
      </c>
      <c r="AR101" s="18" t="s">
        <v>486</v>
      </c>
      <c r="AS101" s="18" t="s">
        <v>445</v>
      </c>
      <c r="AT101" s="18" t="s">
        <v>445</v>
      </c>
      <c r="AX101" s="18">
        <v>2</v>
      </c>
      <c r="AY101" s="18">
        <v>4</v>
      </c>
      <c r="AZ101" s="18" t="s">
        <v>842</v>
      </c>
      <c r="BE101" s="18">
        <v>1</v>
      </c>
      <c r="BL101" s="18">
        <v>1</v>
      </c>
      <c r="BN101" s="18">
        <v>2</v>
      </c>
      <c r="BO101" s="18">
        <v>3</v>
      </c>
      <c r="BP101" s="18">
        <v>3</v>
      </c>
      <c r="BQ101" s="18">
        <v>1</v>
      </c>
      <c r="CD101" s="18">
        <v>2</v>
      </c>
      <c r="CE101" s="53">
        <v>26</v>
      </c>
      <c r="CF101" s="18">
        <v>2</v>
      </c>
      <c r="CS101" s="53"/>
      <c r="CT101" s="18">
        <v>2</v>
      </c>
      <c r="DJ101" s="18">
        <v>1</v>
      </c>
      <c r="DU101" s="109"/>
      <c r="EZ101" s="72"/>
    </row>
    <row r="102" spans="1:212" s="18" customFormat="1" x14ac:dyDescent="0.15">
      <c r="A102" s="18" t="s">
        <v>1081</v>
      </c>
      <c r="B102" s="12">
        <v>33405</v>
      </c>
      <c r="C102" s="31">
        <v>5</v>
      </c>
      <c r="D102" s="12">
        <v>2</v>
      </c>
      <c r="E102" s="18">
        <v>4</v>
      </c>
      <c r="F102" s="18" t="s">
        <v>1086</v>
      </c>
      <c r="U102" s="53"/>
      <c r="Z102" s="58"/>
      <c r="AB102" s="18">
        <v>2</v>
      </c>
      <c r="AD102" s="18">
        <v>1</v>
      </c>
      <c r="AE102" s="18">
        <v>2</v>
      </c>
      <c r="AF102" s="18" t="s">
        <v>1087</v>
      </c>
      <c r="AH102" s="18" t="s">
        <v>1088</v>
      </c>
      <c r="AJ102" s="19">
        <v>0</v>
      </c>
      <c r="AL102" s="18">
        <v>1</v>
      </c>
      <c r="AN102" s="18">
        <v>1</v>
      </c>
      <c r="AO102" s="18">
        <v>3</v>
      </c>
      <c r="AP102" s="18">
        <v>1</v>
      </c>
      <c r="AQ102" s="18">
        <v>3</v>
      </c>
      <c r="AR102" s="18" t="s">
        <v>545</v>
      </c>
      <c r="AS102" s="18">
        <v>2015</v>
      </c>
      <c r="AT102" s="18" t="s">
        <v>545</v>
      </c>
      <c r="AU102" s="18" t="s">
        <v>545</v>
      </c>
      <c r="AV102" s="18">
        <v>2015</v>
      </c>
      <c r="AW102" s="18" t="s">
        <v>545</v>
      </c>
      <c r="BL102" s="18">
        <v>1</v>
      </c>
      <c r="BN102" s="18">
        <v>3</v>
      </c>
      <c r="BO102" s="18">
        <v>2</v>
      </c>
      <c r="BP102" s="18">
        <v>3</v>
      </c>
      <c r="BQ102" s="18">
        <v>2</v>
      </c>
      <c r="CE102" s="53"/>
      <c r="CF102" s="18">
        <v>1</v>
      </c>
      <c r="CG102" s="18">
        <v>2017</v>
      </c>
      <c r="CH102" s="18">
        <v>1</v>
      </c>
      <c r="CO102" s="18">
        <v>1</v>
      </c>
      <c r="CP102" s="18" t="s">
        <v>1089</v>
      </c>
      <c r="CQ102" s="18">
        <v>2</v>
      </c>
      <c r="CS102" s="53">
        <v>56.7</v>
      </c>
      <c r="CT102" s="18">
        <v>2</v>
      </c>
      <c r="DJ102" s="18">
        <v>2</v>
      </c>
      <c r="DU102" s="109"/>
      <c r="EY102" s="18">
        <v>1</v>
      </c>
      <c r="EZ102" s="72">
        <v>33405</v>
      </c>
      <c r="FA102" s="18">
        <v>0</v>
      </c>
      <c r="FC102" s="18">
        <v>0</v>
      </c>
      <c r="FD102" s="18">
        <v>9913</v>
      </c>
      <c r="FE102" s="18">
        <v>0</v>
      </c>
      <c r="FF102" s="18">
        <v>801</v>
      </c>
      <c r="FG102" s="18">
        <v>0</v>
      </c>
      <c r="FK102" s="18">
        <v>155</v>
      </c>
      <c r="FL102" s="18">
        <v>13</v>
      </c>
      <c r="FM102" s="18">
        <v>1</v>
      </c>
      <c r="FO102" s="18">
        <v>1</v>
      </c>
      <c r="FP102" s="18">
        <v>1</v>
      </c>
      <c r="FQ102" s="18">
        <v>1</v>
      </c>
      <c r="FR102" s="18">
        <v>1</v>
      </c>
      <c r="FS102" s="18">
        <v>1</v>
      </c>
      <c r="FV102" s="18">
        <v>1</v>
      </c>
      <c r="FX102" s="18">
        <v>1996</v>
      </c>
      <c r="FY102" s="18">
        <v>2016</v>
      </c>
      <c r="FZ102" s="18">
        <v>6.1</v>
      </c>
      <c r="GA102" s="18">
        <v>32</v>
      </c>
      <c r="GH102" s="18">
        <v>1</v>
      </c>
      <c r="GI102" s="18">
        <v>2</v>
      </c>
      <c r="GL102" s="18">
        <v>1</v>
      </c>
      <c r="GM102" s="19">
        <v>1</v>
      </c>
      <c r="GN102" s="18" t="s">
        <v>1091</v>
      </c>
      <c r="GP102" s="18">
        <v>1</v>
      </c>
      <c r="GZ102" s="18" t="s">
        <v>1092</v>
      </c>
    </row>
    <row r="103" spans="1:212" s="18" customFormat="1" x14ac:dyDescent="0.15">
      <c r="A103" s="18" t="s">
        <v>2477</v>
      </c>
      <c r="B103" s="12">
        <v>335</v>
      </c>
      <c r="C103" s="31">
        <v>1</v>
      </c>
      <c r="D103" s="12">
        <v>3</v>
      </c>
      <c r="E103" s="18">
        <v>1</v>
      </c>
      <c r="G103" s="18">
        <v>1</v>
      </c>
      <c r="H103" s="18">
        <v>1</v>
      </c>
      <c r="J103" s="18">
        <v>1</v>
      </c>
      <c r="M103" s="18">
        <v>1</v>
      </c>
      <c r="N103" s="18">
        <v>1</v>
      </c>
      <c r="O103" s="18">
        <v>1</v>
      </c>
      <c r="P103" s="18">
        <v>1</v>
      </c>
      <c r="Q103" s="18">
        <v>1</v>
      </c>
      <c r="R103" s="18">
        <v>1</v>
      </c>
      <c r="U103" s="53">
        <v>10</v>
      </c>
      <c r="V103" s="18">
        <v>0</v>
      </c>
      <c r="W103" s="53">
        <v>15</v>
      </c>
      <c r="X103" s="55"/>
      <c r="Y103" s="18">
        <v>61</v>
      </c>
      <c r="Z103" s="58"/>
      <c r="AA103" s="18">
        <v>90</v>
      </c>
      <c r="AB103" s="18">
        <v>2</v>
      </c>
      <c r="AD103" s="18">
        <v>3</v>
      </c>
      <c r="AE103" s="18">
        <v>1</v>
      </c>
      <c r="AG103" s="18" t="s">
        <v>2482</v>
      </c>
      <c r="AI103" s="19">
        <v>0.14000000000000001</v>
      </c>
      <c r="AM103" s="18">
        <v>1</v>
      </c>
      <c r="AN103" s="18">
        <v>1</v>
      </c>
      <c r="AO103" s="18">
        <v>1</v>
      </c>
      <c r="AP103" s="18">
        <v>3</v>
      </c>
      <c r="AQ103" s="18">
        <v>3</v>
      </c>
      <c r="AR103" s="18" t="s">
        <v>2483</v>
      </c>
      <c r="AU103" s="18">
        <v>2004</v>
      </c>
      <c r="AV103" s="18" t="s">
        <v>680</v>
      </c>
      <c r="AW103" s="18" t="s">
        <v>680</v>
      </c>
      <c r="AX103" s="18">
        <v>1</v>
      </c>
      <c r="AY103" s="18">
        <v>2</v>
      </c>
      <c r="AZ103" s="18" t="s">
        <v>2484</v>
      </c>
      <c r="BB103" s="18">
        <v>1</v>
      </c>
      <c r="BC103" s="18">
        <v>1</v>
      </c>
      <c r="BL103" s="18">
        <v>1</v>
      </c>
      <c r="BN103" s="18">
        <v>2</v>
      </c>
      <c r="BO103" s="18">
        <v>3</v>
      </c>
      <c r="BP103" s="18">
        <v>3</v>
      </c>
      <c r="BQ103" s="18">
        <v>1</v>
      </c>
      <c r="BS103" s="18">
        <v>1</v>
      </c>
      <c r="BT103" s="18">
        <v>1</v>
      </c>
      <c r="BU103" s="18">
        <v>1</v>
      </c>
      <c r="BW103" s="18">
        <v>1</v>
      </c>
      <c r="CB103" s="18">
        <v>2</v>
      </c>
      <c r="CD103" s="18">
        <v>2</v>
      </c>
      <c r="CE103" s="53"/>
      <c r="CF103" s="18">
        <v>2</v>
      </c>
      <c r="CS103" s="53"/>
      <c r="CT103" s="18">
        <v>2</v>
      </c>
      <c r="DJ103" s="18">
        <v>1</v>
      </c>
      <c r="DK103" s="18">
        <v>350</v>
      </c>
      <c r="DL103" s="18">
        <v>0</v>
      </c>
      <c r="DO103" s="18">
        <v>125</v>
      </c>
      <c r="DQ103" s="18">
        <v>1</v>
      </c>
      <c r="DR103" s="18">
        <v>0</v>
      </c>
      <c r="DS103" s="18">
        <v>1</v>
      </c>
      <c r="DT103" s="18">
        <v>0</v>
      </c>
      <c r="DU103" s="109">
        <v>5183380</v>
      </c>
      <c r="DV103" s="18">
        <v>4.5</v>
      </c>
      <c r="DW103" s="18">
        <v>7</v>
      </c>
      <c r="DX103" s="18">
        <v>3</v>
      </c>
      <c r="DY103" s="18">
        <v>0</v>
      </c>
      <c r="DZ103" s="18">
        <v>1980</v>
      </c>
      <c r="EA103" s="18">
        <v>2002</v>
      </c>
      <c r="EB103" s="18">
        <v>0.14299999999999999</v>
      </c>
      <c r="ED103" s="18">
        <v>1.7999999999999999E-2</v>
      </c>
      <c r="EE103" s="18">
        <v>0.94</v>
      </c>
      <c r="EG103" s="18">
        <v>0.15</v>
      </c>
      <c r="EP103" s="18">
        <v>2015</v>
      </c>
      <c r="EQ103" s="18">
        <v>2</v>
      </c>
      <c r="ER103" s="18">
        <v>1</v>
      </c>
      <c r="ES103" s="18">
        <v>3</v>
      </c>
      <c r="EW103" s="19">
        <v>1</v>
      </c>
      <c r="EY103" s="18">
        <v>2</v>
      </c>
      <c r="EZ103" s="72"/>
      <c r="GP103" s="18">
        <v>2</v>
      </c>
      <c r="HD103" s="12"/>
    </row>
    <row r="104" spans="1:212" s="18" customFormat="1" x14ac:dyDescent="0.15">
      <c r="A104" s="18" t="s">
        <v>2457</v>
      </c>
      <c r="B104" s="12">
        <v>175</v>
      </c>
      <c r="C104" s="31">
        <v>1</v>
      </c>
      <c r="D104" s="12">
        <v>8</v>
      </c>
      <c r="E104" s="18">
        <v>1</v>
      </c>
      <c r="G104" s="18">
        <v>1</v>
      </c>
      <c r="H104" s="18">
        <v>1</v>
      </c>
      <c r="J104" s="18">
        <v>1</v>
      </c>
      <c r="M104" s="18">
        <v>2</v>
      </c>
      <c r="N104" s="18">
        <v>1</v>
      </c>
      <c r="P104" s="18">
        <v>1</v>
      </c>
      <c r="R104" s="18">
        <v>1</v>
      </c>
      <c r="U104" s="53">
        <v>10</v>
      </c>
      <c r="V104" s="18">
        <v>60</v>
      </c>
      <c r="Y104" s="18">
        <v>90</v>
      </c>
      <c r="Z104" s="58"/>
      <c r="AB104" s="18">
        <v>2</v>
      </c>
      <c r="AD104" s="18">
        <v>3</v>
      </c>
      <c r="AE104" s="18">
        <v>1</v>
      </c>
      <c r="AF104" s="18" t="s">
        <v>850</v>
      </c>
      <c r="AG104" s="18" t="s">
        <v>851</v>
      </c>
      <c r="AH104" s="18" t="s">
        <v>852</v>
      </c>
      <c r="CE104" s="53"/>
      <c r="CS104" s="53"/>
      <c r="EZ104" s="72"/>
    </row>
    <row r="105" spans="1:212" s="18" customFormat="1" x14ac:dyDescent="0.15">
      <c r="A105" s="18" t="s">
        <v>2468</v>
      </c>
      <c r="B105" s="12">
        <v>2095</v>
      </c>
      <c r="C105" s="31">
        <v>3</v>
      </c>
      <c r="D105" s="12">
        <v>2</v>
      </c>
      <c r="E105" s="18">
        <v>1</v>
      </c>
      <c r="G105" s="18">
        <v>1</v>
      </c>
      <c r="H105" s="18">
        <v>1</v>
      </c>
      <c r="I105" s="18">
        <v>1</v>
      </c>
      <c r="J105" s="18">
        <v>1</v>
      </c>
      <c r="L105" s="18">
        <v>1</v>
      </c>
      <c r="M105" s="18">
        <v>1</v>
      </c>
      <c r="O105" s="18">
        <v>1</v>
      </c>
      <c r="P105" s="18">
        <v>1</v>
      </c>
      <c r="Q105" s="18">
        <v>1</v>
      </c>
      <c r="W105" s="53">
        <v>50</v>
      </c>
      <c r="Y105" s="18">
        <v>30</v>
      </c>
      <c r="Z105" s="58"/>
      <c r="AA105" s="18">
        <v>30</v>
      </c>
      <c r="AB105" s="18">
        <v>2</v>
      </c>
      <c r="AD105" s="18">
        <v>3</v>
      </c>
      <c r="AE105" s="18">
        <v>1</v>
      </c>
      <c r="AF105" s="18">
        <v>60</v>
      </c>
      <c r="CE105" s="53"/>
      <c r="CS105" s="53"/>
      <c r="EZ105" s="72"/>
    </row>
    <row r="106" spans="1:212" s="18" customFormat="1" x14ac:dyDescent="0.15">
      <c r="A106" s="18" t="s">
        <v>2425</v>
      </c>
      <c r="B106" s="12">
        <v>705</v>
      </c>
      <c r="C106" s="31">
        <v>2</v>
      </c>
      <c r="D106" s="12">
        <v>8</v>
      </c>
      <c r="E106" s="18">
        <v>1</v>
      </c>
      <c r="G106" s="18">
        <v>1</v>
      </c>
      <c r="H106" s="18">
        <v>1</v>
      </c>
      <c r="M106" s="18">
        <v>2</v>
      </c>
      <c r="P106" s="18">
        <v>1</v>
      </c>
      <c r="Q106" s="18">
        <v>1</v>
      </c>
      <c r="Y106" s="18">
        <v>90</v>
      </c>
      <c r="Z106" s="58"/>
      <c r="AA106" s="18">
        <v>60</v>
      </c>
      <c r="AB106" s="18">
        <v>2</v>
      </c>
      <c r="AD106" s="18">
        <v>3</v>
      </c>
      <c r="AE106" s="18">
        <v>1</v>
      </c>
      <c r="AF106" s="18">
        <v>30</v>
      </c>
      <c r="AH106" s="18" t="s">
        <v>997</v>
      </c>
      <c r="CE106" s="53"/>
      <c r="CS106" s="53"/>
      <c r="EZ106" s="72"/>
    </row>
    <row r="107" spans="1:212" s="18" customFormat="1" x14ac:dyDescent="0.15">
      <c r="A107" s="18" t="s">
        <v>1283</v>
      </c>
      <c r="B107" s="12">
        <v>175</v>
      </c>
      <c r="C107" s="31">
        <v>1</v>
      </c>
      <c r="D107" s="12">
        <v>8</v>
      </c>
      <c r="E107" s="18">
        <v>1</v>
      </c>
      <c r="G107" s="18">
        <v>1</v>
      </c>
      <c r="H107" s="18">
        <v>1</v>
      </c>
      <c r="J107" s="18">
        <v>1</v>
      </c>
      <c r="K107" s="18">
        <v>1</v>
      </c>
      <c r="L107" s="18">
        <v>1</v>
      </c>
      <c r="M107" s="18">
        <v>2</v>
      </c>
      <c r="N107" s="18">
        <v>1</v>
      </c>
      <c r="O107" s="18">
        <v>1</v>
      </c>
      <c r="P107" s="18">
        <v>1</v>
      </c>
      <c r="Q107" s="18">
        <v>1</v>
      </c>
      <c r="U107" s="53" t="s">
        <v>1287</v>
      </c>
      <c r="V107" s="18">
        <v>30</v>
      </c>
      <c r="W107" s="53" t="s">
        <v>1288</v>
      </c>
      <c r="Y107" s="18">
        <v>90</v>
      </c>
      <c r="Z107" s="58">
        <v>100</v>
      </c>
      <c r="AB107" s="18">
        <v>2</v>
      </c>
      <c r="AD107" s="18">
        <v>2</v>
      </c>
      <c r="AF107" s="18">
        <v>0</v>
      </c>
      <c r="AG107" s="18" t="s">
        <v>1291</v>
      </c>
      <c r="AH107" s="18" t="s">
        <v>1292</v>
      </c>
      <c r="AL107" s="18">
        <v>1</v>
      </c>
      <c r="AM107" s="18">
        <v>1</v>
      </c>
      <c r="AN107" s="18">
        <v>1</v>
      </c>
      <c r="AO107" s="18">
        <v>1</v>
      </c>
      <c r="AP107" s="18">
        <v>1</v>
      </c>
      <c r="AQ107" s="18">
        <v>3</v>
      </c>
      <c r="AX107" s="18">
        <v>2</v>
      </c>
      <c r="AY107" s="18">
        <v>2</v>
      </c>
      <c r="AZ107" s="18" t="s">
        <v>1293</v>
      </c>
      <c r="BB107" s="18">
        <v>1</v>
      </c>
      <c r="BL107" s="18">
        <v>1</v>
      </c>
      <c r="BN107" s="18">
        <v>2</v>
      </c>
      <c r="BO107" s="18">
        <v>2</v>
      </c>
      <c r="BP107" s="18">
        <v>3</v>
      </c>
      <c r="BQ107" s="18">
        <v>1</v>
      </c>
      <c r="BS107" s="18">
        <v>1</v>
      </c>
      <c r="BU107" s="18">
        <v>1</v>
      </c>
      <c r="BV107" s="18">
        <v>1</v>
      </c>
      <c r="BW107" s="18">
        <v>1</v>
      </c>
      <c r="CB107" s="18">
        <v>1</v>
      </c>
      <c r="CD107" s="18">
        <v>2</v>
      </c>
      <c r="CE107" s="53"/>
      <c r="CF107" s="18">
        <v>1</v>
      </c>
      <c r="CH107" s="18">
        <v>1</v>
      </c>
      <c r="CJ107" s="18">
        <v>1</v>
      </c>
      <c r="CK107" s="18">
        <v>1</v>
      </c>
      <c r="CL107" s="18">
        <v>1</v>
      </c>
      <c r="CQ107" s="18">
        <v>1</v>
      </c>
      <c r="CS107" s="53"/>
      <c r="CT107" s="18">
        <v>2</v>
      </c>
      <c r="DJ107" s="18">
        <v>1</v>
      </c>
      <c r="DU107" s="109"/>
      <c r="EZ107" s="72"/>
    </row>
    <row r="108" spans="1:212" s="18" customFormat="1" x14ac:dyDescent="0.15">
      <c r="A108" s="18" t="s">
        <v>2440</v>
      </c>
      <c r="B108" s="12">
        <v>605</v>
      </c>
      <c r="C108" s="31">
        <v>2</v>
      </c>
      <c r="D108" s="12">
        <v>6</v>
      </c>
      <c r="E108" s="18">
        <v>1</v>
      </c>
      <c r="G108" s="18">
        <v>1</v>
      </c>
      <c r="H108" s="18">
        <v>1</v>
      </c>
      <c r="J108" s="18">
        <v>1</v>
      </c>
      <c r="M108" s="18">
        <v>2</v>
      </c>
      <c r="N108" s="18">
        <v>1</v>
      </c>
      <c r="P108" s="18">
        <v>1</v>
      </c>
      <c r="Q108" s="18">
        <v>1</v>
      </c>
      <c r="U108" s="53">
        <v>10</v>
      </c>
      <c r="V108" s="18">
        <v>0</v>
      </c>
      <c r="W108" s="53"/>
      <c r="Y108" s="18">
        <v>60</v>
      </c>
      <c r="Z108" s="58"/>
      <c r="AA108" s="18">
        <v>60</v>
      </c>
      <c r="AB108" s="18">
        <v>2</v>
      </c>
      <c r="AD108" s="18">
        <v>3</v>
      </c>
      <c r="AE108" s="18">
        <v>1</v>
      </c>
      <c r="AG108" s="18" t="s">
        <v>1270</v>
      </c>
      <c r="AH108" s="18" t="s">
        <v>456</v>
      </c>
      <c r="CE108" s="53"/>
      <c r="CS108" s="53"/>
      <c r="EZ108" s="72"/>
    </row>
    <row r="109" spans="1:212" s="18" customFormat="1" x14ac:dyDescent="0.15">
      <c r="A109" s="18" t="s">
        <v>1075</v>
      </c>
      <c r="B109" s="12">
        <v>450</v>
      </c>
      <c r="C109" s="31">
        <v>2</v>
      </c>
      <c r="D109" s="12">
        <v>6</v>
      </c>
      <c r="E109" s="18">
        <v>1</v>
      </c>
      <c r="G109" s="18">
        <v>1</v>
      </c>
      <c r="H109" s="18">
        <v>1</v>
      </c>
      <c r="I109" s="18">
        <v>1</v>
      </c>
      <c r="M109" s="18">
        <v>2</v>
      </c>
      <c r="N109" s="18">
        <v>1</v>
      </c>
      <c r="P109" s="18">
        <v>1</v>
      </c>
      <c r="U109" s="53">
        <v>2.5</v>
      </c>
      <c r="V109" s="18">
        <v>1</v>
      </c>
      <c r="Y109" s="18">
        <v>60</v>
      </c>
      <c r="Z109" s="58"/>
      <c r="AB109" s="18">
        <v>2</v>
      </c>
      <c r="AD109" s="18">
        <v>3</v>
      </c>
      <c r="AE109" s="18">
        <v>1</v>
      </c>
      <c r="AG109" s="18" t="s">
        <v>1078</v>
      </c>
      <c r="CE109" s="53"/>
      <c r="CS109" s="53"/>
      <c r="EZ109" s="72"/>
    </row>
    <row r="110" spans="1:212" s="18" customFormat="1" x14ac:dyDescent="0.15">
      <c r="A110" s="18" t="s">
        <v>1172</v>
      </c>
      <c r="B110" s="12">
        <v>8680</v>
      </c>
      <c r="C110" s="31">
        <v>4</v>
      </c>
      <c r="D110" s="12">
        <v>4</v>
      </c>
      <c r="E110" s="18">
        <v>1</v>
      </c>
      <c r="G110" s="18">
        <v>1</v>
      </c>
      <c r="H110" s="18">
        <v>1</v>
      </c>
      <c r="I110" s="18">
        <v>1</v>
      </c>
      <c r="J110" s="18">
        <v>1</v>
      </c>
      <c r="K110" s="18">
        <v>1</v>
      </c>
      <c r="L110" s="18">
        <v>1</v>
      </c>
      <c r="M110" s="18">
        <v>1</v>
      </c>
      <c r="N110" s="18">
        <v>1</v>
      </c>
      <c r="O110" s="18">
        <v>1</v>
      </c>
      <c r="P110" s="18">
        <v>1</v>
      </c>
      <c r="Q110" s="18">
        <v>1</v>
      </c>
      <c r="R110" s="18">
        <v>1</v>
      </c>
      <c r="U110" s="121" t="s">
        <v>2732</v>
      </c>
      <c r="Z110" s="58"/>
      <c r="AD110" s="18">
        <v>3</v>
      </c>
      <c r="AE110" s="18">
        <v>1</v>
      </c>
      <c r="BQ110" s="18">
        <v>1</v>
      </c>
      <c r="CE110" s="53"/>
      <c r="CF110" s="18">
        <v>1</v>
      </c>
      <c r="CS110" s="53"/>
      <c r="CT110" s="18">
        <v>1</v>
      </c>
      <c r="DJ110" s="18">
        <v>1</v>
      </c>
      <c r="EY110" s="18">
        <v>1</v>
      </c>
      <c r="EZ110" s="72"/>
      <c r="GP110" s="18">
        <v>1</v>
      </c>
    </row>
    <row r="111" spans="1:212" s="18" customFormat="1" x14ac:dyDescent="0.15">
      <c r="A111" s="18" t="s">
        <v>883</v>
      </c>
      <c r="B111" s="12">
        <v>815</v>
      </c>
      <c r="C111" s="31">
        <v>2</v>
      </c>
      <c r="D111" s="12">
        <v>5</v>
      </c>
      <c r="E111" s="18">
        <v>2</v>
      </c>
      <c r="G111" s="18">
        <v>1</v>
      </c>
      <c r="H111" s="18">
        <v>1</v>
      </c>
      <c r="J111" s="18">
        <v>1</v>
      </c>
      <c r="K111" s="18">
        <v>1</v>
      </c>
      <c r="M111" s="18">
        <v>2</v>
      </c>
      <c r="N111" s="18">
        <v>1</v>
      </c>
      <c r="O111" s="18">
        <v>1</v>
      </c>
      <c r="P111" s="18">
        <v>1</v>
      </c>
      <c r="Q111" s="18">
        <v>1</v>
      </c>
      <c r="R111" s="18">
        <v>1</v>
      </c>
      <c r="X111" s="55">
        <v>1.4999999999999999E-2</v>
      </c>
      <c r="Z111" s="58"/>
      <c r="CE111" s="53"/>
      <c r="CS111" s="53"/>
      <c r="EZ111" s="72"/>
    </row>
    <row r="112" spans="1:212" x14ac:dyDescent="0.15">
      <c r="Z112" s="57"/>
      <c r="CE112" s="54"/>
      <c r="CS112" s="54"/>
      <c r="EZ112" s="73"/>
    </row>
    <row r="113" spans="6:156" x14ac:dyDescent="0.15">
      <c r="Z113" s="57"/>
      <c r="CE113" s="54"/>
      <c r="CS113" s="54"/>
      <c r="EZ113" s="73"/>
    </row>
    <row r="114" spans="6:156" hidden="1" x14ac:dyDescent="0.15">
      <c r="Z114" s="57"/>
      <c r="CE114" s="54"/>
      <c r="CS114" s="54"/>
      <c r="EZ114" s="73"/>
    </row>
    <row r="115" spans="6:156" hidden="1" x14ac:dyDescent="0.15">
      <c r="Z115" s="57"/>
      <c r="CE115" s="54"/>
      <c r="CS115" s="54"/>
      <c r="EZ115" s="73"/>
    </row>
    <row r="116" spans="6:156" hidden="1" x14ac:dyDescent="0.15">
      <c r="Z116" s="57"/>
      <c r="CE116" s="54"/>
      <c r="CS116" s="54"/>
      <c r="EZ116" s="73"/>
    </row>
    <row r="117" spans="6:156" hidden="1" x14ac:dyDescent="0.15">
      <c r="Z117" s="57"/>
      <c r="CE117" s="54"/>
      <c r="CS117" s="54"/>
      <c r="EZ117" s="73"/>
    </row>
    <row r="118" spans="6:156" hidden="1" x14ac:dyDescent="0.15">
      <c r="F118" s="28"/>
      <c r="Z118" s="57"/>
      <c r="CE118" s="54"/>
      <c r="CS118" s="54"/>
      <c r="EZ118" s="73"/>
    </row>
    <row r="119" spans="6:156" hidden="1" x14ac:dyDescent="0.15">
      <c r="Z119" s="57"/>
      <c r="CE119" s="54"/>
      <c r="CS119" s="54"/>
      <c r="EZ119" s="73"/>
    </row>
    <row r="120" spans="6:156" hidden="1" x14ac:dyDescent="0.15">
      <c r="Z120" s="57"/>
      <c r="CE120" s="54"/>
      <c r="CS120" s="54"/>
      <c r="EZ120" s="73"/>
    </row>
    <row r="121" spans="6:156" hidden="1" x14ac:dyDescent="0.15">
      <c r="Z121" s="57"/>
      <c r="CE121" s="54"/>
      <c r="CS121" s="54"/>
      <c r="EZ121" s="73"/>
    </row>
    <row r="122" spans="6:156" hidden="1" x14ac:dyDescent="0.15">
      <c r="Z122" s="57"/>
      <c r="CE122" s="54"/>
      <c r="CS122" s="54"/>
      <c r="EZ122" s="73"/>
    </row>
    <row r="123" spans="6:156" hidden="1" x14ac:dyDescent="0.15">
      <c r="Z123" s="57"/>
      <c r="CE123" s="54"/>
      <c r="CS123" s="54"/>
      <c r="EZ123" s="73"/>
    </row>
    <row r="124" spans="6:156" hidden="1" x14ac:dyDescent="0.15">
      <c r="Z124" s="57"/>
      <c r="CE124" s="54"/>
      <c r="CS124" s="54"/>
      <c r="EZ124" s="73"/>
    </row>
    <row r="125" spans="6:156" hidden="1" x14ac:dyDescent="0.15">
      <c r="Z125" s="57"/>
      <c r="CE125" s="54"/>
      <c r="CS125" s="54"/>
      <c r="EZ125" s="73"/>
    </row>
    <row r="126" spans="6:156" hidden="1" x14ac:dyDescent="0.15">
      <c r="Z126" s="57"/>
      <c r="CE126" s="54"/>
      <c r="CS126" s="54"/>
      <c r="EZ126" s="73"/>
    </row>
    <row r="127" spans="6:156" hidden="1" x14ac:dyDescent="0.15">
      <c r="Z127" s="57"/>
      <c r="CE127" s="54"/>
      <c r="CS127" s="54"/>
      <c r="EZ127" s="73"/>
    </row>
    <row r="128" spans="6:156" hidden="1" x14ac:dyDescent="0.15">
      <c r="Z128" s="57"/>
      <c r="CE128" s="54"/>
      <c r="CS128" s="54"/>
      <c r="EZ128" s="73"/>
    </row>
    <row r="129" spans="26:156" hidden="1" x14ac:dyDescent="0.15">
      <c r="Z129" s="57"/>
      <c r="CE129" s="54"/>
      <c r="CS129" s="54"/>
      <c r="EZ129" s="73"/>
    </row>
    <row r="130" spans="26:156" hidden="1" x14ac:dyDescent="0.15">
      <c r="Z130" s="57"/>
      <c r="CE130" s="54"/>
      <c r="CS130" s="54"/>
      <c r="EZ130" s="73"/>
    </row>
    <row r="131" spans="26:156" hidden="1" x14ac:dyDescent="0.15">
      <c r="Z131" s="57"/>
      <c r="CE131" s="54"/>
      <c r="CS131" s="54"/>
      <c r="EZ131" s="73"/>
    </row>
    <row r="132" spans="26:156" hidden="1" x14ac:dyDescent="0.15">
      <c r="Z132" s="57"/>
      <c r="CE132" s="54"/>
      <c r="CS132" s="54"/>
      <c r="EZ132" s="73"/>
    </row>
    <row r="133" spans="26:156" hidden="1" x14ac:dyDescent="0.15">
      <c r="Z133" s="57"/>
      <c r="CE133" s="54"/>
      <c r="CS133" s="54"/>
      <c r="EZ133" s="73"/>
    </row>
    <row r="134" spans="26:156" hidden="1" x14ac:dyDescent="0.15">
      <c r="Z134" s="57"/>
      <c r="CE134" s="54"/>
      <c r="CS134" s="54"/>
      <c r="EZ134" s="73"/>
    </row>
    <row r="135" spans="26:156" hidden="1" x14ac:dyDescent="0.15">
      <c r="Z135" s="57"/>
      <c r="CE135" s="54"/>
      <c r="CS135" s="54"/>
      <c r="EZ135" s="73"/>
    </row>
    <row r="136" spans="26:156" hidden="1" x14ac:dyDescent="0.15">
      <c r="Z136" s="57"/>
      <c r="CE136" s="54"/>
      <c r="CS136" s="54"/>
      <c r="EZ136" s="73"/>
    </row>
    <row r="137" spans="26:156" hidden="1" x14ac:dyDescent="0.15">
      <c r="Z137" s="57"/>
      <c r="CE137" s="54"/>
      <c r="CS137" s="54"/>
      <c r="EZ137" s="73"/>
    </row>
    <row r="138" spans="26:156" hidden="1" x14ac:dyDescent="0.15">
      <c r="Z138" s="57"/>
      <c r="CE138" s="54"/>
      <c r="CS138" s="54"/>
      <c r="EZ138" s="73"/>
    </row>
    <row r="139" spans="26:156" hidden="1" x14ac:dyDescent="0.15">
      <c r="Z139" s="57"/>
      <c r="CE139" s="54"/>
      <c r="CS139" s="54"/>
      <c r="EZ139" s="73"/>
    </row>
    <row r="140" spans="26:156" hidden="1" x14ac:dyDescent="0.15">
      <c r="Z140" s="57"/>
      <c r="CE140" s="54"/>
      <c r="CS140" s="54"/>
      <c r="EZ140" s="73"/>
    </row>
    <row r="141" spans="26:156" hidden="1" x14ac:dyDescent="0.15">
      <c r="Z141" s="57"/>
      <c r="CE141" s="54"/>
      <c r="CS141" s="54"/>
      <c r="EZ141" s="73"/>
    </row>
    <row r="142" spans="26:156" hidden="1" x14ac:dyDescent="0.15">
      <c r="Z142" s="57"/>
      <c r="CE142" s="54"/>
      <c r="CS142" s="54"/>
      <c r="EZ142" s="73"/>
    </row>
    <row r="143" spans="26:156" hidden="1" x14ac:dyDescent="0.15">
      <c r="Z143" s="57"/>
      <c r="CE143" s="54"/>
      <c r="CS143" s="54"/>
      <c r="EZ143" s="73"/>
    </row>
    <row r="144" spans="26:156" hidden="1" x14ac:dyDescent="0.15">
      <c r="Z144" s="57"/>
      <c r="CE144" s="54"/>
      <c r="CS144" s="54"/>
      <c r="EZ144" s="73"/>
    </row>
    <row r="145" spans="26:156" hidden="1" x14ac:dyDescent="0.15">
      <c r="Z145" s="57"/>
      <c r="CE145" s="54"/>
      <c r="CS145" s="54"/>
      <c r="EZ145" s="73"/>
    </row>
    <row r="146" spans="26:156" hidden="1" x14ac:dyDescent="0.15">
      <c r="Z146" s="57"/>
      <c r="CE146" s="54"/>
      <c r="CS146" s="54"/>
      <c r="EZ146" s="73"/>
    </row>
    <row r="147" spans="26:156" hidden="1" x14ac:dyDescent="0.15">
      <c r="Z147" s="57"/>
      <c r="CE147" s="54"/>
      <c r="CS147" s="54"/>
      <c r="EZ147" s="73"/>
    </row>
    <row r="148" spans="26:156" hidden="1" x14ac:dyDescent="0.15">
      <c r="Z148" s="57"/>
      <c r="CE148" s="54"/>
      <c r="CS148" s="54"/>
      <c r="EZ148" s="73"/>
    </row>
    <row r="149" spans="26:156" hidden="1" x14ac:dyDescent="0.15">
      <c r="Z149" s="57"/>
      <c r="CE149" s="54"/>
      <c r="CS149" s="54"/>
      <c r="EZ149" s="73"/>
    </row>
    <row r="150" spans="26:156" hidden="1" x14ac:dyDescent="0.15">
      <c r="Z150" s="57"/>
      <c r="CE150" s="54"/>
      <c r="CS150" s="54"/>
      <c r="EZ150" s="73"/>
    </row>
    <row r="151" spans="26:156" hidden="1" x14ac:dyDescent="0.15">
      <c r="Z151" s="57"/>
      <c r="CE151" s="54"/>
      <c r="CS151" s="54"/>
      <c r="EZ151" s="73"/>
    </row>
    <row r="152" spans="26:156" hidden="1" x14ac:dyDescent="0.15">
      <c r="Z152" s="57"/>
      <c r="CE152" s="54"/>
      <c r="CS152" s="54"/>
      <c r="EZ152" s="73"/>
    </row>
    <row r="153" spans="26:156" hidden="1" x14ac:dyDescent="0.15">
      <c r="Z153" s="57"/>
      <c r="CE153" s="54"/>
      <c r="CS153" s="54"/>
      <c r="EZ153" s="73"/>
    </row>
    <row r="154" spans="26:156" hidden="1" x14ac:dyDescent="0.15">
      <c r="Z154" s="57"/>
      <c r="CE154" s="54"/>
      <c r="CS154" s="54"/>
      <c r="EZ154" s="73"/>
    </row>
    <row r="155" spans="26:156" hidden="1" x14ac:dyDescent="0.15">
      <c r="Z155" s="57"/>
      <c r="CE155" s="54"/>
      <c r="CS155" s="54"/>
      <c r="EZ155" s="73"/>
    </row>
    <row r="156" spans="26:156" hidden="1" x14ac:dyDescent="0.15">
      <c r="Z156" s="57"/>
      <c r="CE156" s="54"/>
      <c r="CS156" s="54"/>
      <c r="EZ156" s="73"/>
    </row>
    <row r="157" spans="26:156" hidden="1" x14ac:dyDescent="0.15">
      <c r="Z157" s="57"/>
      <c r="CE157" s="54"/>
      <c r="CS157" s="54"/>
      <c r="EZ157" s="73"/>
    </row>
    <row r="158" spans="26:156" hidden="1" x14ac:dyDescent="0.15">
      <c r="Z158" s="57"/>
      <c r="CE158" s="54"/>
      <c r="CS158" s="54"/>
      <c r="EZ158" s="73"/>
    </row>
    <row r="159" spans="26:156" hidden="1" x14ac:dyDescent="0.15">
      <c r="Z159" s="57"/>
      <c r="CE159" s="54"/>
      <c r="CS159" s="54"/>
      <c r="EZ159" s="73"/>
    </row>
    <row r="160" spans="26:156" hidden="1" x14ac:dyDescent="0.15">
      <c r="Z160" s="57"/>
      <c r="CE160" s="54"/>
      <c r="CS160" s="54"/>
      <c r="EZ160" s="73"/>
    </row>
    <row r="161" spans="26:156" hidden="1" x14ac:dyDescent="0.15">
      <c r="Z161" s="57"/>
      <c r="CE161" s="54"/>
      <c r="CS161" s="54"/>
      <c r="EZ161" s="73"/>
    </row>
    <row r="162" spans="26:156" hidden="1" x14ac:dyDescent="0.15">
      <c r="Z162" s="57"/>
      <c r="CE162" s="54"/>
      <c r="CS162" s="54"/>
      <c r="EZ162" s="73"/>
    </row>
    <row r="163" spans="26:156" hidden="1" x14ac:dyDescent="0.15">
      <c r="Z163" s="57"/>
      <c r="CE163" s="54"/>
      <c r="CS163" s="54"/>
      <c r="EZ163" s="73"/>
    </row>
    <row r="164" spans="26:156" hidden="1" x14ac:dyDescent="0.15">
      <c r="Z164" s="57"/>
      <c r="CE164" s="54"/>
      <c r="CS164" s="54"/>
      <c r="EZ164" s="73"/>
    </row>
    <row r="165" spans="26:156" hidden="1" x14ac:dyDescent="0.15">
      <c r="Z165" s="57"/>
      <c r="CE165" s="54"/>
      <c r="CS165" s="54"/>
      <c r="EZ165" s="73"/>
    </row>
    <row r="166" spans="26:156" hidden="1" x14ac:dyDescent="0.15">
      <c r="Z166" s="57"/>
      <c r="CE166" s="54"/>
      <c r="CS166" s="54"/>
      <c r="EZ166" s="73"/>
    </row>
    <row r="167" spans="26:156" hidden="1" x14ac:dyDescent="0.15">
      <c r="Z167" s="57"/>
      <c r="CE167" s="54"/>
      <c r="CS167" s="54"/>
      <c r="EZ167" s="73"/>
    </row>
    <row r="168" spans="26:156" hidden="1" x14ac:dyDescent="0.15">
      <c r="Z168" s="57"/>
      <c r="CE168" s="54"/>
      <c r="CS168" s="54"/>
      <c r="EZ168" s="73"/>
    </row>
    <row r="169" spans="26:156" hidden="1" x14ac:dyDescent="0.15">
      <c r="Z169" s="57"/>
      <c r="CE169" s="54"/>
      <c r="CS169" s="54"/>
      <c r="EZ169" s="73"/>
    </row>
    <row r="170" spans="26:156" hidden="1" x14ac:dyDescent="0.15">
      <c r="Z170" s="57"/>
      <c r="CE170" s="54"/>
      <c r="CS170" s="54"/>
      <c r="EZ170" s="73"/>
    </row>
    <row r="171" spans="26:156" hidden="1" x14ac:dyDescent="0.15">
      <c r="Z171" s="57"/>
      <c r="CE171" s="54"/>
      <c r="CS171" s="54"/>
      <c r="EZ171" s="73"/>
    </row>
    <row r="172" spans="26:156" hidden="1" x14ac:dyDescent="0.15">
      <c r="Z172" s="57"/>
      <c r="CE172" s="54"/>
      <c r="CS172" s="54"/>
      <c r="EZ172" s="73"/>
    </row>
    <row r="173" spans="26:156" hidden="1" x14ac:dyDescent="0.15">
      <c r="Z173" s="57"/>
      <c r="CE173" s="54"/>
      <c r="CS173" s="54"/>
      <c r="EZ173" s="73"/>
    </row>
    <row r="174" spans="26:156" hidden="1" x14ac:dyDescent="0.15">
      <c r="Z174" s="57"/>
      <c r="CE174" s="54"/>
      <c r="CS174" s="54"/>
      <c r="EZ174" s="73"/>
    </row>
    <row r="175" spans="26:156" hidden="1" x14ac:dyDescent="0.15">
      <c r="Z175" s="57"/>
      <c r="CE175" s="54"/>
      <c r="CS175" s="54"/>
      <c r="EZ175" s="73"/>
    </row>
    <row r="176" spans="26:156" hidden="1" x14ac:dyDescent="0.15">
      <c r="Z176" s="57"/>
      <c r="CE176" s="54"/>
      <c r="CS176" s="54"/>
      <c r="EZ176" s="73"/>
    </row>
    <row r="177" spans="26:156" hidden="1" x14ac:dyDescent="0.15">
      <c r="Z177" s="57"/>
      <c r="CE177" s="54"/>
      <c r="CS177" s="54"/>
      <c r="EZ177" s="73"/>
    </row>
    <row r="178" spans="26:156" hidden="1" x14ac:dyDescent="0.15">
      <c r="Z178" s="57"/>
      <c r="CE178" s="54"/>
      <c r="CS178" s="54"/>
      <c r="EZ178" s="73"/>
    </row>
    <row r="179" spans="26:156" hidden="1" x14ac:dyDescent="0.15">
      <c r="Z179" s="57"/>
      <c r="CE179" s="54"/>
      <c r="CS179" s="54"/>
      <c r="EZ179" s="73"/>
    </row>
    <row r="180" spans="26:156" hidden="1" x14ac:dyDescent="0.15">
      <c r="Z180" s="57"/>
      <c r="CE180" s="54"/>
      <c r="CS180" s="54"/>
      <c r="EZ180" s="73"/>
    </row>
    <row r="181" spans="26:156" hidden="1" x14ac:dyDescent="0.15">
      <c r="Z181" s="57"/>
      <c r="CE181" s="54"/>
      <c r="CS181" s="54"/>
      <c r="EZ181" s="73"/>
    </row>
    <row r="182" spans="26:156" hidden="1" x14ac:dyDescent="0.15">
      <c r="Z182" s="57"/>
      <c r="CE182" s="54"/>
      <c r="CS182" s="54"/>
      <c r="EZ182" s="73"/>
    </row>
    <row r="183" spans="26:156" hidden="1" x14ac:dyDescent="0.15">
      <c r="Z183" s="57"/>
      <c r="CE183" s="54"/>
      <c r="CS183" s="54"/>
      <c r="EZ183" s="73"/>
    </row>
    <row r="184" spans="26:156" hidden="1" x14ac:dyDescent="0.15">
      <c r="Z184" s="57"/>
      <c r="CE184" s="54"/>
      <c r="CS184" s="54"/>
      <c r="EZ184" s="73"/>
    </row>
    <row r="185" spans="26:156" hidden="1" x14ac:dyDescent="0.15">
      <c r="Z185" s="57"/>
      <c r="CE185" s="54"/>
      <c r="CS185" s="54"/>
      <c r="EZ185" s="73"/>
    </row>
    <row r="186" spans="26:156" hidden="1" x14ac:dyDescent="0.15">
      <c r="Z186" s="57"/>
      <c r="CE186" s="54"/>
      <c r="CS186" s="54"/>
      <c r="EZ186" s="73"/>
    </row>
    <row r="187" spans="26:156" hidden="1" x14ac:dyDescent="0.15">
      <c r="Z187" s="57"/>
      <c r="CE187" s="54"/>
      <c r="CS187" s="54"/>
      <c r="EZ187" s="73"/>
    </row>
    <row r="188" spans="26:156" hidden="1" x14ac:dyDescent="0.15">
      <c r="Z188" s="57"/>
      <c r="CE188" s="54"/>
      <c r="CS188" s="54"/>
      <c r="EZ188" s="73"/>
    </row>
    <row r="189" spans="26:156" hidden="1" x14ac:dyDescent="0.15">
      <c r="Z189" s="57"/>
      <c r="CE189" s="54"/>
      <c r="CS189" s="54"/>
      <c r="EZ189" s="73"/>
    </row>
    <row r="190" spans="26:156" hidden="1" x14ac:dyDescent="0.15">
      <c r="Z190" s="57"/>
      <c r="CE190" s="54"/>
      <c r="CS190" s="54"/>
      <c r="EZ190" s="73"/>
    </row>
    <row r="191" spans="26:156" hidden="1" x14ac:dyDescent="0.15">
      <c r="Z191" s="57"/>
      <c r="CE191" s="54"/>
      <c r="CS191" s="54"/>
      <c r="EZ191" s="73"/>
    </row>
    <row r="192" spans="26:156" hidden="1" x14ac:dyDescent="0.15">
      <c r="Z192" s="57"/>
      <c r="CE192" s="54"/>
      <c r="CS192" s="54"/>
      <c r="EZ192" s="73"/>
    </row>
    <row r="193" spans="26:156" hidden="1" x14ac:dyDescent="0.15">
      <c r="Z193" s="57"/>
      <c r="CE193" s="54"/>
      <c r="CS193" s="54"/>
      <c r="EZ193" s="73"/>
    </row>
    <row r="194" spans="26:156" hidden="1" x14ac:dyDescent="0.15">
      <c r="Z194" s="57"/>
      <c r="CE194" s="54"/>
      <c r="CS194" s="54"/>
      <c r="EZ194" s="73"/>
    </row>
    <row r="195" spans="26:156" hidden="1" x14ac:dyDescent="0.15">
      <c r="Z195" s="57"/>
      <c r="CE195" s="54"/>
      <c r="CS195" s="54"/>
      <c r="EZ195" s="73"/>
    </row>
    <row r="196" spans="26:156" hidden="1" x14ac:dyDescent="0.15">
      <c r="Z196" s="57"/>
      <c r="CE196" s="54"/>
      <c r="CS196" s="54"/>
      <c r="EZ196" s="73"/>
    </row>
    <row r="197" spans="26:156" hidden="1" x14ac:dyDescent="0.15">
      <c r="Z197" s="57"/>
      <c r="CE197" s="54"/>
      <c r="CS197" s="54"/>
      <c r="EZ197" s="73"/>
    </row>
    <row r="198" spans="26:156" hidden="1" x14ac:dyDescent="0.15">
      <c r="Z198" s="57"/>
      <c r="CE198" s="54"/>
      <c r="CS198" s="54"/>
      <c r="EZ198" s="73"/>
    </row>
    <row r="199" spans="26:156" hidden="1" x14ac:dyDescent="0.15">
      <c r="Z199" s="57"/>
      <c r="CE199" s="54"/>
      <c r="CS199" s="54"/>
      <c r="EZ199" s="73"/>
    </row>
    <row r="200" spans="26:156" hidden="1" x14ac:dyDescent="0.15">
      <c r="Z200" s="57"/>
      <c r="CE200" s="54"/>
      <c r="CS200" s="54"/>
      <c r="EZ200" s="73"/>
    </row>
    <row r="201" spans="26:156" hidden="1" x14ac:dyDescent="0.15">
      <c r="Z201" s="57"/>
      <c r="CE201" s="54"/>
      <c r="CS201" s="54"/>
      <c r="EZ201" s="73"/>
    </row>
    <row r="202" spans="26:156" hidden="1" x14ac:dyDescent="0.15">
      <c r="Z202" s="57"/>
      <c r="CE202" s="54"/>
      <c r="CS202" s="54"/>
      <c r="EZ202" s="73"/>
    </row>
    <row r="203" spans="26:156" hidden="1" x14ac:dyDescent="0.15">
      <c r="Z203" s="57"/>
      <c r="CE203" s="54"/>
      <c r="CS203" s="54"/>
      <c r="EZ203" s="73"/>
    </row>
    <row r="204" spans="26:156" hidden="1" x14ac:dyDescent="0.15">
      <c r="Z204" s="57"/>
      <c r="CE204" s="54"/>
      <c r="CS204" s="54"/>
      <c r="EZ204" s="73"/>
    </row>
    <row r="205" spans="26:156" hidden="1" x14ac:dyDescent="0.15">
      <c r="Z205" s="57"/>
      <c r="CE205" s="54"/>
      <c r="CS205" s="54"/>
      <c r="EZ205" s="73"/>
    </row>
    <row r="206" spans="26:156" hidden="1" x14ac:dyDescent="0.15">
      <c r="Z206" s="57"/>
      <c r="CE206" s="54"/>
      <c r="CS206" s="54"/>
      <c r="EZ206" s="73"/>
    </row>
    <row r="207" spans="26:156" hidden="1" x14ac:dyDescent="0.15">
      <c r="Z207" s="57"/>
      <c r="CE207" s="54"/>
      <c r="CS207" s="54"/>
      <c r="EZ207" s="73"/>
    </row>
    <row r="208" spans="26:156" hidden="1" x14ac:dyDescent="0.15">
      <c r="Z208" s="57"/>
      <c r="CE208" s="54"/>
      <c r="CS208" s="54"/>
      <c r="EZ208" s="73"/>
    </row>
    <row r="209" spans="26:156" hidden="1" x14ac:dyDescent="0.15">
      <c r="Z209" s="57"/>
      <c r="CE209" s="54"/>
      <c r="CS209" s="54"/>
      <c r="EZ209" s="73"/>
    </row>
    <row r="210" spans="26:156" hidden="1" x14ac:dyDescent="0.15">
      <c r="Z210" s="57"/>
      <c r="CE210" s="54"/>
      <c r="CS210" s="54"/>
      <c r="EZ210" s="73"/>
    </row>
    <row r="211" spans="26:156" hidden="1" x14ac:dyDescent="0.15">
      <c r="Z211" s="57"/>
      <c r="CE211" s="54"/>
      <c r="CS211" s="54"/>
      <c r="EZ211" s="73"/>
    </row>
    <row r="212" spans="26:156" hidden="1" x14ac:dyDescent="0.15">
      <c r="Z212" s="57"/>
      <c r="CE212" s="54"/>
      <c r="CS212" s="54"/>
      <c r="EZ212" s="73"/>
    </row>
    <row r="213" spans="26:156" hidden="1" x14ac:dyDescent="0.15">
      <c r="Z213" s="57"/>
      <c r="CE213" s="54"/>
      <c r="CS213" s="54"/>
      <c r="EZ213" s="73"/>
    </row>
    <row r="214" spans="26:156" hidden="1" x14ac:dyDescent="0.15">
      <c r="Z214" s="57"/>
      <c r="CE214" s="54"/>
      <c r="CS214" s="54"/>
      <c r="EZ214" s="73"/>
    </row>
    <row r="215" spans="26:156" hidden="1" x14ac:dyDescent="0.15">
      <c r="Z215" s="57"/>
      <c r="CE215" s="54"/>
      <c r="CS215" s="54"/>
      <c r="EZ215" s="73"/>
    </row>
    <row r="216" spans="26:156" hidden="1" x14ac:dyDescent="0.15">
      <c r="Z216" s="57"/>
      <c r="CE216" s="54"/>
      <c r="CS216" s="54"/>
      <c r="EZ216" s="73"/>
    </row>
    <row r="217" spans="26:156" hidden="1" x14ac:dyDescent="0.15">
      <c r="Z217" s="57"/>
      <c r="CE217" s="54"/>
      <c r="CS217" s="54"/>
      <c r="EZ217" s="73"/>
    </row>
    <row r="218" spans="26:156" hidden="1" x14ac:dyDescent="0.15">
      <c r="Z218" s="57"/>
      <c r="CE218" s="54"/>
      <c r="CS218" s="54"/>
      <c r="EZ218" s="73"/>
    </row>
    <row r="219" spans="26:156" hidden="1" x14ac:dyDescent="0.15">
      <c r="Z219" s="57"/>
      <c r="CE219" s="54"/>
      <c r="CS219" s="54"/>
      <c r="EZ219" s="73"/>
    </row>
    <row r="220" spans="26:156" hidden="1" x14ac:dyDescent="0.15">
      <c r="Z220" s="57"/>
      <c r="CE220" s="54"/>
      <c r="CS220" s="54"/>
      <c r="EZ220" s="73"/>
    </row>
    <row r="221" spans="26:156" hidden="1" x14ac:dyDescent="0.15">
      <c r="Z221" s="57"/>
      <c r="CE221" s="54"/>
      <c r="CS221" s="54"/>
      <c r="EZ221" s="73"/>
    </row>
    <row r="222" spans="26:156" hidden="1" x14ac:dyDescent="0.15">
      <c r="Z222" s="57"/>
      <c r="CE222" s="54"/>
      <c r="CS222" s="54"/>
      <c r="EZ222" s="73"/>
    </row>
    <row r="223" spans="26:156" hidden="1" x14ac:dyDescent="0.15">
      <c r="Z223" s="57"/>
      <c r="CE223" s="54"/>
      <c r="CS223" s="54"/>
      <c r="EZ223" s="73"/>
    </row>
    <row r="224" spans="26:156" hidden="1" x14ac:dyDescent="0.15">
      <c r="Z224" s="57"/>
      <c r="CE224" s="54"/>
      <c r="CS224" s="54"/>
      <c r="EZ224" s="73"/>
    </row>
    <row r="225" spans="26:156" hidden="1" x14ac:dyDescent="0.15">
      <c r="Z225" s="57"/>
      <c r="CE225" s="54"/>
      <c r="CS225" s="54"/>
      <c r="EZ225" s="73"/>
    </row>
    <row r="226" spans="26:156" hidden="1" x14ac:dyDescent="0.15">
      <c r="Z226" s="57"/>
      <c r="CE226" s="54"/>
      <c r="CS226" s="54"/>
      <c r="EZ226" s="73"/>
    </row>
    <row r="227" spans="26:156" hidden="1" x14ac:dyDescent="0.15">
      <c r="Z227" s="57"/>
      <c r="CE227" s="54"/>
      <c r="CS227" s="54"/>
      <c r="EZ227" s="73"/>
    </row>
    <row r="228" spans="26:156" hidden="1" x14ac:dyDescent="0.15">
      <c r="Z228" s="57"/>
      <c r="CE228" s="54"/>
      <c r="CS228" s="54"/>
      <c r="EZ228" s="73"/>
    </row>
    <row r="229" spans="26:156" hidden="1" x14ac:dyDescent="0.15">
      <c r="Z229" s="57"/>
      <c r="CE229" s="54"/>
      <c r="CS229" s="54"/>
      <c r="EZ229" s="73"/>
    </row>
    <row r="230" spans="26:156" hidden="1" x14ac:dyDescent="0.15">
      <c r="Z230" s="57"/>
      <c r="CE230" s="54"/>
      <c r="CS230" s="54"/>
      <c r="EZ230" s="73"/>
    </row>
    <row r="231" spans="26:156" hidden="1" x14ac:dyDescent="0.15">
      <c r="Z231" s="57"/>
      <c r="CE231" s="54"/>
      <c r="CS231" s="54"/>
      <c r="EZ231" s="73"/>
    </row>
    <row r="232" spans="26:156" hidden="1" x14ac:dyDescent="0.15">
      <c r="Z232" s="57"/>
      <c r="CE232" s="54"/>
      <c r="CS232" s="54"/>
      <c r="EZ232" s="73"/>
    </row>
    <row r="233" spans="26:156" hidden="1" x14ac:dyDescent="0.15">
      <c r="Z233" s="57"/>
      <c r="CE233" s="54"/>
      <c r="CS233" s="54"/>
      <c r="EZ233" s="73"/>
    </row>
    <row r="234" spans="26:156" hidden="1" x14ac:dyDescent="0.15">
      <c r="Z234" s="57"/>
      <c r="CE234" s="54"/>
      <c r="CS234" s="54"/>
      <c r="EZ234" s="73"/>
    </row>
    <row r="235" spans="26:156" hidden="1" x14ac:dyDescent="0.15">
      <c r="Z235" s="57"/>
      <c r="CE235" s="54"/>
      <c r="CS235" s="54"/>
      <c r="EZ235" s="73"/>
    </row>
    <row r="236" spans="26:156" hidden="1" x14ac:dyDescent="0.15">
      <c r="Z236" s="57"/>
      <c r="CE236" s="54"/>
      <c r="CS236" s="54"/>
      <c r="EZ236" s="73"/>
    </row>
    <row r="237" spans="26:156" hidden="1" x14ac:dyDescent="0.15">
      <c r="Z237" s="57"/>
      <c r="CE237" s="54"/>
      <c r="CS237" s="54"/>
      <c r="EZ237" s="73"/>
    </row>
    <row r="238" spans="26:156" hidden="1" x14ac:dyDescent="0.15">
      <c r="Z238" s="57"/>
      <c r="CE238" s="54"/>
      <c r="CS238" s="54"/>
      <c r="EZ238" s="73"/>
    </row>
    <row r="239" spans="26:156" hidden="1" x14ac:dyDescent="0.15">
      <c r="Z239" s="57"/>
      <c r="CE239" s="54"/>
      <c r="CS239" s="54"/>
      <c r="EZ239" s="73"/>
    </row>
    <row r="240" spans="26:156" hidden="1" x14ac:dyDescent="0.15">
      <c r="Z240" s="57"/>
      <c r="CE240" s="54"/>
      <c r="CS240" s="54"/>
      <c r="EZ240" s="73"/>
    </row>
    <row r="241" spans="1:212" x14ac:dyDescent="0.15">
      <c r="Z241" s="57"/>
      <c r="CE241" s="54"/>
      <c r="CS241" s="54"/>
      <c r="EZ241" s="73"/>
    </row>
    <row r="242" spans="1:212" s="18" customFormat="1" x14ac:dyDescent="0.15">
      <c r="W242" s="58"/>
      <c r="X242" s="55"/>
      <c r="Y242" s="63"/>
      <c r="Z242" s="64"/>
      <c r="AA242" s="65"/>
      <c r="AR242" s="66"/>
      <c r="AS242" s="66"/>
      <c r="AT242" s="66"/>
      <c r="AU242" s="66"/>
      <c r="AV242" s="66"/>
      <c r="AW242" s="66"/>
      <c r="CE242" s="21"/>
      <c r="CF242" s="21"/>
      <c r="CG242" s="67"/>
      <c r="CS242" s="53"/>
      <c r="CT242" s="53"/>
      <c r="CU242" s="67"/>
      <c r="DI242" s="21"/>
      <c r="EZ242" s="72"/>
    </row>
    <row r="243" spans="1:212" s="30" customFormat="1" x14ac:dyDescent="0.15">
      <c r="A243" s="30" t="s">
        <v>2665</v>
      </c>
      <c r="B243" s="69">
        <f>AVERAGE(B2:B242)</f>
        <v>12475.636363636364</v>
      </c>
      <c r="C243" s="59">
        <f t="shared" ref="C243:BN243" si="0">AVERAGE(C2:C242)</f>
        <v>3.209090909090909</v>
      </c>
      <c r="D243" s="59">
        <f t="shared" si="0"/>
        <v>4.2545454545454549</v>
      </c>
      <c r="E243" s="59">
        <f t="shared" si="0"/>
        <v>1.2</v>
      </c>
      <c r="F243" s="68"/>
      <c r="G243" s="59">
        <f t="shared" si="0"/>
        <v>1</v>
      </c>
      <c r="H243" s="59">
        <f t="shared" si="0"/>
        <v>1</v>
      </c>
      <c r="I243" s="59">
        <f t="shared" si="0"/>
        <v>1</v>
      </c>
      <c r="J243" s="59">
        <f t="shared" si="0"/>
        <v>1</v>
      </c>
      <c r="K243" s="59">
        <f t="shared" si="0"/>
        <v>1</v>
      </c>
      <c r="L243" s="59">
        <f t="shared" si="0"/>
        <v>1</v>
      </c>
      <c r="M243" s="59">
        <f t="shared" si="0"/>
        <v>1.5233644859813085</v>
      </c>
      <c r="N243" s="59">
        <f t="shared" si="0"/>
        <v>1</v>
      </c>
      <c r="O243" s="59">
        <f t="shared" si="0"/>
        <v>1</v>
      </c>
      <c r="P243" s="59">
        <f t="shared" si="0"/>
        <v>1</v>
      </c>
      <c r="Q243" s="59">
        <f t="shared" si="0"/>
        <v>1</v>
      </c>
      <c r="R243" s="59">
        <f t="shared" si="0"/>
        <v>1</v>
      </c>
      <c r="S243" s="59">
        <f t="shared" si="0"/>
        <v>1</v>
      </c>
      <c r="T243" s="68"/>
      <c r="U243" s="69">
        <f t="shared" si="0"/>
        <v>12.673432835820895</v>
      </c>
      <c r="V243" s="69">
        <f t="shared" si="0"/>
        <v>18.642857142857142</v>
      </c>
      <c r="W243" s="69">
        <f t="shared" si="0"/>
        <v>28.057692307692307</v>
      </c>
      <c r="X243" s="69">
        <f t="shared" si="0"/>
        <v>4.2055555555555554E-2</v>
      </c>
      <c r="Y243" s="69">
        <f t="shared" si="0"/>
        <v>42.52577319587629</v>
      </c>
      <c r="Z243" s="69">
        <f t="shared" si="0"/>
        <v>42.448620689655172</v>
      </c>
      <c r="AA243" s="69">
        <f t="shared" si="0"/>
        <v>73.758620689655174</v>
      </c>
      <c r="AB243" s="69">
        <f t="shared" si="0"/>
        <v>1.6355140186915889</v>
      </c>
      <c r="AC243" s="68"/>
      <c r="AD243" s="68">
        <f t="shared" si="0"/>
        <v>2.8796296296296298</v>
      </c>
      <c r="AE243" s="68">
        <f t="shared" si="0"/>
        <v>1.2688172043010753</v>
      </c>
      <c r="AF243" s="68">
        <f t="shared" si="0"/>
        <v>78.083333333333329</v>
      </c>
      <c r="AG243" s="68"/>
      <c r="AH243" s="68"/>
      <c r="AI243" s="68">
        <f t="shared" si="0"/>
        <v>0.22989464285714284</v>
      </c>
      <c r="AJ243" s="68">
        <f t="shared" si="0"/>
        <v>0.25651346153846161</v>
      </c>
      <c r="AK243" s="68">
        <f t="shared" si="0"/>
        <v>3.8761904761904761E-2</v>
      </c>
      <c r="AL243" s="68">
        <f t="shared" si="0"/>
        <v>1</v>
      </c>
      <c r="AM243" s="68">
        <f t="shared" si="0"/>
        <v>1</v>
      </c>
      <c r="AN243" s="68">
        <f t="shared" si="0"/>
        <v>1</v>
      </c>
      <c r="AO243" s="68">
        <f t="shared" si="0"/>
        <v>1.5434782608695652</v>
      </c>
      <c r="AP243" s="68">
        <f t="shared" si="0"/>
        <v>1.7173913043478262</v>
      </c>
      <c r="AQ243" s="68">
        <f t="shared" si="0"/>
        <v>1.9890109890109891</v>
      </c>
      <c r="AR243" s="68">
        <f t="shared" si="0"/>
        <v>2012.768115942029</v>
      </c>
      <c r="AS243" s="68">
        <f t="shared" si="0"/>
        <v>2012.6491228070176</v>
      </c>
      <c r="AT243" s="68">
        <f t="shared" si="0"/>
        <v>2012.0333333333333</v>
      </c>
      <c r="AU243" s="68">
        <f t="shared" si="0"/>
        <v>2011.1836734693877</v>
      </c>
      <c r="AV243" s="68">
        <f t="shared" si="0"/>
        <v>2010.6279069767443</v>
      </c>
      <c r="AW243" s="68">
        <f t="shared" si="0"/>
        <v>2010.4074074074074</v>
      </c>
      <c r="AX243" s="68">
        <f t="shared" si="0"/>
        <v>1.7524752475247525</v>
      </c>
      <c r="AY243" s="68">
        <f t="shared" si="0"/>
        <v>2.5353535353535355</v>
      </c>
      <c r="AZ243" s="68" t="e">
        <f t="shared" si="0"/>
        <v>#DIV/0!</v>
      </c>
      <c r="BA243" s="68">
        <f t="shared" si="0"/>
        <v>1</v>
      </c>
      <c r="BB243" s="68">
        <f t="shared" si="0"/>
        <v>1</v>
      </c>
      <c r="BC243" s="68">
        <f t="shared" si="0"/>
        <v>1</v>
      </c>
      <c r="BD243" s="68">
        <f t="shared" si="0"/>
        <v>1</v>
      </c>
      <c r="BE243" s="68">
        <f t="shared" si="0"/>
        <v>1</v>
      </c>
      <c r="BF243" s="68">
        <f t="shared" si="0"/>
        <v>1</v>
      </c>
      <c r="BG243" s="68" t="e">
        <f t="shared" si="0"/>
        <v>#DIV/0!</v>
      </c>
      <c r="BH243" s="68">
        <f t="shared" si="0"/>
        <v>1</v>
      </c>
      <c r="BI243" s="68">
        <f t="shared" si="0"/>
        <v>1</v>
      </c>
      <c r="BJ243" s="68">
        <f t="shared" si="0"/>
        <v>1</v>
      </c>
      <c r="BK243" s="68">
        <f t="shared" si="0"/>
        <v>1</v>
      </c>
      <c r="BL243" s="68">
        <f t="shared" si="0"/>
        <v>1</v>
      </c>
      <c r="BM243" s="68">
        <f t="shared" si="0"/>
        <v>1</v>
      </c>
      <c r="BN243" s="68">
        <f t="shared" si="0"/>
        <v>1.9108910891089108</v>
      </c>
      <c r="BO243" s="68">
        <f t="shared" ref="BO243:DZ243" si="1">AVERAGE(BO2:BO242)</f>
        <v>2.0396039603960396</v>
      </c>
      <c r="BP243" s="68">
        <f t="shared" si="1"/>
        <v>2.3564356435643563</v>
      </c>
      <c r="BQ243" s="68">
        <f t="shared" si="1"/>
        <v>1.0288461538461537</v>
      </c>
      <c r="BR243" s="59">
        <f t="shared" si="1"/>
        <v>2015.5773195876288</v>
      </c>
      <c r="BS243" s="68">
        <f t="shared" si="1"/>
        <v>1.0303030303030303</v>
      </c>
      <c r="BT243" s="68">
        <f t="shared" si="1"/>
        <v>1</v>
      </c>
      <c r="BU243" s="68">
        <f t="shared" si="1"/>
        <v>1</v>
      </c>
      <c r="BV243" s="68">
        <f t="shared" si="1"/>
        <v>1</v>
      </c>
      <c r="BW243" s="68">
        <f t="shared" si="1"/>
        <v>1</v>
      </c>
      <c r="BX243" s="68">
        <f t="shared" si="1"/>
        <v>1</v>
      </c>
      <c r="BY243" s="68">
        <f t="shared" si="1"/>
        <v>1</v>
      </c>
      <c r="BZ243" s="68">
        <f t="shared" si="1"/>
        <v>1</v>
      </c>
      <c r="CA243" s="68" t="e">
        <f t="shared" si="1"/>
        <v>#DIV/0!</v>
      </c>
      <c r="CB243" s="68">
        <f t="shared" si="1"/>
        <v>2.4387755102040818</v>
      </c>
      <c r="CC243" s="68" t="e">
        <f t="shared" si="1"/>
        <v>#DIV/0!</v>
      </c>
      <c r="CD243" s="68">
        <f t="shared" si="1"/>
        <v>1.93</v>
      </c>
      <c r="CE243" s="68">
        <f t="shared" si="1"/>
        <v>40.373092783505157</v>
      </c>
      <c r="CF243" s="68">
        <f t="shared" si="1"/>
        <v>1.1634615384615385</v>
      </c>
      <c r="CG243" s="68">
        <f t="shared" si="1"/>
        <v>7837.1785714285716</v>
      </c>
      <c r="CH243" s="68">
        <f t="shared" si="1"/>
        <v>1.0352941176470589</v>
      </c>
      <c r="CI243" s="68">
        <f t="shared" si="1"/>
        <v>1</v>
      </c>
      <c r="CJ243" s="68">
        <f t="shared" si="1"/>
        <v>1</v>
      </c>
      <c r="CK243" s="68">
        <f t="shared" si="1"/>
        <v>1</v>
      </c>
      <c r="CL243" s="68">
        <f t="shared" si="1"/>
        <v>1</v>
      </c>
      <c r="CM243" s="68">
        <f t="shared" si="1"/>
        <v>1</v>
      </c>
      <c r="CN243" s="68">
        <f t="shared" si="1"/>
        <v>1</v>
      </c>
      <c r="CO243" s="68">
        <f t="shared" si="1"/>
        <v>1</v>
      </c>
      <c r="CP243" s="68" t="e">
        <f t="shared" si="1"/>
        <v>#DIV/0!</v>
      </c>
      <c r="CQ243" s="68">
        <f t="shared" si="1"/>
        <v>2.1294117647058823</v>
      </c>
      <c r="CR243" s="68" t="e">
        <f t="shared" si="1"/>
        <v>#DIV/0!</v>
      </c>
      <c r="CS243" s="68">
        <f t="shared" si="1"/>
        <v>52.396296296296292</v>
      </c>
      <c r="CT243" s="68">
        <f t="shared" si="1"/>
        <v>1.625</v>
      </c>
      <c r="CU243" s="68">
        <f t="shared" si="1"/>
        <v>5331</v>
      </c>
      <c r="CV243" s="68">
        <f t="shared" si="1"/>
        <v>1</v>
      </c>
      <c r="CW243" s="68">
        <f t="shared" si="1"/>
        <v>1</v>
      </c>
      <c r="CX243" s="68">
        <f t="shared" si="1"/>
        <v>1</v>
      </c>
      <c r="CY243" s="68">
        <f t="shared" si="1"/>
        <v>1</v>
      </c>
      <c r="CZ243" s="68">
        <f t="shared" si="1"/>
        <v>1</v>
      </c>
      <c r="DA243" s="68">
        <f t="shared" si="1"/>
        <v>1</v>
      </c>
      <c r="DB243" s="68" t="e">
        <f t="shared" si="1"/>
        <v>#DIV/0!</v>
      </c>
      <c r="DC243" s="68">
        <f t="shared" si="1"/>
        <v>1</v>
      </c>
      <c r="DD243" s="68" t="e">
        <f t="shared" si="1"/>
        <v>#DIV/0!</v>
      </c>
      <c r="DE243" s="68">
        <f t="shared" si="1"/>
        <v>2.0789473684210527</v>
      </c>
      <c r="DF243" s="68" t="e">
        <f t="shared" si="1"/>
        <v>#DIV/0!</v>
      </c>
      <c r="DG243" s="68">
        <f t="shared" si="1"/>
        <v>1.6052631578947369</v>
      </c>
      <c r="DH243" s="68">
        <f t="shared" si="1"/>
        <v>0.7</v>
      </c>
      <c r="DI243" s="68">
        <f t="shared" si="1"/>
        <v>7.2592105263157913</v>
      </c>
      <c r="DJ243" s="68">
        <f t="shared" si="1"/>
        <v>1.0288461538461537</v>
      </c>
      <c r="DK243" s="68">
        <f t="shared" si="1"/>
        <v>12369.913571428571</v>
      </c>
      <c r="DL243" s="68">
        <f t="shared" si="1"/>
        <v>3174.8545454545456</v>
      </c>
      <c r="DM243" s="68">
        <f t="shared" si="1"/>
        <v>14516.521739130434</v>
      </c>
      <c r="DN243" s="68">
        <f t="shared" si="1"/>
        <v>2383.5769230769229</v>
      </c>
      <c r="DO243" s="68">
        <f t="shared" si="1"/>
        <v>3878.5466666666666</v>
      </c>
      <c r="DP243" s="68">
        <f t="shared" si="1"/>
        <v>739.96428571428567</v>
      </c>
      <c r="DQ243" s="68">
        <f t="shared" si="1"/>
        <v>379.6849315068493</v>
      </c>
      <c r="DR243" s="68">
        <f t="shared" si="1"/>
        <v>28.604651162790699</v>
      </c>
      <c r="DS243" s="68">
        <f t="shared" si="1"/>
        <v>609.76923076923072</v>
      </c>
      <c r="DT243" s="68">
        <f t="shared" si="1"/>
        <v>33</v>
      </c>
      <c r="DU243" s="68">
        <f t="shared" si="1"/>
        <v>52303707.15625</v>
      </c>
      <c r="DV243" s="68">
        <f t="shared" si="1"/>
        <v>99.252758620689661</v>
      </c>
      <c r="DW243" s="68">
        <f t="shared" si="1"/>
        <v>7.5972222222222223</v>
      </c>
      <c r="DX243" s="68">
        <f t="shared" si="1"/>
        <v>3.7313432835820897</v>
      </c>
      <c r="DY243" s="68">
        <f t="shared" si="1"/>
        <v>3.0304054054054053</v>
      </c>
      <c r="DZ243" s="68">
        <f t="shared" si="1"/>
        <v>1947.7076923076922</v>
      </c>
      <c r="EA243" s="68">
        <f t="shared" ref="EA243:GL243" si="2">AVERAGE(EA2:EA242)</f>
        <v>2006.4927536231885</v>
      </c>
      <c r="EB243" s="68">
        <f t="shared" si="2"/>
        <v>18.487403817142859</v>
      </c>
      <c r="EC243" s="68">
        <f t="shared" si="2"/>
        <v>67.016699471698104</v>
      </c>
      <c r="ED243" s="68">
        <f t="shared" si="2"/>
        <v>6.5794515593220337</v>
      </c>
      <c r="EE243" s="83">
        <f t="shared" si="2"/>
        <v>0.72331860465116282</v>
      </c>
      <c r="EF243" s="68">
        <f t="shared" si="2"/>
        <v>7.9525446326530602</v>
      </c>
      <c r="EG243" s="68">
        <f t="shared" si="2"/>
        <v>1.6832575757575756</v>
      </c>
      <c r="EH243" s="68">
        <f t="shared" si="2"/>
        <v>6.459715686274512</v>
      </c>
      <c r="EI243" s="68">
        <f t="shared" si="2"/>
        <v>0.13043478260869565</v>
      </c>
      <c r="EJ243" s="68">
        <f t="shared" si="2"/>
        <v>6.2433333333333341</v>
      </c>
      <c r="EK243" s="68">
        <f t="shared" si="2"/>
        <v>36.20192307692308</v>
      </c>
      <c r="EL243" s="68">
        <f t="shared" si="2"/>
        <v>72.608695652173907</v>
      </c>
      <c r="EM243" s="68">
        <f t="shared" si="2"/>
        <v>1358.8433333333335</v>
      </c>
      <c r="EN243" s="68">
        <f t="shared" si="2"/>
        <v>0.22316666666666665</v>
      </c>
      <c r="EO243" s="68" t="e">
        <f t="shared" si="2"/>
        <v>#DIV/0!</v>
      </c>
      <c r="EP243" s="68">
        <f t="shared" si="2"/>
        <v>2036.7948717948718</v>
      </c>
      <c r="EQ243" s="68">
        <f t="shared" si="2"/>
        <v>1.2337662337662338</v>
      </c>
      <c r="ER243" s="68">
        <f t="shared" si="2"/>
        <v>1.2023809523809523</v>
      </c>
      <c r="ES243" s="68">
        <f t="shared" si="2"/>
        <v>2.76</v>
      </c>
      <c r="ET243" s="68" t="e">
        <f t="shared" si="2"/>
        <v>#DIV/0!</v>
      </c>
      <c r="EU243" s="68">
        <f t="shared" si="2"/>
        <v>0.46061428571428586</v>
      </c>
      <c r="EV243" s="68">
        <f t="shared" si="2"/>
        <v>0.40612285714285701</v>
      </c>
      <c r="EW243" s="68">
        <f t="shared" si="2"/>
        <v>0.60837241379310336</v>
      </c>
      <c r="EX243" s="68" t="e">
        <f t="shared" si="2"/>
        <v>#DIV/0!</v>
      </c>
      <c r="EY243" s="68">
        <f t="shared" si="2"/>
        <v>1.1827956989247312</v>
      </c>
      <c r="EZ243" s="68">
        <f t="shared" si="2"/>
        <v>16907.90625</v>
      </c>
      <c r="FA243" s="68">
        <f t="shared" si="2"/>
        <v>2126.0277777777778</v>
      </c>
      <c r="FB243" s="68">
        <f t="shared" si="2"/>
        <v>19801.466666666667</v>
      </c>
      <c r="FC243" s="68">
        <f t="shared" si="2"/>
        <v>2939.36</v>
      </c>
      <c r="FD243" s="68">
        <f t="shared" si="2"/>
        <v>4406.333333333333</v>
      </c>
      <c r="FE243" s="68">
        <f t="shared" si="2"/>
        <v>558.36111111111109</v>
      </c>
      <c r="FF243" s="68">
        <f t="shared" si="2"/>
        <v>374.64912280701753</v>
      </c>
      <c r="FG243" s="68">
        <f t="shared" si="2"/>
        <v>30.5</v>
      </c>
      <c r="FH243" s="68">
        <f t="shared" si="2"/>
        <v>953.55</v>
      </c>
      <c r="FI243" s="68">
        <f t="shared" si="2"/>
        <v>53.5</v>
      </c>
      <c r="FJ243" s="68">
        <f t="shared" si="2"/>
        <v>165925.10113333332</v>
      </c>
      <c r="FK243" s="68">
        <f t="shared" si="2"/>
        <v>85.545576923076922</v>
      </c>
      <c r="FL243" s="68">
        <f t="shared" si="2"/>
        <v>9.3965517241379306</v>
      </c>
      <c r="FM243" s="68">
        <f t="shared" si="2"/>
        <v>0.96551724137931039</v>
      </c>
      <c r="FN243" s="68">
        <f t="shared" si="2"/>
        <v>6.538461538461539E-3</v>
      </c>
      <c r="FO243" s="68">
        <f t="shared" si="2"/>
        <v>1</v>
      </c>
      <c r="FP243" s="68">
        <f t="shared" si="2"/>
        <v>1</v>
      </c>
      <c r="FQ243" s="68">
        <f t="shared" si="2"/>
        <v>1</v>
      </c>
      <c r="FR243" s="68">
        <f t="shared" si="2"/>
        <v>1</v>
      </c>
      <c r="FS243" s="68">
        <f t="shared" si="2"/>
        <v>1</v>
      </c>
      <c r="FT243" s="68">
        <f t="shared" si="2"/>
        <v>1</v>
      </c>
      <c r="FU243" s="68" t="e">
        <f t="shared" si="2"/>
        <v>#DIV/0!</v>
      </c>
      <c r="FV243" s="68">
        <f t="shared" si="2"/>
        <v>1.48</v>
      </c>
      <c r="FW243" s="68" t="e">
        <f t="shared" si="2"/>
        <v>#DIV/0!</v>
      </c>
      <c r="FX243" s="68">
        <f t="shared" si="2"/>
        <v>1975.7291666666667</v>
      </c>
      <c r="FY243" s="68">
        <f t="shared" si="2"/>
        <v>2003.8085106382978</v>
      </c>
      <c r="FZ243" s="68">
        <f t="shared" si="2"/>
        <v>3.2484977777777777</v>
      </c>
      <c r="GA243" s="68">
        <f t="shared" si="2"/>
        <v>12.326408888888889</v>
      </c>
      <c r="GB243" s="68">
        <f t="shared" si="2"/>
        <v>29629.125150000003</v>
      </c>
      <c r="GC243" s="68">
        <f t="shared" si="2"/>
        <v>8.9787250000000007</v>
      </c>
      <c r="GD243" s="68">
        <f t="shared" si="2"/>
        <v>4.3488157894736839</v>
      </c>
      <c r="GE243" s="68">
        <f t="shared" si="2"/>
        <v>0.62830769230769234</v>
      </c>
      <c r="GF243" s="68">
        <f t="shared" si="2"/>
        <v>2030</v>
      </c>
      <c r="GG243" s="68">
        <f t="shared" si="2"/>
        <v>2029.8846153846155</v>
      </c>
      <c r="GH243" s="68">
        <f t="shared" si="2"/>
        <v>1.5964912280701755</v>
      </c>
      <c r="GI243" s="68">
        <f t="shared" si="2"/>
        <v>1.6607142857142858</v>
      </c>
      <c r="GJ243" s="68">
        <f>AVERAGE(GJ2:GJ242)</f>
        <v>0.25824324324324321</v>
      </c>
      <c r="GK243" s="68" t="e">
        <f t="shared" si="2"/>
        <v>#DIV/0!</v>
      </c>
      <c r="GL243" s="68">
        <f t="shared" si="2"/>
        <v>1.6140350877192982</v>
      </c>
      <c r="GM243" s="68">
        <f t="shared" ref="GM243:HD243" si="3">AVERAGE(GM2:GM242)</f>
        <v>0.6103448275862069</v>
      </c>
      <c r="GN243" s="68" t="e">
        <f t="shared" si="3"/>
        <v>#DIV/0!</v>
      </c>
      <c r="GO243" s="68" t="e">
        <f t="shared" si="3"/>
        <v>#DIV/0!</v>
      </c>
      <c r="GP243" s="68">
        <f t="shared" si="3"/>
        <v>1.4285714285714286</v>
      </c>
      <c r="GQ243" s="68">
        <f t="shared" si="3"/>
        <v>8454.7692307692305</v>
      </c>
      <c r="GR243" s="68">
        <f t="shared" si="3"/>
        <v>0</v>
      </c>
      <c r="GS243" s="68">
        <f t="shared" si="3"/>
        <v>692.36363636363637</v>
      </c>
      <c r="GT243" s="68">
        <f t="shared" si="3"/>
        <v>0.18181818181818182</v>
      </c>
      <c r="GU243" s="68">
        <f t="shared" si="3"/>
        <v>469.64285714285717</v>
      </c>
      <c r="GV243" s="68">
        <f t="shared" si="3"/>
        <v>0</v>
      </c>
      <c r="GW243" s="68">
        <f t="shared" si="3"/>
        <v>94.053749999999994</v>
      </c>
      <c r="GX243" s="68">
        <f t="shared" si="3"/>
        <v>180.69250000000002</v>
      </c>
      <c r="GY243" s="68">
        <f t="shared" si="3"/>
        <v>2751.7368421052633</v>
      </c>
      <c r="GZ243" s="68" t="e">
        <f t="shared" si="3"/>
        <v>#DIV/0!</v>
      </c>
      <c r="HA243" s="68" t="e">
        <f t="shared" si="3"/>
        <v>#DIV/0!</v>
      </c>
      <c r="HB243" s="68" t="e">
        <f t="shared" si="3"/>
        <v>#DIV/0!</v>
      </c>
      <c r="HC243" s="68" t="e">
        <f t="shared" si="3"/>
        <v>#DIV/0!</v>
      </c>
      <c r="HD243" s="68" t="e">
        <f t="shared" si="3"/>
        <v>#DIV/0!</v>
      </c>
    </row>
    <row r="244" spans="1:212" s="30" customFormat="1" x14ac:dyDescent="0.15">
      <c r="A244" s="30" t="s">
        <v>2666</v>
      </c>
      <c r="B244" s="69">
        <f>MEDIAN(B2:B242)</f>
        <v>2182.5</v>
      </c>
      <c r="C244" s="59">
        <f t="shared" ref="C244:BN244" si="4">MEDIAN(C2:C242)</f>
        <v>3</v>
      </c>
      <c r="D244" s="59">
        <f t="shared" si="4"/>
        <v>3.5</v>
      </c>
      <c r="E244" s="59">
        <f t="shared" si="4"/>
        <v>1</v>
      </c>
      <c r="F244" s="68"/>
      <c r="G244" s="59">
        <f t="shared" si="4"/>
        <v>1</v>
      </c>
      <c r="H244" s="59">
        <f t="shared" si="4"/>
        <v>1</v>
      </c>
      <c r="I244" s="59">
        <f t="shared" si="4"/>
        <v>1</v>
      </c>
      <c r="J244" s="59">
        <f t="shared" si="4"/>
        <v>1</v>
      </c>
      <c r="K244" s="59">
        <f t="shared" si="4"/>
        <v>1</v>
      </c>
      <c r="L244" s="59">
        <f t="shared" si="4"/>
        <v>1</v>
      </c>
      <c r="M244" s="59">
        <f t="shared" si="4"/>
        <v>2</v>
      </c>
      <c r="N244" s="59">
        <f t="shared" si="4"/>
        <v>1</v>
      </c>
      <c r="O244" s="59">
        <f t="shared" si="4"/>
        <v>1</v>
      </c>
      <c r="P244" s="59">
        <f t="shared" si="4"/>
        <v>1</v>
      </c>
      <c r="Q244" s="59">
        <f t="shared" si="4"/>
        <v>1</v>
      </c>
      <c r="R244" s="59">
        <f t="shared" si="4"/>
        <v>1</v>
      </c>
      <c r="S244" s="59">
        <f t="shared" si="4"/>
        <v>1</v>
      </c>
      <c r="T244" s="68"/>
      <c r="U244" s="69">
        <f t="shared" si="4"/>
        <v>10</v>
      </c>
      <c r="V244" s="69">
        <f t="shared" si="4"/>
        <v>15</v>
      </c>
      <c r="W244" s="69">
        <f t="shared" si="4"/>
        <v>17.5</v>
      </c>
      <c r="X244" s="69">
        <f t="shared" si="4"/>
        <v>1.4999999999999999E-2</v>
      </c>
      <c r="Y244" s="69">
        <f t="shared" si="4"/>
        <v>41</v>
      </c>
      <c r="Z244" s="69">
        <f t="shared" si="4"/>
        <v>20</v>
      </c>
      <c r="AA244" s="69">
        <f t="shared" si="4"/>
        <v>75</v>
      </c>
      <c r="AB244" s="69">
        <f t="shared" si="4"/>
        <v>2</v>
      </c>
      <c r="AC244" s="68"/>
      <c r="AD244" s="68">
        <f t="shared" si="4"/>
        <v>3</v>
      </c>
      <c r="AE244" s="68">
        <f t="shared" si="4"/>
        <v>1</v>
      </c>
      <c r="AF244" s="68">
        <f t="shared" si="4"/>
        <v>60</v>
      </c>
      <c r="AG244" s="68"/>
      <c r="AH244" s="68"/>
      <c r="AI244" s="68">
        <f t="shared" si="4"/>
        <v>0.2</v>
      </c>
      <c r="AJ244" s="68">
        <f t="shared" si="4"/>
        <v>0.23754999999999998</v>
      </c>
      <c r="AK244" s="68">
        <f t="shared" si="4"/>
        <v>0</v>
      </c>
      <c r="AL244" s="68">
        <f t="shared" si="4"/>
        <v>1</v>
      </c>
      <c r="AM244" s="68">
        <f t="shared" si="4"/>
        <v>1</v>
      </c>
      <c r="AN244" s="68">
        <f t="shared" si="4"/>
        <v>1</v>
      </c>
      <c r="AO244" s="68">
        <f t="shared" si="4"/>
        <v>1</v>
      </c>
      <c r="AP244" s="68">
        <f t="shared" si="4"/>
        <v>2</v>
      </c>
      <c r="AQ244" s="68">
        <f t="shared" si="4"/>
        <v>2</v>
      </c>
      <c r="AR244" s="68">
        <f t="shared" si="4"/>
        <v>2015</v>
      </c>
      <c r="AS244" s="68">
        <f t="shared" si="4"/>
        <v>2013</v>
      </c>
      <c r="AT244" s="68">
        <f t="shared" si="4"/>
        <v>2013</v>
      </c>
      <c r="AU244" s="68">
        <f t="shared" si="4"/>
        <v>2013</v>
      </c>
      <c r="AV244" s="68">
        <f t="shared" si="4"/>
        <v>2012</v>
      </c>
      <c r="AW244" s="68">
        <f t="shared" si="4"/>
        <v>2012</v>
      </c>
      <c r="AX244" s="68">
        <f t="shared" si="4"/>
        <v>2</v>
      </c>
      <c r="AY244" s="68">
        <f t="shared" si="4"/>
        <v>2</v>
      </c>
      <c r="AZ244" s="68" t="e">
        <f t="shared" si="4"/>
        <v>#NUM!</v>
      </c>
      <c r="BA244" s="68">
        <f t="shared" si="4"/>
        <v>1</v>
      </c>
      <c r="BB244" s="68">
        <f t="shared" si="4"/>
        <v>1</v>
      </c>
      <c r="BC244" s="68">
        <f t="shared" si="4"/>
        <v>1</v>
      </c>
      <c r="BD244" s="68">
        <f t="shared" si="4"/>
        <v>1</v>
      </c>
      <c r="BE244" s="68">
        <f t="shared" si="4"/>
        <v>1</v>
      </c>
      <c r="BF244" s="68">
        <f t="shared" si="4"/>
        <v>1</v>
      </c>
      <c r="BG244" s="68" t="e">
        <f t="shared" si="4"/>
        <v>#NUM!</v>
      </c>
      <c r="BH244" s="68">
        <f t="shared" si="4"/>
        <v>1</v>
      </c>
      <c r="BI244" s="68">
        <f t="shared" si="4"/>
        <v>1</v>
      </c>
      <c r="BJ244" s="68">
        <f t="shared" si="4"/>
        <v>1</v>
      </c>
      <c r="BK244" s="68">
        <f t="shared" si="4"/>
        <v>1</v>
      </c>
      <c r="BL244" s="68">
        <f t="shared" si="4"/>
        <v>1</v>
      </c>
      <c r="BM244" s="68">
        <f t="shared" si="4"/>
        <v>1</v>
      </c>
      <c r="BN244" s="68">
        <f t="shared" si="4"/>
        <v>2</v>
      </c>
      <c r="BO244" s="68">
        <f t="shared" ref="BO244:DZ244" si="5">MEDIAN(BO2:BO242)</f>
        <v>2</v>
      </c>
      <c r="BP244" s="68">
        <f t="shared" si="5"/>
        <v>2</v>
      </c>
      <c r="BQ244" s="68">
        <f t="shared" si="5"/>
        <v>1</v>
      </c>
      <c r="BR244" s="59">
        <f t="shared" si="5"/>
        <v>2017</v>
      </c>
      <c r="BS244" s="68">
        <f t="shared" si="5"/>
        <v>1</v>
      </c>
      <c r="BT244" s="68">
        <f t="shared" si="5"/>
        <v>1</v>
      </c>
      <c r="BU244" s="68">
        <f t="shared" si="5"/>
        <v>1</v>
      </c>
      <c r="BV244" s="68">
        <f t="shared" si="5"/>
        <v>1</v>
      </c>
      <c r="BW244" s="68">
        <f t="shared" si="5"/>
        <v>1</v>
      </c>
      <c r="BX244" s="68">
        <f t="shared" si="5"/>
        <v>1</v>
      </c>
      <c r="BY244" s="68">
        <f t="shared" si="5"/>
        <v>1</v>
      </c>
      <c r="BZ244" s="68">
        <f t="shared" si="5"/>
        <v>1</v>
      </c>
      <c r="CA244" s="68" t="e">
        <f t="shared" si="5"/>
        <v>#NUM!</v>
      </c>
      <c r="CB244" s="68">
        <f t="shared" si="5"/>
        <v>2</v>
      </c>
      <c r="CC244" s="68" t="e">
        <f t="shared" si="5"/>
        <v>#NUM!</v>
      </c>
      <c r="CD244" s="68">
        <f t="shared" si="5"/>
        <v>2</v>
      </c>
      <c r="CE244" s="68">
        <f t="shared" si="5"/>
        <v>36.68</v>
      </c>
      <c r="CF244" s="68">
        <f t="shared" si="5"/>
        <v>1</v>
      </c>
      <c r="CG244" s="68">
        <f t="shared" si="5"/>
        <v>2017</v>
      </c>
      <c r="CH244" s="68">
        <f t="shared" si="5"/>
        <v>1</v>
      </c>
      <c r="CI244" s="68">
        <f t="shared" si="5"/>
        <v>1</v>
      </c>
      <c r="CJ244" s="68">
        <f t="shared" si="5"/>
        <v>1</v>
      </c>
      <c r="CK244" s="68">
        <f t="shared" si="5"/>
        <v>1</v>
      </c>
      <c r="CL244" s="68">
        <f t="shared" si="5"/>
        <v>1</v>
      </c>
      <c r="CM244" s="68">
        <f t="shared" si="5"/>
        <v>1</v>
      </c>
      <c r="CN244" s="68">
        <f t="shared" si="5"/>
        <v>1</v>
      </c>
      <c r="CO244" s="68">
        <f t="shared" si="5"/>
        <v>1</v>
      </c>
      <c r="CP244" s="68" t="e">
        <f t="shared" si="5"/>
        <v>#NUM!</v>
      </c>
      <c r="CQ244" s="68">
        <f t="shared" si="5"/>
        <v>2</v>
      </c>
      <c r="CR244" s="68" t="e">
        <f t="shared" si="5"/>
        <v>#NUM!</v>
      </c>
      <c r="CS244" s="68">
        <f t="shared" si="5"/>
        <v>46.17</v>
      </c>
      <c r="CT244" s="68">
        <f t="shared" si="5"/>
        <v>2</v>
      </c>
      <c r="CU244" s="68">
        <f t="shared" si="5"/>
        <v>2017</v>
      </c>
      <c r="CV244" s="68">
        <f t="shared" si="5"/>
        <v>1</v>
      </c>
      <c r="CW244" s="68">
        <f t="shared" si="5"/>
        <v>1</v>
      </c>
      <c r="CX244" s="68">
        <f t="shared" si="5"/>
        <v>1</v>
      </c>
      <c r="CY244" s="68">
        <f t="shared" si="5"/>
        <v>1</v>
      </c>
      <c r="CZ244" s="68">
        <f t="shared" si="5"/>
        <v>1</v>
      </c>
      <c r="DA244" s="68">
        <f t="shared" si="5"/>
        <v>1</v>
      </c>
      <c r="DB244" s="68" t="e">
        <f t="shared" si="5"/>
        <v>#NUM!</v>
      </c>
      <c r="DC244" s="68">
        <f t="shared" si="5"/>
        <v>1</v>
      </c>
      <c r="DD244" s="68" t="e">
        <f t="shared" si="5"/>
        <v>#NUM!</v>
      </c>
      <c r="DE244" s="68">
        <f t="shared" si="5"/>
        <v>2</v>
      </c>
      <c r="DF244" s="68" t="e">
        <f t="shared" si="5"/>
        <v>#NUM!</v>
      </c>
      <c r="DG244" s="68">
        <f t="shared" si="5"/>
        <v>2</v>
      </c>
      <c r="DH244" s="68">
        <f t="shared" si="5"/>
        <v>0.7</v>
      </c>
      <c r="DI244" s="68">
        <f t="shared" si="5"/>
        <v>6.5</v>
      </c>
      <c r="DJ244" s="68">
        <f t="shared" si="5"/>
        <v>1</v>
      </c>
      <c r="DK244" s="68">
        <f t="shared" si="5"/>
        <v>2860</v>
      </c>
      <c r="DL244" s="68">
        <f t="shared" si="5"/>
        <v>50</v>
      </c>
      <c r="DM244" s="68">
        <f t="shared" si="5"/>
        <v>2417.5</v>
      </c>
      <c r="DN244" s="68">
        <f t="shared" si="5"/>
        <v>20.5</v>
      </c>
      <c r="DO244" s="68">
        <f t="shared" si="5"/>
        <v>1000</v>
      </c>
      <c r="DP244" s="68">
        <f t="shared" si="5"/>
        <v>43</v>
      </c>
      <c r="DQ244" s="68">
        <f t="shared" si="5"/>
        <v>115</v>
      </c>
      <c r="DR244" s="68">
        <f t="shared" si="5"/>
        <v>1</v>
      </c>
      <c r="DS244" s="68">
        <f t="shared" si="5"/>
        <v>51</v>
      </c>
      <c r="DT244" s="68">
        <f t="shared" si="5"/>
        <v>0</v>
      </c>
      <c r="DU244" s="68">
        <f t="shared" si="5"/>
        <v>67892.5</v>
      </c>
      <c r="DV244" s="68">
        <f t="shared" si="5"/>
        <v>39.6</v>
      </c>
      <c r="DW244" s="68">
        <f t="shared" si="5"/>
        <v>4</v>
      </c>
      <c r="DX244" s="68">
        <f t="shared" si="5"/>
        <v>2</v>
      </c>
      <c r="DY244" s="68">
        <f t="shared" si="5"/>
        <v>0.85</v>
      </c>
      <c r="DZ244" s="68">
        <f t="shared" si="5"/>
        <v>1946</v>
      </c>
      <c r="EA244" s="68">
        <f t="shared" ref="EA244:GL244" si="6">MEDIAN(EA2:EA242)</f>
        <v>2012</v>
      </c>
      <c r="EB244" s="68">
        <f t="shared" si="6"/>
        <v>5.7080000000000002</v>
      </c>
      <c r="EC244" s="68">
        <f t="shared" si="6"/>
        <v>3.8</v>
      </c>
      <c r="ED244" s="68">
        <f t="shared" si="6"/>
        <v>1.1000000000000001</v>
      </c>
      <c r="EE244" s="83">
        <f t="shared" si="6"/>
        <v>0.9</v>
      </c>
      <c r="EF244" s="68">
        <f t="shared" si="6"/>
        <v>2.536</v>
      </c>
      <c r="EG244" s="68">
        <f t="shared" si="6"/>
        <v>7.0000000000000007E-2</v>
      </c>
      <c r="EH244" s="68">
        <f t="shared" si="6"/>
        <v>2.75</v>
      </c>
      <c r="EI244" s="68">
        <f t="shared" si="6"/>
        <v>0</v>
      </c>
      <c r="EJ244" s="68">
        <f t="shared" si="6"/>
        <v>0</v>
      </c>
      <c r="EK244" s="68">
        <f t="shared" si="6"/>
        <v>0</v>
      </c>
      <c r="EL244" s="68">
        <f t="shared" si="6"/>
        <v>0</v>
      </c>
      <c r="EM244" s="68">
        <f t="shared" si="6"/>
        <v>0</v>
      </c>
      <c r="EN244" s="68">
        <f t="shared" si="6"/>
        <v>0</v>
      </c>
      <c r="EO244" s="68" t="e">
        <f t="shared" si="6"/>
        <v>#NUM!</v>
      </c>
      <c r="EP244" s="68">
        <f t="shared" si="6"/>
        <v>2030</v>
      </c>
      <c r="EQ244" s="68">
        <f t="shared" si="6"/>
        <v>1</v>
      </c>
      <c r="ER244" s="68">
        <f t="shared" si="6"/>
        <v>1</v>
      </c>
      <c r="ES244" s="68">
        <f t="shared" si="6"/>
        <v>3</v>
      </c>
      <c r="ET244" s="68" t="e">
        <f t="shared" si="6"/>
        <v>#NUM!</v>
      </c>
      <c r="EU244" s="68">
        <f t="shared" si="6"/>
        <v>0.3</v>
      </c>
      <c r="EV244" s="68">
        <f t="shared" si="6"/>
        <v>0.11</v>
      </c>
      <c r="EW244" s="68">
        <f t="shared" si="6"/>
        <v>0.89</v>
      </c>
      <c r="EX244" s="68" t="e">
        <f t="shared" si="6"/>
        <v>#NUM!</v>
      </c>
      <c r="EY244" s="68">
        <f t="shared" si="6"/>
        <v>1</v>
      </c>
      <c r="EZ244" s="68">
        <f t="shared" si="6"/>
        <v>3942.5</v>
      </c>
      <c r="FA244" s="68">
        <f t="shared" si="6"/>
        <v>3.5</v>
      </c>
      <c r="FB244" s="68">
        <f t="shared" si="6"/>
        <v>3550</v>
      </c>
      <c r="FC244" s="68">
        <f t="shared" si="6"/>
        <v>0</v>
      </c>
      <c r="FD244" s="68">
        <f t="shared" si="6"/>
        <v>1417</v>
      </c>
      <c r="FE244" s="68">
        <f t="shared" si="6"/>
        <v>5</v>
      </c>
      <c r="FF244" s="68">
        <f t="shared" si="6"/>
        <v>175</v>
      </c>
      <c r="FG244" s="68">
        <f t="shared" si="6"/>
        <v>0</v>
      </c>
      <c r="FH244" s="68">
        <f t="shared" si="6"/>
        <v>62</v>
      </c>
      <c r="FI244" s="68">
        <f t="shared" si="6"/>
        <v>0</v>
      </c>
      <c r="FJ244" s="68">
        <f t="shared" si="6"/>
        <v>23.03</v>
      </c>
      <c r="FK244" s="68">
        <f t="shared" si="6"/>
        <v>37.86</v>
      </c>
      <c r="FL244" s="68">
        <f t="shared" si="6"/>
        <v>6</v>
      </c>
      <c r="FM244" s="68">
        <f t="shared" si="6"/>
        <v>1</v>
      </c>
      <c r="FN244" s="68">
        <f t="shared" si="6"/>
        <v>0</v>
      </c>
      <c r="FO244" s="68">
        <f t="shared" si="6"/>
        <v>1</v>
      </c>
      <c r="FP244" s="68">
        <f t="shared" si="6"/>
        <v>1</v>
      </c>
      <c r="FQ244" s="68">
        <f t="shared" si="6"/>
        <v>1</v>
      </c>
      <c r="FR244" s="68">
        <f t="shared" si="6"/>
        <v>1</v>
      </c>
      <c r="FS244" s="68">
        <f t="shared" si="6"/>
        <v>1</v>
      </c>
      <c r="FT244" s="68">
        <f t="shared" si="6"/>
        <v>1</v>
      </c>
      <c r="FU244" s="68" t="e">
        <f t="shared" si="6"/>
        <v>#NUM!</v>
      </c>
      <c r="FV244" s="68">
        <f t="shared" si="6"/>
        <v>1</v>
      </c>
      <c r="FW244" s="68" t="e">
        <f t="shared" si="6"/>
        <v>#NUM!</v>
      </c>
      <c r="FX244" s="68">
        <f t="shared" si="6"/>
        <v>1974</v>
      </c>
      <c r="FY244" s="68">
        <f t="shared" si="6"/>
        <v>2006</v>
      </c>
      <c r="FZ244" s="68">
        <f t="shared" si="6"/>
        <v>1.25</v>
      </c>
      <c r="GA244" s="68">
        <f t="shared" si="6"/>
        <v>3</v>
      </c>
      <c r="GB244" s="68">
        <f t="shared" si="6"/>
        <v>276.02499999999998</v>
      </c>
      <c r="GC244" s="68">
        <f t="shared" si="6"/>
        <v>2.6935000000000002</v>
      </c>
      <c r="GD244" s="68">
        <f t="shared" si="6"/>
        <v>0.86250000000000004</v>
      </c>
      <c r="GE244" s="68">
        <f t="shared" si="6"/>
        <v>0.62</v>
      </c>
      <c r="GF244" s="68">
        <f t="shared" si="6"/>
        <v>2025.5</v>
      </c>
      <c r="GG244" s="68">
        <f t="shared" si="6"/>
        <v>2028</v>
      </c>
      <c r="GH244" s="68">
        <f t="shared" si="6"/>
        <v>2</v>
      </c>
      <c r="GI244" s="68">
        <f t="shared" si="6"/>
        <v>2</v>
      </c>
      <c r="GJ244" s="68">
        <f>MEDIAN(GJ2:GJ242)</f>
        <v>0.03</v>
      </c>
      <c r="GK244" s="68" t="e">
        <f t="shared" si="6"/>
        <v>#NUM!</v>
      </c>
      <c r="GL244" s="68">
        <f t="shared" si="6"/>
        <v>2</v>
      </c>
      <c r="GM244" s="68">
        <f t="shared" ref="GM244:HD244" si="7">MEDIAN(GM2:GM242)</f>
        <v>1</v>
      </c>
      <c r="GN244" s="68" t="e">
        <f t="shared" si="7"/>
        <v>#NUM!</v>
      </c>
      <c r="GO244" s="68" t="e">
        <f t="shared" si="7"/>
        <v>#NUM!</v>
      </c>
      <c r="GP244" s="68">
        <f t="shared" si="7"/>
        <v>1</v>
      </c>
      <c r="GQ244" s="68">
        <f t="shared" si="7"/>
        <v>5506.5</v>
      </c>
      <c r="GR244" s="68">
        <f t="shared" si="7"/>
        <v>0</v>
      </c>
      <c r="GS244" s="68">
        <f t="shared" si="7"/>
        <v>459.5</v>
      </c>
      <c r="GT244" s="68">
        <f t="shared" si="7"/>
        <v>0</v>
      </c>
      <c r="GU244" s="68">
        <f t="shared" si="7"/>
        <v>116.5</v>
      </c>
      <c r="GV244" s="68">
        <f t="shared" si="7"/>
        <v>0</v>
      </c>
      <c r="GW244" s="68">
        <f t="shared" si="7"/>
        <v>60.1</v>
      </c>
      <c r="GX244" s="68">
        <f t="shared" si="7"/>
        <v>17.649999999999999</v>
      </c>
      <c r="GY244" s="68">
        <f t="shared" si="7"/>
        <v>2750</v>
      </c>
      <c r="GZ244" s="68" t="e">
        <f t="shared" si="7"/>
        <v>#NUM!</v>
      </c>
      <c r="HA244" s="68" t="e">
        <f t="shared" si="7"/>
        <v>#NUM!</v>
      </c>
      <c r="HB244" s="68" t="e">
        <f t="shared" si="7"/>
        <v>#NUM!</v>
      </c>
      <c r="HC244" s="68" t="e">
        <f t="shared" si="7"/>
        <v>#NUM!</v>
      </c>
      <c r="HD244" s="68" t="e">
        <f t="shared" si="7"/>
        <v>#NUM!</v>
      </c>
    </row>
    <row r="245" spans="1:212" s="30" customFormat="1" x14ac:dyDescent="0.15">
      <c r="A245" s="30" t="s">
        <v>2667</v>
      </c>
      <c r="B245" s="69">
        <f>MODE(B2:B242)</f>
        <v>215</v>
      </c>
      <c r="C245" s="59">
        <f t="shared" ref="C245:BN245" si="8">MODE(C2:C242)</f>
        <v>5</v>
      </c>
      <c r="D245" s="59">
        <f t="shared" si="8"/>
        <v>2</v>
      </c>
      <c r="E245" s="59">
        <f t="shared" si="8"/>
        <v>1</v>
      </c>
      <c r="F245" s="68"/>
      <c r="G245" s="59">
        <f t="shared" si="8"/>
        <v>1</v>
      </c>
      <c r="H245" s="59">
        <f t="shared" si="8"/>
        <v>1</v>
      </c>
      <c r="I245" s="59">
        <f t="shared" si="8"/>
        <v>1</v>
      </c>
      <c r="J245" s="59">
        <f t="shared" si="8"/>
        <v>1</v>
      </c>
      <c r="K245" s="59">
        <f t="shared" si="8"/>
        <v>1</v>
      </c>
      <c r="L245" s="59">
        <f t="shared" si="8"/>
        <v>1</v>
      </c>
      <c r="M245" s="59">
        <f t="shared" si="8"/>
        <v>2</v>
      </c>
      <c r="N245" s="59">
        <f t="shared" si="8"/>
        <v>1</v>
      </c>
      <c r="O245" s="59">
        <f t="shared" si="8"/>
        <v>1</v>
      </c>
      <c r="P245" s="59">
        <f t="shared" si="8"/>
        <v>1</v>
      </c>
      <c r="Q245" s="59">
        <f t="shared" si="8"/>
        <v>1</v>
      </c>
      <c r="R245" s="59">
        <f t="shared" si="8"/>
        <v>1</v>
      </c>
      <c r="S245" s="59">
        <f t="shared" si="8"/>
        <v>1</v>
      </c>
      <c r="T245" s="68"/>
      <c r="U245" s="69">
        <f t="shared" si="8"/>
        <v>5</v>
      </c>
      <c r="V245" s="69">
        <f t="shared" si="8"/>
        <v>30</v>
      </c>
      <c r="W245" s="69">
        <f t="shared" si="8"/>
        <v>5</v>
      </c>
      <c r="X245" s="69">
        <f t="shared" si="8"/>
        <v>0</v>
      </c>
      <c r="Y245" s="69">
        <f t="shared" si="8"/>
        <v>60</v>
      </c>
      <c r="Z245" s="69">
        <f t="shared" si="8"/>
        <v>20</v>
      </c>
      <c r="AA245" s="69">
        <f t="shared" si="8"/>
        <v>90</v>
      </c>
      <c r="AB245" s="69">
        <f t="shared" si="8"/>
        <v>2</v>
      </c>
      <c r="AC245" s="68"/>
      <c r="AD245" s="68">
        <f t="shared" si="8"/>
        <v>3</v>
      </c>
      <c r="AE245" s="68">
        <f t="shared" si="8"/>
        <v>1</v>
      </c>
      <c r="AF245" s="68">
        <f t="shared" si="8"/>
        <v>30</v>
      </c>
      <c r="AG245" s="68"/>
      <c r="AH245" s="68"/>
      <c r="AI245" s="68">
        <f t="shared" si="8"/>
        <v>0</v>
      </c>
      <c r="AJ245" s="68">
        <f t="shared" si="8"/>
        <v>0.3</v>
      </c>
      <c r="AK245" s="68">
        <f t="shared" si="8"/>
        <v>0</v>
      </c>
      <c r="AL245" s="68">
        <f t="shared" si="8"/>
        <v>1</v>
      </c>
      <c r="AM245" s="68">
        <f t="shared" si="8"/>
        <v>1</v>
      </c>
      <c r="AN245" s="68">
        <f t="shared" si="8"/>
        <v>1</v>
      </c>
      <c r="AO245" s="68">
        <f t="shared" si="8"/>
        <v>1</v>
      </c>
      <c r="AP245" s="68">
        <f t="shared" si="8"/>
        <v>1</v>
      </c>
      <c r="AQ245" s="68">
        <f t="shared" si="8"/>
        <v>1</v>
      </c>
      <c r="AR245" s="68">
        <f t="shared" si="8"/>
        <v>2015</v>
      </c>
      <c r="AS245" s="68">
        <f t="shared" si="8"/>
        <v>2015</v>
      </c>
      <c r="AT245" s="68">
        <f t="shared" si="8"/>
        <v>2017</v>
      </c>
      <c r="AU245" s="68">
        <f t="shared" si="8"/>
        <v>2015</v>
      </c>
      <c r="AV245" s="68">
        <f t="shared" si="8"/>
        <v>2010</v>
      </c>
      <c r="AW245" s="68">
        <f t="shared" si="8"/>
        <v>2008</v>
      </c>
      <c r="AX245" s="68">
        <f t="shared" si="8"/>
        <v>2</v>
      </c>
      <c r="AY245" s="68">
        <f t="shared" si="8"/>
        <v>4</v>
      </c>
      <c r="AZ245" s="68" t="e">
        <f t="shared" si="8"/>
        <v>#N/A</v>
      </c>
      <c r="BA245" s="68">
        <f t="shared" si="8"/>
        <v>1</v>
      </c>
      <c r="BB245" s="68">
        <f t="shared" si="8"/>
        <v>1</v>
      </c>
      <c r="BC245" s="68">
        <f t="shared" si="8"/>
        <v>1</v>
      </c>
      <c r="BD245" s="68">
        <f t="shared" si="8"/>
        <v>1</v>
      </c>
      <c r="BE245" s="68">
        <f t="shared" si="8"/>
        <v>1</v>
      </c>
      <c r="BF245" s="68">
        <f t="shared" si="8"/>
        <v>1</v>
      </c>
      <c r="BG245" s="68" t="e">
        <f t="shared" si="8"/>
        <v>#N/A</v>
      </c>
      <c r="BH245" s="68">
        <f t="shared" si="8"/>
        <v>1</v>
      </c>
      <c r="BI245" s="68">
        <f t="shared" si="8"/>
        <v>1</v>
      </c>
      <c r="BJ245" s="68">
        <f t="shared" si="8"/>
        <v>1</v>
      </c>
      <c r="BK245" s="68" t="e">
        <f t="shared" si="8"/>
        <v>#N/A</v>
      </c>
      <c r="BL245" s="68">
        <f t="shared" si="8"/>
        <v>1</v>
      </c>
      <c r="BM245" s="68">
        <f t="shared" si="8"/>
        <v>1</v>
      </c>
      <c r="BN245" s="68">
        <f t="shared" si="8"/>
        <v>2</v>
      </c>
      <c r="BO245" s="68">
        <f t="shared" ref="BO245:DZ245" si="9">MODE(BO2:BO242)</f>
        <v>2</v>
      </c>
      <c r="BP245" s="68">
        <f t="shared" si="9"/>
        <v>2</v>
      </c>
      <c r="BQ245" s="68">
        <f t="shared" si="9"/>
        <v>1</v>
      </c>
      <c r="BR245" s="59">
        <f t="shared" si="9"/>
        <v>2017</v>
      </c>
      <c r="BS245" s="68">
        <f t="shared" si="9"/>
        <v>1</v>
      </c>
      <c r="BT245" s="68">
        <f t="shared" si="9"/>
        <v>1</v>
      </c>
      <c r="BU245" s="68">
        <f t="shared" si="9"/>
        <v>1</v>
      </c>
      <c r="BV245" s="68">
        <f t="shared" si="9"/>
        <v>1</v>
      </c>
      <c r="BW245" s="68">
        <f t="shared" si="9"/>
        <v>1</v>
      </c>
      <c r="BX245" s="68">
        <f t="shared" si="9"/>
        <v>1</v>
      </c>
      <c r="BY245" s="68">
        <f t="shared" si="9"/>
        <v>1</v>
      </c>
      <c r="BZ245" s="68">
        <f t="shared" si="9"/>
        <v>1</v>
      </c>
      <c r="CA245" s="68" t="e">
        <f t="shared" si="9"/>
        <v>#N/A</v>
      </c>
      <c r="CB245" s="68">
        <f t="shared" si="9"/>
        <v>4</v>
      </c>
      <c r="CC245" s="68" t="e">
        <f t="shared" si="9"/>
        <v>#N/A</v>
      </c>
      <c r="CD245" s="68">
        <f t="shared" si="9"/>
        <v>2</v>
      </c>
      <c r="CE245" s="68">
        <f t="shared" si="9"/>
        <v>42.5</v>
      </c>
      <c r="CF245" s="68">
        <f t="shared" si="9"/>
        <v>1</v>
      </c>
      <c r="CG245" s="68">
        <f t="shared" si="9"/>
        <v>2017</v>
      </c>
      <c r="CH245" s="68">
        <f t="shared" si="9"/>
        <v>1</v>
      </c>
      <c r="CI245" s="68">
        <f t="shared" si="9"/>
        <v>1</v>
      </c>
      <c r="CJ245" s="68">
        <f t="shared" si="9"/>
        <v>1</v>
      </c>
      <c r="CK245" s="68">
        <f t="shared" si="9"/>
        <v>1</v>
      </c>
      <c r="CL245" s="68">
        <f t="shared" si="9"/>
        <v>1</v>
      </c>
      <c r="CM245" s="68">
        <f t="shared" si="9"/>
        <v>1</v>
      </c>
      <c r="CN245" s="68" t="e">
        <f t="shared" si="9"/>
        <v>#N/A</v>
      </c>
      <c r="CO245" s="68">
        <f t="shared" si="9"/>
        <v>1</v>
      </c>
      <c r="CP245" s="68" t="e">
        <f t="shared" si="9"/>
        <v>#N/A</v>
      </c>
      <c r="CQ245" s="68">
        <f t="shared" si="9"/>
        <v>1</v>
      </c>
      <c r="CR245" s="68" t="e">
        <f t="shared" si="9"/>
        <v>#N/A</v>
      </c>
      <c r="CS245" s="68">
        <f t="shared" si="9"/>
        <v>43</v>
      </c>
      <c r="CT245" s="68">
        <f t="shared" si="9"/>
        <v>2</v>
      </c>
      <c r="CU245" s="68">
        <f t="shared" si="9"/>
        <v>2017</v>
      </c>
      <c r="CV245" s="68">
        <f t="shared" si="9"/>
        <v>1</v>
      </c>
      <c r="CW245" s="68">
        <f t="shared" si="9"/>
        <v>1</v>
      </c>
      <c r="CX245" s="68">
        <f t="shared" si="9"/>
        <v>1</v>
      </c>
      <c r="CY245" s="68">
        <f t="shared" si="9"/>
        <v>1</v>
      </c>
      <c r="CZ245" s="68">
        <f t="shared" si="9"/>
        <v>1</v>
      </c>
      <c r="DA245" s="68">
        <f t="shared" si="9"/>
        <v>1</v>
      </c>
      <c r="DB245" s="68" t="e">
        <f t="shared" si="9"/>
        <v>#N/A</v>
      </c>
      <c r="DC245" s="68">
        <f t="shared" si="9"/>
        <v>1</v>
      </c>
      <c r="DD245" s="68" t="e">
        <f t="shared" si="9"/>
        <v>#N/A</v>
      </c>
      <c r="DE245" s="68">
        <f t="shared" si="9"/>
        <v>2</v>
      </c>
      <c r="DF245" s="68" t="e">
        <f t="shared" si="9"/>
        <v>#N/A</v>
      </c>
      <c r="DG245" s="68">
        <f t="shared" si="9"/>
        <v>2</v>
      </c>
      <c r="DH245" s="68" t="e">
        <f t="shared" si="9"/>
        <v>#N/A</v>
      </c>
      <c r="DI245" s="68">
        <f t="shared" si="9"/>
        <v>2</v>
      </c>
      <c r="DJ245" s="68">
        <f t="shared" si="9"/>
        <v>1</v>
      </c>
      <c r="DK245" s="68">
        <f t="shared" si="9"/>
        <v>350</v>
      </c>
      <c r="DL245" s="68">
        <f t="shared" si="9"/>
        <v>0</v>
      </c>
      <c r="DM245" s="68">
        <f t="shared" si="9"/>
        <v>0</v>
      </c>
      <c r="DN245" s="68">
        <f t="shared" si="9"/>
        <v>0</v>
      </c>
      <c r="DO245" s="68">
        <f t="shared" si="9"/>
        <v>1000</v>
      </c>
      <c r="DP245" s="68">
        <f t="shared" si="9"/>
        <v>0</v>
      </c>
      <c r="DQ245" s="68">
        <f t="shared" si="9"/>
        <v>4</v>
      </c>
      <c r="DR245" s="68">
        <f t="shared" si="9"/>
        <v>0</v>
      </c>
      <c r="DS245" s="68">
        <f t="shared" si="9"/>
        <v>0</v>
      </c>
      <c r="DT245" s="68">
        <f t="shared" si="9"/>
        <v>0</v>
      </c>
      <c r="DU245" s="68">
        <f t="shared" si="9"/>
        <v>72000</v>
      </c>
      <c r="DV245" s="68">
        <f t="shared" si="9"/>
        <v>30</v>
      </c>
      <c r="DW245" s="68">
        <f t="shared" si="9"/>
        <v>2</v>
      </c>
      <c r="DX245" s="68">
        <f t="shared" si="9"/>
        <v>1</v>
      </c>
      <c r="DY245" s="68">
        <f t="shared" si="9"/>
        <v>0</v>
      </c>
      <c r="DZ245" s="68">
        <f t="shared" si="9"/>
        <v>1911</v>
      </c>
      <c r="EA245" s="68">
        <f t="shared" ref="EA245:GL245" si="10">MODE(EA2:EA242)</f>
        <v>2017</v>
      </c>
      <c r="EB245" s="68">
        <f t="shared" si="10"/>
        <v>20</v>
      </c>
      <c r="EC245" s="68">
        <f t="shared" si="10"/>
        <v>1</v>
      </c>
      <c r="ED245" s="68">
        <f t="shared" si="10"/>
        <v>3</v>
      </c>
      <c r="EE245" s="83">
        <f t="shared" si="10"/>
        <v>1</v>
      </c>
      <c r="EF245" s="68" t="e">
        <f t="shared" si="10"/>
        <v>#N/A</v>
      </c>
      <c r="EG245" s="68">
        <f t="shared" si="10"/>
        <v>0</v>
      </c>
      <c r="EH245" s="68">
        <f t="shared" si="10"/>
        <v>0</v>
      </c>
      <c r="EI245" s="68">
        <f t="shared" si="10"/>
        <v>0</v>
      </c>
      <c r="EJ245" s="68">
        <f t="shared" si="10"/>
        <v>0</v>
      </c>
      <c r="EK245" s="68">
        <f t="shared" si="10"/>
        <v>0</v>
      </c>
      <c r="EL245" s="68">
        <f t="shared" si="10"/>
        <v>0</v>
      </c>
      <c r="EM245" s="68">
        <f t="shared" si="10"/>
        <v>0</v>
      </c>
      <c r="EN245" s="68">
        <f t="shared" si="10"/>
        <v>0</v>
      </c>
      <c r="EO245" s="68" t="e">
        <f t="shared" si="10"/>
        <v>#N/A</v>
      </c>
      <c r="EP245" s="68">
        <f t="shared" si="10"/>
        <v>2030</v>
      </c>
      <c r="EQ245" s="68">
        <f t="shared" si="10"/>
        <v>1</v>
      </c>
      <c r="ER245" s="68">
        <f t="shared" si="10"/>
        <v>1</v>
      </c>
      <c r="ES245" s="68">
        <f t="shared" si="10"/>
        <v>3</v>
      </c>
      <c r="ET245" s="68" t="e">
        <f t="shared" si="10"/>
        <v>#N/A</v>
      </c>
      <c r="EU245" s="68">
        <f t="shared" si="10"/>
        <v>0</v>
      </c>
      <c r="EV245" s="68">
        <f t="shared" si="10"/>
        <v>0</v>
      </c>
      <c r="EW245" s="68">
        <f t="shared" si="10"/>
        <v>1</v>
      </c>
      <c r="EX245" s="68" t="e">
        <f t="shared" si="10"/>
        <v>#N/A</v>
      </c>
      <c r="EY245" s="68">
        <f t="shared" si="10"/>
        <v>1</v>
      </c>
      <c r="EZ245" s="68" t="e">
        <f t="shared" si="10"/>
        <v>#N/A</v>
      </c>
      <c r="FA245" s="68">
        <f t="shared" si="10"/>
        <v>0</v>
      </c>
      <c r="FB245" s="68" t="e">
        <f t="shared" si="10"/>
        <v>#N/A</v>
      </c>
      <c r="FC245" s="68">
        <f t="shared" si="10"/>
        <v>0</v>
      </c>
      <c r="FD245" s="68">
        <f t="shared" si="10"/>
        <v>755</v>
      </c>
      <c r="FE245" s="68">
        <f t="shared" si="10"/>
        <v>0</v>
      </c>
      <c r="FF245" s="68">
        <f t="shared" si="10"/>
        <v>29</v>
      </c>
      <c r="FG245" s="68">
        <f t="shared" si="10"/>
        <v>0</v>
      </c>
      <c r="FH245" s="68">
        <f t="shared" si="10"/>
        <v>0</v>
      </c>
      <c r="FI245" s="68">
        <f t="shared" si="10"/>
        <v>0</v>
      </c>
      <c r="FJ245" s="68" t="e">
        <f t="shared" si="10"/>
        <v>#N/A</v>
      </c>
      <c r="FK245" s="68">
        <f t="shared" si="10"/>
        <v>13.9</v>
      </c>
      <c r="FL245" s="68">
        <f t="shared" si="10"/>
        <v>6</v>
      </c>
      <c r="FM245" s="68">
        <f t="shared" si="10"/>
        <v>1</v>
      </c>
      <c r="FN245" s="68">
        <f t="shared" si="10"/>
        <v>0</v>
      </c>
      <c r="FO245" s="68">
        <f t="shared" si="10"/>
        <v>1</v>
      </c>
      <c r="FP245" s="68">
        <f t="shared" si="10"/>
        <v>1</v>
      </c>
      <c r="FQ245" s="68">
        <f t="shared" si="10"/>
        <v>1</v>
      </c>
      <c r="FR245" s="68">
        <f t="shared" si="10"/>
        <v>1</v>
      </c>
      <c r="FS245" s="68">
        <f t="shared" si="10"/>
        <v>1</v>
      </c>
      <c r="FT245" s="68">
        <f t="shared" si="10"/>
        <v>1</v>
      </c>
      <c r="FU245" s="68" t="e">
        <f t="shared" si="10"/>
        <v>#N/A</v>
      </c>
      <c r="FV245" s="68">
        <f t="shared" si="10"/>
        <v>1</v>
      </c>
      <c r="FW245" s="68" t="e">
        <f t="shared" si="10"/>
        <v>#N/A</v>
      </c>
      <c r="FX245" s="68">
        <f t="shared" si="10"/>
        <v>1974</v>
      </c>
      <c r="FY245" s="68">
        <f t="shared" si="10"/>
        <v>2012</v>
      </c>
      <c r="FZ245" s="68">
        <f t="shared" si="10"/>
        <v>0.5</v>
      </c>
      <c r="GA245" s="68">
        <f t="shared" si="10"/>
        <v>0.3</v>
      </c>
      <c r="GB245" s="68">
        <f t="shared" si="10"/>
        <v>100</v>
      </c>
      <c r="GC245" s="68">
        <f t="shared" si="10"/>
        <v>0.65</v>
      </c>
      <c r="GD245" s="68">
        <f t="shared" si="10"/>
        <v>2.2000000000000002</v>
      </c>
      <c r="GE245" s="68">
        <f t="shared" si="10"/>
        <v>0.5</v>
      </c>
      <c r="GF245" s="68">
        <f t="shared" si="10"/>
        <v>2020</v>
      </c>
      <c r="GG245" s="68">
        <f t="shared" si="10"/>
        <v>2040</v>
      </c>
      <c r="GH245" s="68">
        <f t="shared" si="10"/>
        <v>2</v>
      </c>
      <c r="GI245" s="68">
        <f t="shared" si="10"/>
        <v>2</v>
      </c>
      <c r="GJ245" s="68">
        <f>MODE(GJ2:GJ242)</f>
        <v>0</v>
      </c>
      <c r="GK245" s="68" t="e">
        <f t="shared" si="10"/>
        <v>#N/A</v>
      </c>
      <c r="GL245" s="68">
        <f t="shared" si="10"/>
        <v>2</v>
      </c>
      <c r="GM245" s="68">
        <f t="shared" ref="GM245:HD245" si="11">MODE(GM2:GM242)</f>
        <v>1</v>
      </c>
      <c r="GN245" s="68" t="e">
        <f t="shared" si="11"/>
        <v>#N/A</v>
      </c>
      <c r="GO245" s="68" t="e">
        <f t="shared" si="11"/>
        <v>#N/A</v>
      </c>
      <c r="GP245" s="68">
        <f t="shared" si="11"/>
        <v>1</v>
      </c>
      <c r="GQ245" s="68" t="e">
        <f t="shared" si="11"/>
        <v>#N/A</v>
      </c>
      <c r="GR245" s="68">
        <f t="shared" si="11"/>
        <v>0</v>
      </c>
      <c r="GS245" s="68" t="e">
        <f t="shared" si="11"/>
        <v>#N/A</v>
      </c>
      <c r="GT245" s="68">
        <f t="shared" si="11"/>
        <v>0</v>
      </c>
      <c r="GU245" s="68">
        <f t="shared" si="11"/>
        <v>0</v>
      </c>
      <c r="GV245" s="68">
        <f t="shared" si="11"/>
        <v>0</v>
      </c>
      <c r="GW245" s="68">
        <f t="shared" si="11"/>
        <v>130</v>
      </c>
      <c r="GX245" s="68">
        <f t="shared" si="11"/>
        <v>1</v>
      </c>
      <c r="GY245" s="68">
        <f t="shared" si="11"/>
        <v>3000</v>
      </c>
      <c r="GZ245" s="68" t="e">
        <f t="shared" si="11"/>
        <v>#N/A</v>
      </c>
      <c r="HA245" s="68" t="e">
        <f t="shared" si="11"/>
        <v>#N/A</v>
      </c>
      <c r="HB245" s="68" t="e">
        <f t="shared" si="11"/>
        <v>#N/A</v>
      </c>
      <c r="HC245" s="68" t="e">
        <f t="shared" si="11"/>
        <v>#N/A</v>
      </c>
      <c r="HD245" s="68" t="e">
        <f t="shared" si="11"/>
        <v>#N/A</v>
      </c>
    </row>
    <row r="247" spans="1:212" x14ac:dyDescent="0.15">
      <c r="A247" s="85" t="s">
        <v>2691</v>
      </c>
      <c r="B247" s="86"/>
      <c r="C247" s="87"/>
      <c r="E247" s="32" t="s">
        <v>2597</v>
      </c>
      <c r="F247" s="33" t="s">
        <v>2593</v>
      </c>
      <c r="G247" s="33"/>
      <c r="H247" s="33" t="s">
        <v>2594</v>
      </c>
      <c r="I247" s="33"/>
      <c r="J247" s="33" t="s">
        <v>2595</v>
      </c>
      <c r="K247" s="33"/>
      <c r="L247" s="33" t="s">
        <v>2596</v>
      </c>
      <c r="M247" s="34"/>
      <c r="U247" s="32" t="str">
        <f>U$1</f>
        <v>What is the late fee rate?</v>
      </c>
      <c r="V247" s="34"/>
      <c r="AB247" s="32" t="s">
        <v>268</v>
      </c>
      <c r="AC247" s="33" t="s">
        <v>2605</v>
      </c>
      <c r="AD247" s="33"/>
      <c r="AE247" s="33" t="s">
        <v>943</v>
      </c>
      <c r="AF247" s="34"/>
      <c r="AI247" s="32" t="str">
        <f>AI$1</f>
        <v>What percentage of rate revenue is obligated to debt services for the following systems? : Rate Revenue-Water-%</v>
      </c>
      <c r="AJ247" s="34"/>
      <c r="AO247" s="32" t="s">
        <v>2618</v>
      </c>
      <c r="AP247" s="33" t="s">
        <v>2605</v>
      </c>
      <c r="AQ247" s="33"/>
      <c r="AR247" s="33" t="s">
        <v>943</v>
      </c>
      <c r="AS247" s="33"/>
      <c r="AT247" s="33" t="s">
        <v>680</v>
      </c>
      <c r="AU247" s="34"/>
      <c r="AX247" s="32" t="s">
        <v>2621</v>
      </c>
      <c r="AY247" s="33" t="s">
        <v>2605</v>
      </c>
      <c r="AZ247" s="33"/>
      <c r="BA247" s="33" t="s">
        <v>943</v>
      </c>
      <c r="BB247" s="34"/>
      <c r="BH247" s="48" t="s">
        <v>2632</v>
      </c>
      <c r="BI247" s="33" t="s">
        <v>2633</v>
      </c>
      <c r="BJ247" s="33"/>
      <c r="BK247" s="33" t="s">
        <v>2634</v>
      </c>
      <c r="BL247" s="33"/>
      <c r="BM247" s="33" t="s">
        <v>2635</v>
      </c>
      <c r="BN247" s="33"/>
      <c r="BO247" s="33" t="s">
        <v>2636</v>
      </c>
      <c r="BP247" s="33"/>
      <c r="BQ247" s="33" t="s">
        <v>444</v>
      </c>
      <c r="BR247" s="33"/>
      <c r="BS247" s="33" t="s">
        <v>2596</v>
      </c>
      <c r="BT247" s="34"/>
      <c r="CB247" s="32" t="s">
        <v>2650</v>
      </c>
      <c r="CC247" s="33" t="s">
        <v>2651</v>
      </c>
      <c r="CD247" s="33"/>
      <c r="CE247" s="33" t="s">
        <v>2656</v>
      </c>
      <c r="CF247" s="33"/>
      <c r="CG247" s="33" t="s">
        <v>2657</v>
      </c>
      <c r="CH247" s="33"/>
      <c r="CI247" s="33" t="s">
        <v>2596</v>
      </c>
      <c r="CJ247" s="34"/>
      <c r="CQ247" s="32" t="s">
        <v>2650</v>
      </c>
      <c r="CR247" s="33" t="s">
        <v>2651</v>
      </c>
      <c r="CS247" s="33"/>
      <c r="CT247" s="33" t="s">
        <v>2652</v>
      </c>
      <c r="CU247" s="33"/>
      <c r="CV247" s="33" t="s">
        <v>2653</v>
      </c>
      <c r="CW247" s="33"/>
      <c r="CX247" s="33" t="s">
        <v>2596</v>
      </c>
      <c r="CY247" s="34"/>
      <c r="DE247" s="60" t="s">
        <v>2663</v>
      </c>
      <c r="DF247" s="61" t="s">
        <v>2659</v>
      </c>
      <c r="DG247" s="61"/>
      <c r="DH247" s="61" t="s">
        <v>2660</v>
      </c>
      <c r="DI247" s="61"/>
      <c r="DJ247" s="61" t="s">
        <v>2661</v>
      </c>
      <c r="DK247" s="61"/>
      <c r="DL247" s="61" t="s">
        <v>2662</v>
      </c>
      <c r="DM247" s="61"/>
      <c r="DN247" s="61" t="s">
        <v>2596</v>
      </c>
      <c r="DO247" s="62"/>
      <c r="DS247" s="32" t="s">
        <v>2668</v>
      </c>
      <c r="DT247" s="33"/>
      <c r="DU247" s="34"/>
      <c r="DW247" s="32" t="str">
        <f>DW$1</f>
        <v>Total number of pumps and lift stations in your city</v>
      </c>
      <c r="DX247" s="33"/>
      <c r="DY247" s="34"/>
      <c r="EA247" s="32" t="str">
        <f>EA$1</f>
        <v>Year of last major update</v>
      </c>
      <c r="EB247" s="34"/>
      <c r="ED247" s="32" t="str">
        <f>ED$1</f>
        <v>What was the average daily production in 2016 (MG)?</v>
      </c>
      <c r="EE247" s="34"/>
      <c r="EG247" s="32" t="str">
        <f>EG$1</f>
        <v>Closed Tanks-Raw Water Storage (MG)</v>
      </c>
      <c r="EH247" s="34"/>
      <c r="EJ247" s="32" t="str">
        <f>EJ$1</f>
        <v>Covered Urban Reservoirs-Treated Water Storage (MG)</v>
      </c>
      <c r="EK247" s="34"/>
      <c r="EM247" s="32" t="str">
        <f>EM$1</f>
        <v>Other (Please Specify)-Raw Water Storage (MG)</v>
      </c>
      <c r="EN247" s="34"/>
      <c r="EP247" s="32" t="str">
        <f>EP$1</f>
        <v>In what year will your daily production exceed design capacity?</v>
      </c>
      <c r="EQ247" s="34"/>
      <c r="ES247" s="60" t="s">
        <v>390</v>
      </c>
      <c r="ET247" s="61" t="s">
        <v>2700</v>
      </c>
      <c r="EU247" s="61"/>
      <c r="EV247" s="61" t="s">
        <v>2701</v>
      </c>
      <c r="EW247" s="61"/>
      <c r="EX247" s="61" t="s">
        <v>2703</v>
      </c>
      <c r="EY247" s="61"/>
      <c r="EZ247" s="61" t="s">
        <v>2596</v>
      </c>
      <c r="FA247" s="61"/>
      <c r="FB247" s="61" t="s">
        <v>2702</v>
      </c>
      <c r="FC247" s="62"/>
      <c r="FE247" s="32" t="str">
        <f>FE$1</f>
        <v>Single-Family Residential-Outside City Limits</v>
      </c>
      <c r="FF247" s="34"/>
      <c r="FH247" s="32" t="str">
        <f>FH$1</f>
        <v>Other-Inside City Limits</v>
      </c>
      <c r="FI247" s="34"/>
      <c r="FK247" s="32" t="str">
        <f>FK$1</f>
        <v>Total miles of sewer lines (all sizes), not including service laterals</v>
      </c>
      <c r="FL247" s="34"/>
      <c r="FO247" s="48" t="s">
        <v>2598</v>
      </c>
      <c r="FP247" s="33" t="s">
        <v>2711</v>
      </c>
      <c r="FQ247" s="33"/>
      <c r="FR247" s="33" t="s">
        <v>2712</v>
      </c>
      <c r="FS247" s="33"/>
      <c r="FT247" s="33" t="s">
        <v>2713</v>
      </c>
      <c r="FU247" s="33"/>
      <c r="FV247" s="33" t="s">
        <v>2714</v>
      </c>
      <c r="FW247" s="33"/>
      <c r="FX247" s="33" t="s">
        <v>2715</v>
      </c>
      <c r="FY247" s="33"/>
      <c r="FZ247" s="33" t="s">
        <v>2596</v>
      </c>
      <c r="GA247" s="34"/>
      <c r="GC247" s="32" t="str">
        <f>GC$1</f>
        <v>What was the peak wet weather flow in 2016 (MGD)?</v>
      </c>
      <c r="GD247" s="34"/>
      <c r="GF247" s="32" t="str">
        <f>GF$1</f>
        <v>In what year will the wastewater system be at maximum capacity?</v>
      </c>
      <c r="GG247" s="34"/>
      <c r="GI247" s="32" t="s">
        <v>422</v>
      </c>
      <c r="GJ247" s="33" t="s">
        <v>2605</v>
      </c>
      <c r="GK247" s="33"/>
      <c r="GL247" s="33" t="s">
        <v>943</v>
      </c>
      <c r="GM247" s="34"/>
      <c r="GP247" s="32" t="s">
        <v>2718</v>
      </c>
      <c r="GQ247" s="33" t="s">
        <v>2605</v>
      </c>
      <c r="GR247" s="33"/>
      <c r="GS247" s="33" t="s">
        <v>943</v>
      </c>
      <c r="GT247" s="34"/>
    </row>
    <row r="248" spans="1:212" x14ac:dyDescent="0.15">
      <c r="A248" s="88" t="s">
        <v>2692</v>
      </c>
      <c r="B248" s="89" t="s">
        <v>2693</v>
      </c>
      <c r="C248" s="90" t="s">
        <v>2694</v>
      </c>
      <c r="E248" s="35" t="s">
        <v>2579</v>
      </c>
      <c r="F248" s="36">
        <f>COUNTIFS(E$2:E$242, 1, $C$2:$C$242, 1)</f>
        <v>19</v>
      </c>
      <c r="G248" s="37">
        <f>F248/F253</f>
        <v>0.19191919191919191</v>
      </c>
      <c r="H248" s="36">
        <f>COUNTIFS(E$2:E$242, 2, $C$2:$C$242, 1)</f>
        <v>0</v>
      </c>
      <c r="I248" s="37">
        <f>H248/H253</f>
        <v>0</v>
      </c>
      <c r="J248" s="36">
        <f>COUNTIFS(E$2:E$242, 3, $C$2:$C$242, 1)</f>
        <v>0</v>
      </c>
      <c r="K248" s="37">
        <f>J248/J253</f>
        <v>0</v>
      </c>
      <c r="L248" s="36">
        <f>COUNTIFS(E$2:E$242, 4, $C$2:$C$242, 1)</f>
        <v>1</v>
      </c>
      <c r="M248" s="38">
        <f>L248/L253</f>
        <v>0.2</v>
      </c>
      <c r="U248" s="35" t="s">
        <v>2579</v>
      </c>
      <c r="V248" s="118">
        <f>AVERAGEIFS(U$2:U$242,  $C$2:$C$242, 1)</f>
        <v>10.214285714285714</v>
      </c>
      <c r="AB248" s="35" t="s">
        <v>2579</v>
      </c>
      <c r="AC248" s="36">
        <f>COUNTIFS(AB$2:AB$242, 1, $C$2:$C$242, 1)</f>
        <v>2</v>
      </c>
      <c r="AD248" s="37">
        <f>AC248/AC253</f>
        <v>5.128205128205128E-2</v>
      </c>
      <c r="AE248" s="36">
        <f>COUNTIFS(AB$2:AB$242, 2, $C$2:$C$242, 1)</f>
        <v>18</v>
      </c>
      <c r="AF248" s="38">
        <f>AE248/AE253</f>
        <v>0.26470588235294118</v>
      </c>
      <c r="AI248" s="35" t="s">
        <v>2579</v>
      </c>
      <c r="AJ248" s="98">
        <f>AVERAGEIFS(AI$2:AI$242,  $C$2:$C$242, 1)</f>
        <v>0.37125000000000002</v>
      </c>
      <c r="AO248" s="35" t="s">
        <v>2579</v>
      </c>
      <c r="AP248" s="36">
        <f>COUNTIFS(AO$2:AO$242, 1, $C$2:$C$242, 1)</f>
        <v>6</v>
      </c>
      <c r="AQ248" s="37">
        <f>AP248/AP253</f>
        <v>0.125</v>
      </c>
      <c r="AR248" s="36">
        <f>COUNTIFS(AO$2:AO$242, 2, $C$2:$C$242, 1)</f>
        <v>10</v>
      </c>
      <c r="AS248" s="37">
        <f>AR248/AR253</f>
        <v>0.26315789473684209</v>
      </c>
      <c r="AT248" s="36">
        <f>COUNTIFS(AO$2:AO$242, 3, $C$2:$C$242, 1)</f>
        <v>0</v>
      </c>
      <c r="AU248" s="38">
        <f>AT248/AT253</f>
        <v>0</v>
      </c>
      <c r="AX248" s="35" t="s">
        <v>2579</v>
      </c>
      <c r="AY248" s="36">
        <f>COUNTIFS(AX$2:AX$242, 1, $C$2:$C$242, 1)</f>
        <v>4</v>
      </c>
      <c r="AZ248" s="37">
        <f>AY248/AY253</f>
        <v>0.16</v>
      </c>
      <c r="BA248" s="36">
        <f>COUNTIFS(AX$2:AX$242, 2, $C$2:$C$242, 1)</f>
        <v>15</v>
      </c>
      <c r="BB248" s="38">
        <f>BA248/BA253</f>
        <v>0.19736842105263158</v>
      </c>
      <c r="BH248" s="49" t="s">
        <v>2579</v>
      </c>
      <c r="BI248" s="36">
        <f>COUNTIFS(BH$2:BH$242, 1, $C$2:$C$242, 1)</f>
        <v>0</v>
      </c>
      <c r="BJ248" s="37">
        <f>BI248/BI253</f>
        <v>0</v>
      </c>
      <c r="BK248" s="36">
        <f>COUNTIFS(BI$2:BI$242, 1, $C$2:$C$242, 1)</f>
        <v>0</v>
      </c>
      <c r="BL248" s="37">
        <f>BK248/BK253</f>
        <v>0</v>
      </c>
      <c r="BM248" s="36">
        <f>COUNTIFS(BJ$2:BJ$242, 1, $C$2:$C$242, 1)</f>
        <v>0</v>
      </c>
      <c r="BN248" s="37">
        <f>BM248/BM253</f>
        <v>0</v>
      </c>
      <c r="BO248" s="36">
        <f>COUNTIFS(BK$2:BK$242, 1, $C$2:$C$242, 1)</f>
        <v>0</v>
      </c>
      <c r="BP248" s="37">
        <f>BO248/BO253</f>
        <v>0</v>
      </c>
      <c r="BQ248" s="36">
        <f>COUNTIFS(BL$2:BL$242, 1, $C$2:$C$242, 1)</f>
        <v>14</v>
      </c>
      <c r="BR248" s="37">
        <f>BQ248/BQ253</f>
        <v>0.2153846153846154</v>
      </c>
      <c r="BS248" s="36">
        <f>COUNTIFS(BM$2:BM$242, 1, $C$2:$C$242, 1)</f>
        <v>3</v>
      </c>
      <c r="BT248" s="38">
        <f>BS248/BS253</f>
        <v>0.25</v>
      </c>
      <c r="CB248" s="35" t="s">
        <v>2579</v>
      </c>
      <c r="CC248" s="36">
        <f>COUNTIFS(CB$2:CB$242, 1, $C$2:$C$242, 1)</f>
        <v>10</v>
      </c>
      <c r="CD248" s="37">
        <f>CC248/CC253</f>
        <v>0.34482758620689657</v>
      </c>
      <c r="CE248" s="36">
        <f>COUNTIFS(CB$2:CB$242, 2, $C$2:$C$242, 1)</f>
        <v>3</v>
      </c>
      <c r="CF248" s="37">
        <f>CE248/CE253</f>
        <v>9.6774193548387094E-2</v>
      </c>
      <c r="CG248" s="36">
        <f>COUNTIFS(CB$2:CB$242, 3, $C$2:$C$242, 1)</f>
        <v>0</v>
      </c>
      <c r="CH248" s="37">
        <f>CG248/CG253</f>
        <v>0</v>
      </c>
      <c r="CI248" s="36">
        <f>COUNTIFS(CB$2:CB$242, 4, $C$2:$C$242, 1)</f>
        <v>4</v>
      </c>
      <c r="CJ248" s="38">
        <f>CI248/CI253</f>
        <v>0.11764705882352941</v>
      </c>
      <c r="CQ248" s="35" t="s">
        <v>2579</v>
      </c>
      <c r="CR248" s="36">
        <f>COUNTIFS(CQ$2:CQ$242, 1, $C$2:$C$242, 1)</f>
        <v>9</v>
      </c>
      <c r="CS248" s="37">
        <f>CR248/CR253</f>
        <v>0.21951219512195122</v>
      </c>
      <c r="CT248" s="36">
        <f>COUNTIFS(CQ$2:CQ$242, 2, $C$2:$C$242, 1)</f>
        <v>0</v>
      </c>
      <c r="CU248" s="37">
        <f>CT248/CT253</f>
        <v>0</v>
      </c>
      <c r="CV248" s="36">
        <f>COUNTIFS(CQ$2:CQ$242, 3, $C$2:$C$242, 1)</f>
        <v>0</v>
      </c>
      <c r="CW248" s="37">
        <f>CV248/CV253</f>
        <v>0</v>
      </c>
      <c r="CX248" s="36">
        <f>COUNTIFS(CQ$2:CQ$242, 4, $C$2:$C$242, 1)</f>
        <v>1</v>
      </c>
      <c r="CY248" s="38">
        <f>CX248/CX253</f>
        <v>5.5555555555555552E-2</v>
      </c>
      <c r="DE248" s="49" t="s">
        <v>2579</v>
      </c>
      <c r="DF248" s="36">
        <f>COUNTIFS(DE$2:DE$242, 1, $C$2:$C$242, 1)</f>
        <v>0</v>
      </c>
      <c r="DG248" s="37" t="e">
        <f>DF248/DF253</f>
        <v>#DIV/0!</v>
      </c>
      <c r="DH248" s="36">
        <f>COUNTIFS(DE$2:DE$242, 2, $C$2:$C$242, 1)</f>
        <v>0</v>
      </c>
      <c r="DI248" s="37">
        <f>DH248/DH253</f>
        <v>0</v>
      </c>
      <c r="DJ248" s="36">
        <f>COUNTIFS(DE$2:DE$242, 3, $C$2:$C$242, 1)</f>
        <v>0</v>
      </c>
      <c r="DK248" s="37" t="e">
        <f>DJ248/DJ253</f>
        <v>#DIV/0!</v>
      </c>
      <c r="DL248" s="36">
        <f>COUNTIFS(DE$2:DE$242, 4, $C$2:$C$242, 1)</f>
        <v>0</v>
      </c>
      <c r="DM248" s="37" t="e">
        <f>DL248/DL253</f>
        <v>#DIV/0!</v>
      </c>
      <c r="DN248" s="36">
        <f>COUNTIFS(DE$2:DE$242, 5, $C$2:$C$242, 1)</f>
        <v>0</v>
      </c>
      <c r="DO248" s="38">
        <f>DN248/DN253</f>
        <v>0</v>
      </c>
      <c r="DS248" s="35" t="s">
        <v>2579</v>
      </c>
      <c r="DT248" s="70">
        <f>AVERAGEIFS(DS$2:DS$242,  $C$2:$C$242, 1)</f>
        <v>4</v>
      </c>
      <c r="DU248" s="38">
        <f>DT248/DT253</f>
        <v>6.5598587107354618E-3</v>
      </c>
      <c r="DW248" s="35" t="s">
        <v>2579</v>
      </c>
      <c r="DX248" s="70">
        <f>AVERAGEIFS(DW$2:DW$242,  $C$2:$C$242, 1)</f>
        <v>2.6666666666666665</v>
      </c>
      <c r="DY248" s="38">
        <f>DX248/DX253</f>
        <v>0.35100548446069468</v>
      </c>
      <c r="EA248" s="35" t="s">
        <v>2579</v>
      </c>
      <c r="EB248" s="79">
        <f>AVERAGEIFS(EA$2:EA$242,  $C$2:$C$242, 1)</f>
        <v>1994</v>
      </c>
      <c r="ED248" s="35" t="s">
        <v>2579</v>
      </c>
      <c r="EE248" s="76">
        <f>AVERAGEIFS(ED$2:ED$242,  $C$2:$C$242, 1)</f>
        <v>2.446364</v>
      </c>
      <c r="EG248" s="35" t="s">
        <v>2579</v>
      </c>
      <c r="EH248" s="76">
        <f>AVERAGEIFS(EG$2:EG$242,  $C$2:$C$242, 1)</f>
        <v>0.17400000000000002</v>
      </c>
      <c r="EJ248" s="35" t="s">
        <v>2579</v>
      </c>
      <c r="EK248" s="79">
        <f>AVERAGEIFS(EJ$2:EJ$242,  $C$2:$C$242, 1)</f>
        <v>1.7500000000000002E-2</v>
      </c>
      <c r="EM248" s="35" t="s">
        <v>2579</v>
      </c>
      <c r="EN248" s="79" t="e">
        <f>AVERAGEIFS(EM$2:EM$242,  $C$2:$C$242, 1)</f>
        <v>#DIV/0!</v>
      </c>
      <c r="EP248" s="35" t="s">
        <v>2579</v>
      </c>
      <c r="EQ248" s="79">
        <f>AVERAGEIFS(EP$2:EP$242,  $C$2:$C$242, 1)</f>
        <v>2016.6666666666667</v>
      </c>
      <c r="ES248" s="49" t="s">
        <v>2579</v>
      </c>
      <c r="ET248" s="36">
        <f>COUNTIFS(ES$2:ES$242, 1, $C$2:$C$242, 1)</f>
        <v>1</v>
      </c>
      <c r="EU248" s="37">
        <f>ET248/ET253</f>
        <v>9.0909090909090912E-2</v>
      </c>
      <c r="EV248" s="36">
        <f>COUNTIFS(ES$2:ES$242, 2, $C$2:$C$242, 1)</f>
        <v>1</v>
      </c>
      <c r="EW248" s="37">
        <f>EV248/EV253</f>
        <v>0.1</v>
      </c>
      <c r="EX248" s="36">
        <f>COUNTIFS(ES$2:ES$242, 3, $C$2:$C$242, 1)</f>
        <v>5</v>
      </c>
      <c r="EY248" s="37">
        <f>EX248/EX253</f>
        <v>0.11363636363636363</v>
      </c>
      <c r="EZ248" s="36">
        <f>COUNTIFS(ES$2:ES$242, 4, $C$2:$C$242, 1)</f>
        <v>0</v>
      </c>
      <c r="FA248" s="37">
        <f>EZ248/EZ253</f>
        <v>0</v>
      </c>
      <c r="FB248" s="36">
        <f>COUNTIFS(ES$2:ES$242, 5, $C$2:$C$242, 1)</f>
        <v>2</v>
      </c>
      <c r="FC248" s="38">
        <f>FB248/FB253</f>
        <v>0.5</v>
      </c>
      <c r="FE248" s="35" t="s">
        <v>2579</v>
      </c>
      <c r="FF248" s="74">
        <f>AVERAGEIFS(FE$2:FE$242,  $C$2:$C$242, 1)</f>
        <v>0</v>
      </c>
      <c r="FH248" s="35" t="s">
        <v>2579</v>
      </c>
      <c r="FI248" s="74">
        <f>AVERAGEIFS(FH$2:FH$242,  $C$2:$C$242, 1)</f>
        <v>0</v>
      </c>
      <c r="FK248" s="35" t="s">
        <v>2579</v>
      </c>
      <c r="FL248" s="74" t="e">
        <f>AVERAGEIFS(FK$2:FK$242,  $C$2:$C$242, 1)</f>
        <v>#DIV/0!</v>
      </c>
      <c r="FO248" s="49" t="s">
        <v>2579</v>
      </c>
      <c r="FP248" s="36">
        <f>COUNTIFS(FO$2:FO$242, 1, $C$2:$C$242, 1)</f>
        <v>2</v>
      </c>
      <c r="FQ248" s="37">
        <f>FP248/FP253</f>
        <v>5.5555555555555552E-2</v>
      </c>
      <c r="FR248" s="36">
        <f>COUNTIFS(FP$2:FP$242, 1, $C$2:$C$242, 1)</f>
        <v>0</v>
      </c>
      <c r="FS248" s="37">
        <f>FR248/FR253</f>
        <v>0</v>
      </c>
      <c r="FT248" s="36">
        <f>COUNTIFS(FQ$2:FQ$242, 1, $C$2:$C$242, 1)</f>
        <v>0</v>
      </c>
      <c r="FU248" s="37">
        <f>FT248/FT253</f>
        <v>0</v>
      </c>
      <c r="FV248" s="36">
        <f>COUNTIFS(FR$2:FR$242, 1, $C$2:$C$242, 1)</f>
        <v>0</v>
      </c>
      <c r="FW248" s="37">
        <f>FV248/FV253</f>
        <v>0</v>
      </c>
      <c r="FX248" s="36">
        <f>COUNTIFS(FS$2:FS$242, 1, $C$2:$C$242, 1)</f>
        <v>0</v>
      </c>
      <c r="FY248" s="37">
        <f>FX248/FX253</f>
        <v>0</v>
      </c>
      <c r="FZ248" s="36">
        <f>COUNTIFS(FT$2:FT$242, 1, $C$2:$C$242, 1)</f>
        <v>1</v>
      </c>
      <c r="GA248" s="38">
        <f>FZ248/FZ253</f>
        <v>9.0909090909090912E-2</v>
      </c>
      <c r="GC248" s="35" t="s">
        <v>2579</v>
      </c>
      <c r="GD248" s="113" t="e">
        <f>AVERAGEIFS(GC$2:GC$242,  $C$2:$C$242, 1)</f>
        <v>#DIV/0!</v>
      </c>
      <c r="GF248" s="35" t="s">
        <v>2579</v>
      </c>
      <c r="GG248" s="79" t="e">
        <f>AVERAGEIFS(GF$2:GF$242,  $C$2:$C$242, 1)</f>
        <v>#DIV/0!</v>
      </c>
      <c r="GI248" s="35" t="s">
        <v>2579</v>
      </c>
      <c r="GJ248" s="36">
        <f>COUNTIFS(GI$2:GI$242, 1, $C$2:$C$242, 1)</f>
        <v>1</v>
      </c>
      <c r="GK248" s="37">
        <f>GJ248/GJ253</f>
        <v>5.2631578947368418E-2</v>
      </c>
      <c r="GL248" s="36">
        <f>COUNTIFS(GI$2:GI$242, 2, $C$2:$C$242, 1)</f>
        <v>0</v>
      </c>
      <c r="GM248" s="38">
        <f>GL248/GL253</f>
        <v>0</v>
      </c>
      <c r="GP248" s="35" t="s">
        <v>2579</v>
      </c>
      <c r="GQ248" s="36">
        <f>COUNTIFS(GP$2:GP$242, 1, $C$2:$C$242, 1)</f>
        <v>0</v>
      </c>
      <c r="GR248" s="37">
        <f>GQ248/GQ253</f>
        <v>0</v>
      </c>
      <c r="GS248" s="36">
        <f>COUNTIFS(GP$2:GP$242, 2, $C$2:$C$242, 1)</f>
        <v>11</v>
      </c>
      <c r="GT248" s="38">
        <f>GS248/GS253</f>
        <v>0.28205128205128205</v>
      </c>
    </row>
    <row r="249" spans="1:212" x14ac:dyDescent="0.15">
      <c r="A249" s="49" t="s">
        <v>2579</v>
      </c>
      <c r="B249" s="91">
        <f>COUNTIF($C$2:$C$142, 1)</f>
        <v>20</v>
      </c>
      <c r="C249" s="92">
        <f>B249/B254</f>
        <v>0.18181818181818182</v>
      </c>
      <c r="E249" s="35" t="s">
        <v>2580</v>
      </c>
      <c r="F249" s="36">
        <f>COUNTIFS(E$2:E$242, 1, $C$2:$C$242, 2)</f>
        <v>17</v>
      </c>
      <c r="G249" s="37">
        <f>F249/F253</f>
        <v>0.17171717171717171</v>
      </c>
      <c r="H249" s="36">
        <f>COUNTIFS(E$2:E$242, 2, $C$2:$C$242, 2)</f>
        <v>1</v>
      </c>
      <c r="I249" s="37">
        <f>H249/H253</f>
        <v>0.2</v>
      </c>
      <c r="J249" s="36">
        <f>COUNTIFS(E$2:E$242, 3, $C$2:$C$242, 2)</f>
        <v>1</v>
      </c>
      <c r="K249" s="37">
        <f>J249/J253</f>
        <v>1</v>
      </c>
      <c r="L249" s="36">
        <f>COUNTIFS(E$2:E$242, 4, $C$2:$C$242, 2)</f>
        <v>1</v>
      </c>
      <c r="M249" s="38">
        <f>L249/L253</f>
        <v>0.2</v>
      </c>
      <c r="U249" s="35" t="s">
        <v>2580</v>
      </c>
      <c r="V249" s="118">
        <f>AVERAGEIFS(U$2:U$242, $C$2:$C$242, 2)</f>
        <v>9.1538461538461533</v>
      </c>
      <c r="AB249" s="35" t="s">
        <v>2580</v>
      </c>
      <c r="AC249" s="36">
        <f>COUNTIFS(AB$2:AB$242, 1, $C$2:$C$242, 2)</f>
        <v>6</v>
      </c>
      <c r="AD249" s="37">
        <f>AC249/AC253</f>
        <v>0.15384615384615385</v>
      </c>
      <c r="AE249" s="36">
        <f>COUNTIFS(AB$2:AB$242, 2, $C$2:$C$242, 2)</f>
        <v>12</v>
      </c>
      <c r="AF249" s="38">
        <f>AE249/AE253</f>
        <v>0.17647058823529413</v>
      </c>
      <c r="AI249" s="35" t="s">
        <v>2580</v>
      </c>
      <c r="AJ249" s="98">
        <f>AVERAGEIFS(AI$2:AI$242, $C$2:$C$242, 2)</f>
        <v>0.30230000000000001</v>
      </c>
      <c r="AO249" s="35" t="s">
        <v>2580</v>
      </c>
      <c r="AP249" s="36">
        <f>COUNTIFS(AO$2:AO$242, 1, $C$2:$C$242, 2)</f>
        <v>2</v>
      </c>
      <c r="AQ249" s="37">
        <f>AP249/AP253</f>
        <v>4.1666666666666664E-2</v>
      </c>
      <c r="AR249" s="36">
        <f>COUNTIFS(AO$2:AO$242, 2, $C$2:$C$242, 2)</f>
        <v>7</v>
      </c>
      <c r="AS249" s="37">
        <f>AR249/AR253</f>
        <v>0.18421052631578946</v>
      </c>
      <c r="AT249" s="36">
        <f>COUNTIFS(AO$2:AO$242, 3, $C$2:$C$242, 2)</f>
        <v>3</v>
      </c>
      <c r="AU249" s="38">
        <f>AT249/AT253</f>
        <v>0.5</v>
      </c>
      <c r="AX249" s="35" t="s">
        <v>2580</v>
      </c>
      <c r="AY249" s="36">
        <f>COUNTIFS(AX$2:AX$242, 1, $C$2:$C$242, 2)</f>
        <v>7</v>
      </c>
      <c r="AZ249" s="37">
        <f>AY249/AY253</f>
        <v>0.28000000000000003</v>
      </c>
      <c r="BA249" s="36">
        <f>COUNTIFS(AX$2:AX$242, 2, $C$2:$C$242, 2)</f>
        <v>9</v>
      </c>
      <c r="BB249" s="38">
        <f>BA249/BA253</f>
        <v>0.11842105263157894</v>
      </c>
      <c r="BH249" s="49" t="s">
        <v>2580</v>
      </c>
      <c r="BI249" s="36">
        <f>COUNTIFS(BH$2:BH$242, 1, $C$2:$C$242, 2)</f>
        <v>1</v>
      </c>
      <c r="BJ249" s="37">
        <f>BI249/BI253</f>
        <v>0.04</v>
      </c>
      <c r="BK249" s="36">
        <f>COUNTIFS(BI$2:BI$242, 1, $C$2:$C$242, 2)</f>
        <v>1</v>
      </c>
      <c r="BL249" s="37">
        <f>BK249/BK253</f>
        <v>0.2</v>
      </c>
      <c r="BM249" s="36">
        <f>COUNTIFS(BJ$2:BJ$242, 1, $C$2:$C$242, 2)</f>
        <v>0</v>
      </c>
      <c r="BN249" s="37">
        <f>BM249/BM253</f>
        <v>0</v>
      </c>
      <c r="BO249" s="36">
        <f>COUNTIFS(BK$2:BK$242, 1, $C$2:$C$242, 2)</f>
        <v>0</v>
      </c>
      <c r="BP249" s="37">
        <f>BO249/BO253</f>
        <v>0</v>
      </c>
      <c r="BQ249" s="36">
        <f>COUNTIFS(BL$2:BL$242, 1, $C$2:$C$242, 2)</f>
        <v>14</v>
      </c>
      <c r="BR249" s="37">
        <f>BQ249/BQ253</f>
        <v>0.2153846153846154</v>
      </c>
      <c r="BS249" s="36">
        <f>COUNTIFS(BM$2:BM$242, 1, $C$2:$C$242, 2)</f>
        <v>1</v>
      </c>
      <c r="BT249" s="38">
        <f>BS249/BS253</f>
        <v>8.3333333333333329E-2</v>
      </c>
      <c r="CB249" s="35" t="s">
        <v>2580</v>
      </c>
      <c r="CC249" s="36">
        <f>COUNTIFS(CB$2:CB$242, 1, $C$2:$C$242, 2)</f>
        <v>4</v>
      </c>
      <c r="CD249" s="37">
        <f>CC249/CC253</f>
        <v>0.13793103448275862</v>
      </c>
      <c r="CE249" s="36">
        <f>COUNTIFS(CB$2:CB$242, 2, $C$2:$C$242, 2)</f>
        <v>6</v>
      </c>
      <c r="CF249" s="37">
        <f>CE249/CE253</f>
        <v>0.19354838709677419</v>
      </c>
      <c r="CG249" s="36">
        <f>COUNTIFS(CB$2:CB$242, 3, $C$2:$C$242, 2)</f>
        <v>0</v>
      </c>
      <c r="CH249" s="37">
        <f>CG249/CG253</f>
        <v>0</v>
      </c>
      <c r="CI249" s="36">
        <f>COUNTIFS(CB$2:CB$242, 4, $C$2:$C$242, 2)</f>
        <v>5</v>
      </c>
      <c r="CJ249" s="38">
        <f>CI249/CI253</f>
        <v>0.14705882352941177</v>
      </c>
      <c r="CQ249" s="35" t="s">
        <v>2580</v>
      </c>
      <c r="CR249" s="36">
        <f>COUNTIFS(CQ$2:CQ$242, 1, $C$2:$C$242, 2)</f>
        <v>12</v>
      </c>
      <c r="CS249" s="37">
        <f>CR249/CR253</f>
        <v>0.29268292682926828</v>
      </c>
      <c r="CT249" s="36">
        <f>COUNTIFS(CQ$2:CQ$242, 2, $C$2:$C$242, 2)</f>
        <v>0</v>
      </c>
      <c r="CU249" s="37">
        <f>CT249/CT253</f>
        <v>0</v>
      </c>
      <c r="CV249" s="36">
        <f>COUNTIFS(CQ$2:CQ$242, 3, $C$2:$C$242, 2)</f>
        <v>1</v>
      </c>
      <c r="CW249" s="37">
        <f>CV249/CV253</f>
        <v>6.25E-2</v>
      </c>
      <c r="CX249" s="36">
        <f>COUNTIFS(CQ$2:CQ$242, 4, $C$2:$C$242, 2)</f>
        <v>0</v>
      </c>
      <c r="CY249" s="38">
        <f>CX249/CX253</f>
        <v>0</v>
      </c>
      <c r="DE249" s="49" t="s">
        <v>2580</v>
      </c>
      <c r="DF249" s="36">
        <f>COUNTIFS(DE$2:DE$242, 1, $C$2:$C$242, 2)</f>
        <v>0</v>
      </c>
      <c r="DG249" s="37" t="e">
        <f>DF249/DF253</f>
        <v>#DIV/0!</v>
      </c>
      <c r="DH249" s="36">
        <f>COUNTIFS(DE$2:DE$242, 2, $C$2:$C$242, 2)</f>
        <v>1</v>
      </c>
      <c r="DI249" s="37">
        <f>DH249/DH253</f>
        <v>2.7027027027027029E-2</v>
      </c>
      <c r="DJ249" s="36">
        <f>COUNTIFS(DE$2:DE$242, 3, $C$2:$C$242, 2)</f>
        <v>0</v>
      </c>
      <c r="DK249" s="37" t="e">
        <f>DJ249/DJ253</f>
        <v>#DIV/0!</v>
      </c>
      <c r="DL249" s="36">
        <f>COUNTIFS(DE$2:DE$242, 4, $C$2:$C$242, 2)</f>
        <v>0</v>
      </c>
      <c r="DM249" s="37" t="e">
        <f>DL249/DL253</f>
        <v>#DIV/0!</v>
      </c>
      <c r="DN249" s="36">
        <f>COUNTIFS(DE$2:DE$242, 5, $C$2:$C$242, 2)</f>
        <v>0</v>
      </c>
      <c r="DO249" s="38">
        <f>DN249/DN253</f>
        <v>0</v>
      </c>
      <c r="DS249" s="35" t="s">
        <v>2580</v>
      </c>
      <c r="DT249" s="70">
        <f>AVERAGEIFS(DS$2:DS$242, $C$2:$C$242, 2)</f>
        <v>7.5</v>
      </c>
      <c r="DU249" s="38">
        <f>DT249/DT253</f>
        <v>1.2299735082628991E-2</v>
      </c>
      <c r="DW249" s="35" t="s">
        <v>2580</v>
      </c>
      <c r="DX249" s="70">
        <f>AVERAGEIFS(DW$2:DW$242, $C$2:$C$242, 2)</f>
        <v>3.4</v>
      </c>
      <c r="DY249" s="38">
        <f>DX249/DX253</f>
        <v>0.44753199268738575</v>
      </c>
      <c r="EA249" s="35" t="s">
        <v>2580</v>
      </c>
      <c r="EB249" s="79">
        <f>AVERAGEIFS(EA$2:EA$242, $C$2:$C$242, 2)</f>
        <v>2004.5454545454545</v>
      </c>
      <c r="ED249" s="35" t="s">
        <v>2580</v>
      </c>
      <c r="EE249" s="76">
        <f>AVERAGEIFS(ED$2:ED$242, $C$2:$C$242, 2)</f>
        <v>13.161166666666666</v>
      </c>
      <c r="EG249" s="35" t="s">
        <v>2580</v>
      </c>
      <c r="EH249" s="76">
        <f>AVERAGEIFS(EG$2:EG$242, $C$2:$C$242, 2)</f>
        <v>0.76791666666666669</v>
      </c>
      <c r="EJ249" s="35" t="s">
        <v>2580</v>
      </c>
      <c r="EK249" s="79">
        <f>AVERAGEIFS(EJ$2:EJ$242, $C$2:$C$242, 2)</f>
        <v>0</v>
      </c>
      <c r="EM249" s="35" t="s">
        <v>2580</v>
      </c>
      <c r="EN249" s="79">
        <f>AVERAGEIFS(EM$2:EM$242, $C$2:$C$242, 2)</f>
        <v>0</v>
      </c>
      <c r="EP249" s="35" t="s">
        <v>2580</v>
      </c>
      <c r="EQ249" s="79">
        <f>AVERAGEIFS(EP$2:EP$242, $C$2:$C$242, 2)</f>
        <v>2033.75</v>
      </c>
      <c r="ES249" s="49" t="s">
        <v>2580</v>
      </c>
      <c r="ET249" s="36">
        <f>COUNTIFS(ES$2:ES$242, 1, $C$2:$C$242, 2)</f>
        <v>1</v>
      </c>
      <c r="EU249" s="37">
        <f>ET249/ET253</f>
        <v>9.0909090909090912E-2</v>
      </c>
      <c r="EV249" s="36">
        <f>COUNTIFS(ES$2:ES$242, 2, $C$2:$C$242, 2)</f>
        <v>1</v>
      </c>
      <c r="EW249" s="37">
        <f>EV249/EV253</f>
        <v>0.1</v>
      </c>
      <c r="EX249" s="36">
        <f>COUNTIFS(ES$2:ES$242, 3, $C$2:$C$242, 2)</f>
        <v>6</v>
      </c>
      <c r="EY249" s="37">
        <f>EX249/EX253</f>
        <v>0.13636363636363635</v>
      </c>
      <c r="EZ249" s="36">
        <f>COUNTIFS(ES$2:ES$242, 4, $C$2:$C$242, 2)</f>
        <v>1</v>
      </c>
      <c r="FA249" s="37">
        <f>EZ249/EZ253</f>
        <v>0.16666666666666666</v>
      </c>
      <c r="FB249" s="36">
        <f>COUNTIFS(ES$2:ES$242, 5, $C$2:$C$242, 2)</f>
        <v>0</v>
      </c>
      <c r="FC249" s="38">
        <f>FB249/FB253</f>
        <v>0</v>
      </c>
      <c r="FE249" s="35" t="s">
        <v>2580</v>
      </c>
      <c r="FF249" s="74">
        <f>AVERAGEIFS(FE$2:FE$242, $C$2:$C$242, 2)</f>
        <v>15.714285714285714</v>
      </c>
      <c r="FH249" s="35" t="s">
        <v>2580</v>
      </c>
      <c r="FI249" s="74">
        <f>AVERAGEIFS(FH$2:FH$242, $C$2:$C$242, 2)</f>
        <v>10</v>
      </c>
      <c r="FK249" s="35" t="s">
        <v>2580</v>
      </c>
      <c r="FL249" s="74">
        <f>AVERAGEIFS(FK$2:FK$242, $C$2:$C$242, 2)</f>
        <v>8.35</v>
      </c>
      <c r="FO249" s="49" t="s">
        <v>2580</v>
      </c>
      <c r="FP249" s="36">
        <f>COUNTIFS(FO$2:FO$242, 1, $C$2:$C$242, 2)</f>
        <v>5</v>
      </c>
      <c r="FQ249" s="37">
        <f>FP249/FP253</f>
        <v>0.1388888888888889</v>
      </c>
      <c r="FR249" s="36">
        <f>COUNTIFS(FP$2:FP$242, 1, $C$2:$C$242, 2)</f>
        <v>5</v>
      </c>
      <c r="FS249" s="37">
        <f>FR249/FR253</f>
        <v>0.12195121951219512</v>
      </c>
      <c r="FT249" s="36">
        <f>COUNTIFS(FQ$2:FQ$242, 1, $C$2:$C$242, 2)</f>
        <v>1</v>
      </c>
      <c r="FU249" s="37">
        <f>FT249/FT253</f>
        <v>5.8823529411764705E-2</v>
      </c>
      <c r="FV249" s="36">
        <f>COUNTIFS(FR$2:FR$242, 1, $C$2:$C$242, 2)</f>
        <v>0</v>
      </c>
      <c r="FW249" s="37">
        <f>FV249/FV253</f>
        <v>0</v>
      </c>
      <c r="FX249" s="36">
        <f>COUNTIFS(FS$2:FS$242, 1, $C$2:$C$242, 2)</f>
        <v>0</v>
      </c>
      <c r="FY249" s="37">
        <f>FX249/FX253</f>
        <v>0</v>
      </c>
      <c r="FZ249" s="36">
        <f>COUNTIFS(FT$2:FT$242, 1, $C$2:$C$242, 2)</f>
        <v>1</v>
      </c>
      <c r="GA249" s="38">
        <f>FZ249/FZ253</f>
        <v>9.0909090909090912E-2</v>
      </c>
      <c r="GC249" s="35" t="s">
        <v>2580</v>
      </c>
      <c r="GD249" s="113">
        <f>AVERAGEIFS(GC$2:GC$242, $C$2:$C$242, 2)</f>
        <v>1.0578333333333332</v>
      </c>
      <c r="GF249" s="35" t="s">
        <v>2580</v>
      </c>
      <c r="GG249" s="79">
        <f>AVERAGEIFS(GF$2:GF$242, $C$2:$C$242, 2)</f>
        <v>2028.8</v>
      </c>
      <c r="GI249" s="35" t="s">
        <v>2580</v>
      </c>
      <c r="GJ249" s="36">
        <f>COUNTIFS(GI$2:GI$242, 1, $C$2:$C$242, 2)</f>
        <v>1</v>
      </c>
      <c r="GK249" s="37">
        <f>GJ249/GJ253</f>
        <v>5.2631578947368418E-2</v>
      </c>
      <c r="GL249" s="36">
        <f>COUNTIFS(GI$2:GI$242, 2, $C$2:$C$242, 2)</f>
        <v>8</v>
      </c>
      <c r="GM249" s="38">
        <f>GL249/GL253</f>
        <v>0.21621621621621623</v>
      </c>
      <c r="GP249" s="35" t="s">
        <v>2580</v>
      </c>
      <c r="GQ249" s="36">
        <f>COUNTIFS(GP$2:GP$242, 1, $C$2:$C$242, 2)</f>
        <v>3</v>
      </c>
      <c r="GR249" s="37">
        <f>GQ249/GQ253</f>
        <v>5.7692307692307696E-2</v>
      </c>
      <c r="GS249" s="36">
        <f>COUNTIFS(GP$2:GP$242, 2, $C$2:$C$242, 2)</f>
        <v>9</v>
      </c>
      <c r="GT249" s="38">
        <f>GS249/GS253</f>
        <v>0.23076923076923078</v>
      </c>
    </row>
    <row r="250" spans="1:212" x14ac:dyDescent="0.15">
      <c r="A250" s="49" t="s">
        <v>2580</v>
      </c>
      <c r="B250" s="91">
        <f>COUNTIF($C$2:$C$142, 2)</f>
        <v>20</v>
      </c>
      <c r="C250" s="92">
        <f>B250/B254</f>
        <v>0.18181818181818182</v>
      </c>
      <c r="E250" s="35" t="s">
        <v>2581</v>
      </c>
      <c r="F250" s="36">
        <f>COUNTIFS(E$2:E$242, 1, $C$2:$C$242, 3)</f>
        <v>15</v>
      </c>
      <c r="G250" s="37">
        <f>F250/F253</f>
        <v>0.15151515151515152</v>
      </c>
      <c r="H250" s="36">
        <f>COUNTIFS(E$2:E$242, 2, $C$2:$C$242, 3)</f>
        <v>2</v>
      </c>
      <c r="I250" s="37">
        <f>H250/H253</f>
        <v>0.4</v>
      </c>
      <c r="J250" s="36">
        <f>COUNTIFS(E$2:E$242, 3, $C$2:$C$242, 3)</f>
        <v>0</v>
      </c>
      <c r="K250" s="37">
        <f>J250/J253</f>
        <v>0</v>
      </c>
      <c r="L250" s="36">
        <f>COUNTIFS(E$2:E$242, 4, $C$2:$C$242, 3)</f>
        <v>1</v>
      </c>
      <c r="M250" s="38">
        <f>L250/L253</f>
        <v>0.2</v>
      </c>
      <c r="U250" s="35" t="s">
        <v>2581</v>
      </c>
      <c r="V250" s="118">
        <f>AVERAGEIFS(U$2:U$242, $C$2:$C$242, 3)</f>
        <v>8.6666666666666661</v>
      </c>
      <c r="AB250" s="35" t="s">
        <v>2581</v>
      </c>
      <c r="AC250" s="36">
        <f>COUNTIFS(AB$2:AB$242, 1, $C$2:$C$242, 3)</f>
        <v>5</v>
      </c>
      <c r="AD250" s="37">
        <f>AC250/AC253</f>
        <v>0.12820512820512819</v>
      </c>
      <c r="AE250" s="36">
        <f>COUNTIFS(AB$2:AB$242, 2, $C$2:$C$242, 3)</f>
        <v>13</v>
      </c>
      <c r="AF250" s="38">
        <f>AE250/AE253</f>
        <v>0.19117647058823528</v>
      </c>
      <c r="AI250" s="35" t="s">
        <v>2581</v>
      </c>
      <c r="AJ250" s="98">
        <f>AVERAGEIFS(AI$2:AI$242, $C$2:$C$242, 3)</f>
        <v>0.26353846153846161</v>
      </c>
      <c r="AO250" s="35" t="s">
        <v>2581</v>
      </c>
      <c r="AP250" s="36">
        <f>COUNTIFS(AO$2:AO$242, 1, $C$2:$C$242, 3)</f>
        <v>8</v>
      </c>
      <c r="AQ250" s="37">
        <f>AP250/AP253</f>
        <v>0.16666666666666666</v>
      </c>
      <c r="AR250" s="36">
        <f>COUNTIFS(AO$2:AO$242, 2, $C$2:$C$242, 3)</f>
        <v>8</v>
      </c>
      <c r="AS250" s="37">
        <f>AR250/AR253</f>
        <v>0.21052631578947367</v>
      </c>
      <c r="AT250" s="36">
        <f>COUNTIFS(AO$2:AO$242, 3, $C$2:$C$242, 3)</f>
        <v>1</v>
      </c>
      <c r="AU250" s="38">
        <f>AT250/AT253</f>
        <v>0.16666666666666666</v>
      </c>
      <c r="AX250" s="35" t="s">
        <v>2581</v>
      </c>
      <c r="AY250" s="36">
        <f>COUNTIFS(AX$2:AX$242, 1, $C$2:$C$242, 3)</f>
        <v>7</v>
      </c>
      <c r="AZ250" s="37">
        <f>AY250/AY253</f>
        <v>0.28000000000000003</v>
      </c>
      <c r="BA250" s="36">
        <f>COUNTIFS(AX$2:AX$242, 2, $C$2:$C$242, 3)</f>
        <v>9</v>
      </c>
      <c r="BB250" s="38">
        <f>BA250/BA253</f>
        <v>0.11842105263157894</v>
      </c>
      <c r="BH250" s="49" t="s">
        <v>2581</v>
      </c>
      <c r="BI250" s="36">
        <f>COUNTIFS(BH$2:BH$242, 1, $C$2:$C$242, 3)</f>
        <v>5</v>
      </c>
      <c r="BJ250" s="37">
        <f>BI250/BI253</f>
        <v>0.2</v>
      </c>
      <c r="BK250" s="36">
        <f>COUNTIFS(BI$2:BI$242, 1, $C$2:$C$242, 3)</f>
        <v>0</v>
      </c>
      <c r="BL250" s="37">
        <f>BK250/BK253</f>
        <v>0</v>
      </c>
      <c r="BM250" s="36">
        <f>COUNTIFS(BJ$2:BJ$242, 1, $C$2:$C$242, 3)</f>
        <v>3</v>
      </c>
      <c r="BN250" s="37">
        <f>BM250/BM253</f>
        <v>0.375</v>
      </c>
      <c r="BO250" s="36">
        <f>COUNTIFS(BK$2:BK$242, 1, $C$2:$C$242, 3)</f>
        <v>0</v>
      </c>
      <c r="BP250" s="37">
        <f>BO250/BO253</f>
        <v>0</v>
      </c>
      <c r="BQ250" s="36">
        <f>COUNTIFS(BL$2:BL$242, 1, $C$2:$C$242, 3)</f>
        <v>10</v>
      </c>
      <c r="BR250" s="37">
        <f>BQ250/BQ253</f>
        <v>0.15384615384615385</v>
      </c>
      <c r="BS250" s="36">
        <f>COUNTIFS(BM$2:BM$242, 1, $C$2:$C$242, 3)</f>
        <v>2</v>
      </c>
      <c r="BT250" s="38">
        <f>BS250/BS253</f>
        <v>0.16666666666666666</v>
      </c>
      <c r="CB250" s="35" t="s">
        <v>2581</v>
      </c>
      <c r="CC250" s="36">
        <f>COUNTIFS(CB$2:CB$242, 1, $C$2:$C$242, 3)</f>
        <v>4</v>
      </c>
      <c r="CD250" s="37">
        <f>CC250/CC253</f>
        <v>0.13793103448275862</v>
      </c>
      <c r="CE250" s="36">
        <f>COUNTIFS(CB$2:CB$242, 2, $C$2:$C$242, 3)</f>
        <v>5</v>
      </c>
      <c r="CF250" s="37">
        <f>CE250/CE253</f>
        <v>0.16129032258064516</v>
      </c>
      <c r="CG250" s="36">
        <f>COUNTIFS(CB$2:CB$242, 3, $C$2:$C$242, 3)</f>
        <v>1</v>
      </c>
      <c r="CH250" s="37">
        <f>CG250/CG253</f>
        <v>0.25</v>
      </c>
      <c r="CI250" s="36">
        <f>COUNTIFS(CB$2:CB$242, 4, $C$2:$C$242, 3)</f>
        <v>6</v>
      </c>
      <c r="CJ250" s="38">
        <f>CI250/CI253</f>
        <v>0.17647058823529413</v>
      </c>
      <c r="CQ250" s="35" t="s">
        <v>2581</v>
      </c>
      <c r="CR250" s="36">
        <f>COUNTIFS(CQ$2:CQ$242, 1, $C$2:$C$242, 3)</f>
        <v>8</v>
      </c>
      <c r="CS250" s="37">
        <f>CR250/CR253</f>
        <v>0.1951219512195122</v>
      </c>
      <c r="CT250" s="36">
        <f>COUNTIFS(CQ$2:CQ$242, 2, $C$2:$C$242, 3)</f>
        <v>2</v>
      </c>
      <c r="CU250" s="37">
        <f>CT250/CT253</f>
        <v>0.2</v>
      </c>
      <c r="CV250" s="36">
        <f>COUNTIFS(CQ$2:CQ$242, 3, $C$2:$C$242, 3)</f>
        <v>2</v>
      </c>
      <c r="CW250" s="37">
        <f>CV250/CV253</f>
        <v>0.125</v>
      </c>
      <c r="CX250" s="36">
        <f>COUNTIFS(CQ$2:CQ$242, 4, $C$2:$C$242, 3)</f>
        <v>3</v>
      </c>
      <c r="CY250" s="38">
        <f>CX250/CX253</f>
        <v>0.16666666666666666</v>
      </c>
      <c r="DE250" s="49" t="s">
        <v>2581</v>
      </c>
      <c r="DF250" s="36">
        <f>COUNTIFS(DE$2:DE$242, 1, $C$2:$C$242, 3)</f>
        <v>0</v>
      </c>
      <c r="DG250" s="37" t="e">
        <f>DF250/DF253</f>
        <v>#DIV/0!</v>
      </c>
      <c r="DH250" s="36">
        <f>COUNTIFS(DE$2:DE$242, 2, $C$2:$C$242, 3)</f>
        <v>1</v>
      </c>
      <c r="DI250" s="37">
        <f>DH250/DH253</f>
        <v>2.7027027027027029E-2</v>
      </c>
      <c r="DJ250" s="36">
        <f>COUNTIFS(DE$2:DE$242, 3, $C$2:$C$242, 3)</f>
        <v>0</v>
      </c>
      <c r="DK250" s="37" t="e">
        <f>DJ250/DJ253</f>
        <v>#DIV/0!</v>
      </c>
      <c r="DL250" s="36">
        <f>COUNTIFS(DE$2:DE$242, 4, $C$2:$C$242, 3)</f>
        <v>0</v>
      </c>
      <c r="DM250" s="37" t="e">
        <f>DL250/DL253</f>
        <v>#DIV/0!</v>
      </c>
      <c r="DN250" s="36">
        <f>COUNTIFS(DE$2:DE$242, 5, $C$2:$C$242, 3)</f>
        <v>0</v>
      </c>
      <c r="DO250" s="38">
        <f>DN250/DN253</f>
        <v>0</v>
      </c>
      <c r="DS250" s="35" t="s">
        <v>2581</v>
      </c>
      <c r="DT250" s="70">
        <f>AVERAGEIFS(DS$2:DS$242, $C$2:$C$242, 3)</f>
        <v>23.75</v>
      </c>
      <c r="DU250" s="38">
        <f>DT250/DT253</f>
        <v>3.8949161094991802E-2</v>
      </c>
      <c r="DW250" s="35" t="s">
        <v>2581</v>
      </c>
      <c r="DX250" s="70">
        <f>AVERAGEIFS(DW$2:DW$242, $C$2:$C$242, 3)</f>
        <v>6.384615384615385</v>
      </c>
      <c r="DY250" s="38">
        <f>DX250/DX253</f>
        <v>0.84038813106454791</v>
      </c>
      <c r="EA250" s="35" t="s">
        <v>2581</v>
      </c>
      <c r="EB250" s="79">
        <f>AVERAGEIFS(EA$2:EA$242, $C$2:$C$242, 3)</f>
        <v>2010.6428571428571</v>
      </c>
      <c r="ED250" s="35" t="s">
        <v>2581</v>
      </c>
      <c r="EE250" s="76">
        <f>AVERAGEIFS(ED$2:ED$242, $C$2:$C$242, 3)</f>
        <v>4.8926974999999988</v>
      </c>
      <c r="EG250" s="35" t="s">
        <v>2581</v>
      </c>
      <c r="EH250" s="76">
        <f>AVERAGEIFS(EG$2:EG$242, $C$2:$C$242, 3)</f>
        <v>1.2249999999999999</v>
      </c>
      <c r="EJ250" s="35" t="s">
        <v>2581</v>
      </c>
      <c r="EK250" s="79">
        <f>AVERAGEIFS(EJ$2:EJ$242, $C$2:$C$242, 3)</f>
        <v>0</v>
      </c>
      <c r="EM250" s="35" t="s">
        <v>2581</v>
      </c>
      <c r="EN250" s="79">
        <f>AVERAGEIFS(EM$2:EM$242, $C$2:$C$242, 3)</f>
        <v>0</v>
      </c>
      <c r="EP250" s="35" t="s">
        <v>2581</v>
      </c>
      <c r="EQ250" s="79">
        <f>AVERAGEIFS(EP$2:EP$242, $C$2:$C$242, 3)</f>
        <v>2038.3333333333333</v>
      </c>
      <c r="ES250" s="49" t="s">
        <v>2581</v>
      </c>
      <c r="ET250" s="36">
        <f>COUNTIFS(ES$2:ES$242, 1, $C$2:$C$242, 3)</f>
        <v>4</v>
      </c>
      <c r="EU250" s="37">
        <f>ET250/ET253</f>
        <v>0.36363636363636365</v>
      </c>
      <c r="EV250" s="36">
        <f>COUNTIFS(ES$2:ES$242, 2, $C$2:$C$242, 3)</f>
        <v>0</v>
      </c>
      <c r="EW250" s="37">
        <f>EV250/EV253</f>
        <v>0</v>
      </c>
      <c r="EX250" s="36">
        <f>COUNTIFS(ES$2:ES$242, 3, $C$2:$C$242, 3)</f>
        <v>8</v>
      </c>
      <c r="EY250" s="37">
        <f>EX250/EX253</f>
        <v>0.18181818181818182</v>
      </c>
      <c r="EZ250" s="36">
        <f>COUNTIFS(ES$2:ES$242, 4, $C$2:$C$242, 3)</f>
        <v>0</v>
      </c>
      <c r="FA250" s="37">
        <f>EZ250/EZ253</f>
        <v>0</v>
      </c>
      <c r="FB250" s="36">
        <f>COUNTIFS(ES$2:ES$242, 5, $C$2:$C$242, 3)</f>
        <v>2</v>
      </c>
      <c r="FC250" s="38">
        <f>FB250/FB253</f>
        <v>0.5</v>
      </c>
      <c r="FE250" s="35" t="s">
        <v>2581</v>
      </c>
      <c r="FF250" s="74">
        <f>AVERAGEIFS(FE$2:FE$242, $C$2:$C$242, 3)</f>
        <v>57.857142857142854</v>
      </c>
      <c r="FH250" s="35" t="s">
        <v>2581</v>
      </c>
      <c r="FI250" s="74">
        <f>AVERAGEIFS(FH$2:FH$242, $C$2:$C$242, 3)</f>
        <v>124.55555555555556</v>
      </c>
      <c r="FK250" s="35" t="s">
        <v>2581</v>
      </c>
      <c r="FL250" s="74">
        <f>AVERAGEIFS(FK$2:FK$242, $C$2:$C$242, 3)</f>
        <v>14.165000000000003</v>
      </c>
      <c r="FO250" s="49" t="s">
        <v>2581</v>
      </c>
      <c r="FP250" s="36">
        <f>COUNTIFS(FO$2:FO$242, 1, $C$2:$C$242, 3)</f>
        <v>10</v>
      </c>
      <c r="FQ250" s="37">
        <f>FP250/FP253</f>
        <v>0.27777777777777779</v>
      </c>
      <c r="FR250" s="36">
        <f>COUNTIFS(FP$2:FP$242, 1, $C$2:$C$242, 3)</f>
        <v>8</v>
      </c>
      <c r="FS250" s="37">
        <f>FR250/FR253</f>
        <v>0.1951219512195122</v>
      </c>
      <c r="FT250" s="36">
        <f>COUNTIFS(FQ$2:FQ$242, 1, $C$2:$C$242, 3)</f>
        <v>3</v>
      </c>
      <c r="FU250" s="37">
        <f>FT250/FT253</f>
        <v>0.17647058823529413</v>
      </c>
      <c r="FV250" s="36">
        <f>COUNTIFS(FR$2:FR$242, 1, $C$2:$C$242, 3)</f>
        <v>4</v>
      </c>
      <c r="FW250" s="37">
        <f>FV250/FV253</f>
        <v>0.26666666666666666</v>
      </c>
      <c r="FX250" s="36">
        <f>COUNTIFS(FS$2:FS$242, 1, $C$2:$C$242, 3)</f>
        <v>2</v>
      </c>
      <c r="FY250" s="37">
        <f>FX250/FX253</f>
        <v>0.22222222222222221</v>
      </c>
      <c r="FZ250" s="36">
        <f>COUNTIFS(FT$2:FT$242, 1, $C$2:$C$242, 3)</f>
        <v>2</v>
      </c>
      <c r="GA250" s="38">
        <f>FZ250/FZ253</f>
        <v>0.18181818181818182</v>
      </c>
      <c r="GC250" s="35" t="s">
        <v>2581</v>
      </c>
      <c r="GD250" s="113">
        <f>AVERAGEIFS(GC$2:GC$242, $C$2:$C$242, 3)</f>
        <v>1.81325</v>
      </c>
      <c r="GF250" s="35" t="s">
        <v>2581</v>
      </c>
      <c r="GG250" s="79">
        <f>AVERAGEIFS(GF$2:GF$242, $C$2:$C$242, 3)</f>
        <v>2032.4444444444443</v>
      </c>
      <c r="GI250" s="35" t="s">
        <v>2581</v>
      </c>
      <c r="GJ250" s="36">
        <f>COUNTIFS(GI$2:GI$242, 1, $C$2:$C$242, 3)</f>
        <v>4</v>
      </c>
      <c r="GK250" s="37">
        <f>GJ250/GJ253</f>
        <v>0.21052631578947367</v>
      </c>
      <c r="GL250" s="36">
        <f>COUNTIFS(GI$2:GI$242, 2, $C$2:$C$242, 3)</f>
        <v>10</v>
      </c>
      <c r="GM250" s="38">
        <f>GL250/GL253</f>
        <v>0.27027027027027029</v>
      </c>
      <c r="GP250" s="35" t="s">
        <v>2581</v>
      </c>
      <c r="GQ250" s="36">
        <f>COUNTIFS(GP$2:GP$242, 1, $C$2:$C$242, 3)</f>
        <v>7</v>
      </c>
      <c r="GR250" s="37">
        <f>GQ250/GQ253</f>
        <v>0.13461538461538461</v>
      </c>
      <c r="GS250" s="36">
        <f>COUNTIFS(GP$2:GP$242, 2, $C$2:$C$242, 3)</f>
        <v>10</v>
      </c>
      <c r="GT250" s="38">
        <f>GS250/GS253</f>
        <v>0.25641025641025639</v>
      </c>
    </row>
    <row r="251" spans="1:212" x14ac:dyDescent="0.15">
      <c r="A251" s="49" t="s">
        <v>2581</v>
      </c>
      <c r="B251" s="91">
        <f>COUNTIF($C$2:$C$142, 3)</f>
        <v>18</v>
      </c>
      <c r="C251" s="92">
        <f>B251/B254</f>
        <v>0.16363636363636364</v>
      </c>
      <c r="E251" s="35" t="s">
        <v>2582</v>
      </c>
      <c r="F251" s="36">
        <f>COUNTIFS(E$2:E$242, 1, $C$2:$C$242, 4)</f>
        <v>21</v>
      </c>
      <c r="G251" s="37">
        <f>F251/F253</f>
        <v>0.21212121212121213</v>
      </c>
      <c r="H251" s="36">
        <f>COUNTIFS(E$2:E$242, 2, $C$2:$C$242, 4)</f>
        <v>0</v>
      </c>
      <c r="I251" s="37">
        <f>H251/H253</f>
        <v>0</v>
      </c>
      <c r="J251" s="36">
        <f>COUNTIFS(E$2:E$242, 3, $C$2:$C$242, 4)</f>
        <v>0</v>
      </c>
      <c r="K251" s="37">
        <f>J251/J253</f>
        <v>0</v>
      </c>
      <c r="L251" s="36">
        <f>COUNTIFS(E$2:E$242, 4, $C$2:$C$242, 4)</f>
        <v>0</v>
      </c>
      <c r="M251" s="38">
        <f>L251/L253</f>
        <v>0</v>
      </c>
      <c r="U251" s="35" t="s">
        <v>2582</v>
      </c>
      <c r="V251" s="118">
        <f>AVERAGEIFS(U$2:U$242, $C$2:$C$242, 4)</f>
        <v>17.8</v>
      </c>
      <c r="AB251" s="35" t="s">
        <v>2582</v>
      </c>
      <c r="AC251" s="36">
        <f>COUNTIFS(AB$2:AB$242, 1, $C$2:$C$242, 4)</f>
        <v>9</v>
      </c>
      <c r="AD251" s="37">
        <f>AC251/AC253</f>
        <v>0.23076923076923078</v>
      </c>
      <c r="AE251" s="36">
        <f>COUNTIFS(AB$2:AB$242, 2, $C$2:$C$242, 4)</f>
        <v>11</v>
      </c>
      <c r="AF251" s="38">
        <f>AE251/AE253</f>
        <v>0.16176470588235295</v>
      </c>
      <c r="AI251" s="35" t="s">
        <v>2582</v>
      </c>
      <c r="AJ251" s="98">
        <f>AVERAGEIFS(AI$2:AI$242, $C$2:$C$242, 4)</f>
        <v>0.19428333333333334</v>
      </c>
      <c r="AO251" s="35" t="s">
        <v>2582</v>
      </c>
      <c r="AP251" s="36">
        <f>COUNTIFS(AO$2:AO$242, 1, $C$2:$C$242, 4)</f>
        <v>12</v>
      </c>
      <c r="AQ251" s="37">
        <f>AP251/AP253</f>
        <v>0.25</v>
      </c>
      <c r="AR251" s="36">
        <f>COUNTIFS(AO$2:AO$242, 2, $C$2:$C$242, 4)</f>
        <v>7</v>
      </c>
      <c r="AS251" s="37">
        <f>AR251/AR253</f>
        <v>0.18421052631578946</v>
      </c>
      <c r="AT251" s="36">
        <f>COUNTIFS(AO$2:AO$242, 3, $C$2:$C$242, 4)</f>
        <v>1</v>
      </c>
      <c r="AU251" s="38">
        <f>AT251/AT253</f>
        <v>0.16666666666666666</v>
      </c>
      <c r="AX251" s="35" t="s">
        <v>2582</v>
      </c>
      <c r="AY251" s="36">
        <f>COUNTIFS(AX$2:AX$242, 1, $C$2:$C$242, 4)</f>
        <v>4</v>
      </c>
      <c r="AZ251" s="37">
        <f>AY251/AY253</f>
        <v>0.16</v>
      </c>
      <c r="BA251" s="36">
        <f>COUNTIFS(AX$2:AX$242, 2, $C$2:$C$242, 4)</f>
        <v>16</v>
      </c>
      <c r="BB251" s="38">
        <f>BA251/BA253</f>
        <v>0.21052631578947367</v>
      </c>
      <c r="BH251" s="49" t="s">
        <v>2582</v>
      </c>
      <c r="BI251" s="36">
        <f>COUNTIFS(BH$2:BH$242, 1, $C$2:$C$242, 4)</f>
        <v>6</v>
      </c>
      <c r="BJ251" s="37">
        <f>BI251/BI253</f>
        <v>0.24</v>
      </c>
      <c r="BK251" s="36">
        <f>COUNTIFS(BI$2:BI$242, 1, $C$2:$C$242, 4)</f>
        <v>1</v>
      </c>
      <c r="BL251" s="37">
        <f>BK251/BK253</f>
        <v>0.2</v>
      </c>
      <c r="BM251" s="36">
        <f>COUNTIFS(BJ$2:BJ$242, 1, $C$2:$C$242, 4)</f>
        <v>2</v>
      </c>
      <c r="BN251" s="37">
        <f>BM251/BM253</f>
        <v>0.25</v>
      </c>
      <c r="BO251" s="36">
        <f>COUNTIFS(BK$2:BK$242, 1, $C$2:$C$242, 4)</f>
        <v>0</v>
      </c>
      <c r="BP251" s="37">
        <f>BO251/BO253</f>
        <v>0</v>
      </c>
      <c r="BQ251" s="36">
        <f>COUNTIFS(BL$2:BL$242, 1, $C$2:$C$242, 4)</f>
        <v>13</v>
      </c>
      <c r="BR251" s="37">
        <f>BQ251/BQ253</f>
        <v>0.2</v>
      </c>
      <c r="BS251" s="36">
        <f>COUNTIFS(BM$2:BM$242, 1, $C$2:$C$242, 4)</f>
        <v>3</v>
      </c>
      <c r="BT251" s="38">
        <f>BS251/BS253</f>
        <v>0.25</v>
      </c>
      <c r="CB251" s="35" t="s">
        <v>2582</v>
      </c>
      <c r="CC251" s="36">
        <f>COUNTIFS(CB$2:CB$242, 1, $C$2:$C$242, 4)</f>
        <v>4</v>
      </c>
      <c r="CD251" s="37">
        <f>CC251/CC253</f>
        <v>0.13793103448275862</v>
      </c>
      <c r="CE251" s="36">
        <f>COUNTIFS(CB$2:CB$242, 2, $C$2:$C$242, 4)</f>
        <v>5</v>
      </c>
      <c r="CF251" s="37">
        <f>CE251/CE253</f>
        <v>0.16129032258064516</v>
      </c>
      <c r="CG251" s="36">
        <f>COUNTIFS(CB$2:CB$242, 3, $C$2:$C$242, 4)</f>
        <v>1</v>
      </c>
      <c r="CH251" s="37">
        <f>CG251/CG253</f>
        <v>0.25</v>
      </c>
      <c r="CI251" s="36">
        <f>COUNTIFS(CB$2:CB$242, 4, $C$2:$C$242, 4)</f>
        <v>10</v>
      </c>
      <c r="CJ251" s="38">
        <f>CI251/CI253</f>
        <v>0.29411764705882354</v>
      </c>
      <c r="CQ251" s="35" t="s">
        <v>2582</v>
      </c>
      <c r="CR251" s="36">
        <f>COUNTIFS(CQ$2:CQ$242, 1, $C$2:$C$242, 4)</f>
        <v>9</v>
      </c>
      <c r="CS251" s="37">
        <f>CR251/CR253</f>
        <v>0.21951219512195122</v>
      </c>
      <c r="CT251" s="36">
        <f>COUNTIFS(CQ$2:CQ$242, 2, $C$2:$C$242, 4)</f>
        <v>2</v>
      </c>
      <c r="CU251" s="37">
        <f>CT251/CT253</f>
        <v>0.2</v>
      </c>
      <c r="CV251" s="36">
        <f>COUNTIFS(CQ$2:CQ$242, 3, $C$2:$C$242, 4)</f>
        <v>3</v>
      </c>
      <c r="CW251" s="37">
        <f>CV251/CV253</f>
        <v>0.1875</v>
      </c>
      <c r="CX251" s="36">
        <f>COUNTIFS(CQ$2:CQ$242, 4, $C$2:$C$242, 4)</f>
        <v>5</v>
      </c>
      <c r="CY251" s="38">
        <f>CX251/CX253</f>
        <v>0.27777777777777779</v>
      </c>
      <c r="DE251" s="49" t="s">
        <v>2582</v>
      </c>
      <c r="DF251" s="36">
        <f>COUNTIFS(DE$2:DE$242, 1, $C$2:$C$242, 4)</f>
        <v>0</v>
      </c>
      <c r="DG251" s="37" t="e">
        <f>DF251/DF253</f>
        <v>#DIV/0!</v>
      </c>
      <c r="DH251" s="36">
        <f>COUNTIFS(DE$2:DE$242, 2, $C$2:$C$242, 4)</f>
        <v>12</v>
      </c>
      <c r="DI251" s="37">
        <f>DH251/DH253</f>
        <v>0.32432432432432434</v>
      </c>
      <c r="DJ251" s="36">
        <f>COUNTIFS(DE$2:DE$242, 3, $C$2:$C$242, 4)</f>
        <v>0</v>
      </c>
      <c r="DK251" s="37" t="e">
        <f>DJ251/DJ253</f>
        <v>#DIV/0!</v>
      </c>
      <c r="DL251" s="36">
        <f>COUNTIFS(DE$2:DE$242, 4, $C$2:$C$242, 4)</f>
        <v>0</v>
      </c>
      <c r="DM251" s="37" t="e">
        <f>DL251/DL253</f>
        <v>#DIV/0!</v>
      </c>
      <c r="DN251" s="36">
        <f>COUNTIFS(DE$2:DE$242, 5, $C$2:$C$242, 4)</f>
        <v>0</v>
      </c>
      <c r="DO251" s="38">
        <f>DN251/DN253</f>
        <v>0</v>
      </c>
      <c r="DS251" s="35" t="s">
        <v>2582</v>
      </c>
      <c r="DT251" s="70">
        <f>AVERAGEIFS(DS$2:DS$242, $C$2:$C$242, 4)</f>
        <v>278.3</v>
      </c>
      <c r="DU251" s="38">
        <f>DT251/DT253</f>
        <v>0.45640216979941978</v>
      </c>
      <c r="DW251" s="35" t="s">
        <v>2582</v>
      </c>
      <c r="DX251" s="70">
        <f>AVERAGEIFS(DW$2:DW$242, $C$2:$C$242, 4)</f>
        <v>4.5714285714285712</v>
      </c>
      <c r="DY251" s="38">
        <f>DX251/DX253</f>
        <v>0.6017236876469052</v>
      </c>
      <c r="EA251" s="35" t="s">
        <v>2582</v>
      </c>
      <c r="EB251" s="79">
        <f>AVERAGEIFS(EA$2:EA$242, $C$2:$C$242, 4)</f>
        <v>2008.3076923076924</v>
      </c>
      <c r="ED251" s="35" t="s">
        <v>2582</v>
      </c>
      <c r="EE251" s="76">
        <f>AVERAGEIFS(ED$2:ED$242, $C$2:$C$242, 4)</f>
        <v>0.69400570000000006</v>
      </c>
      <c r="EG251" s="35" t="s">
        <v>2582</v>
      </c>
      <c r="EH251" s="76">
        <f>AVERAGEIFS(EG$2:EG$242, $C$2:$C$242, 4)</f>
        <v>1.3</v>
      </c>
      <c r="EJ251" s="35" t="s">
        <v>2582</v>
      </c>
      <c r="EK251" s="79">
        <f>AVERAGEIFS(EJ$2:EJ$242, $C$2:$C$242, 4)</f>
        <v>1.0325</v>
      </c>
      <c r="EM251" s="35" t="s">
        <v>2582</v>
      </c>
      <c r="EN251" s="79">
        <f>AVERAGEIFS(EM$2:EM$242, $C$2:$C$242, 4)</f>
        <v>91.412499999999994</v>
      </c>
      <c r="EP251" s="35" t="s">
        <v>2582</v>
      </c>
      <c r="EQ251" s="79">
        <f>AVERAGEIFS(EP$2:EP$242, $C$2:$C$242, 4)</f>
        <v>2043</v>
      </c>
      <c r="ES251" s="49" t="s">
        <v>2582</v>
      </c>
      <c r="ET251" s="36">
        <f>COUNTIFS(ES$2:ES$242, 1, $C$2:$C$242, 4)</f>
        <v>3</v>
      </c>
      <c r="EU251" s="37">
        <f>ET251/ET253</f>
        <v>0.27272727272727271</v>
      </c>
      <c r="EV251" s="36">
        <f>COUNTIFS(ES$2:ES$242, 2, $C$2:$C$242, 4)</f>
        <v>1</v>
      </c>
      <c r="EW251" s="37">
        <f>EV251/EV253</f>
        <v>0.1</v>
      </c>
      <c r="EX251" s="36">
        <f>COUNTIFS(ES$2:ES$242, 3, $C$2:$C$242, 4)</f>
        <v>12</v>
      </c>
      <c r="EY251" s="37">
        <f>EX251/EX253</f>
        <v>0.27272727272727271</v>
      </c>
      <c r="EZ251" s="36">
        <f>COUNTIFS(ES$2:ES$242, 4, $C$2:$C$242, 4)</f>
        <v>1</v>
      </c>
      <c r="FA251" s="37">
        <f>EZ251/EZ253</f>
        <v>0.16666666666666666</v>
      </c>
      <c r="FB251" s="36">
        <f>COUNTIFS(ES$2:ES$242, 5, $C$2:$C$242, 4)</f>
        <v>0</v>
      </c>
      <c r="FC251" s="38">
        <f>FB251/FB253</f>
        <v>0</v>
      </c>
      <c r="FE251" s="35" t="s">
        <v>2582</v>
      </c>
      <c r="FF251" s="74">
        <f>AVERAGEIFS(FE$2:FE$242, $C$2:$C$242, 4)</f>
        <v>2.8333333333333335</v>
      </c>
      <c r="FH251" s="35" t="s">
        <v>2582</v>
      </c>
      <c r="FI251" s="74">
        <f>AVERAGEIFS(FH$2:FH$242, $C$2:$C$242, 4)</f>
        <v>67.599999999999994</v>
      </c>
      <c r="FK251" s="35" t="s">
        <v>2582</v>
      </c>
      <c r="FL251" s="74">
        <f>AVERAGEIFS(FK$2:FK$242, $C$2:$C$242, 4)</f>
        <v>27.205833333333334</v>
      </c>
      <c r="FO251" s="49" t="s">
        <v>2582</v>
      </c>
      <c r="FP251" s="36">
        <f>COUNTIFS(FO$2:FO$242, 1, $C$2:$C$242, 4)</f>
        <v>10</v>
      </c>
      <c r="FQ251" s="37">
        <f>FP251/FP253</f>
        <v>0.27777777777777779</v>
      </c>
      <c r="FR251" s="36">
        <f>COUNTIFS(FP$2:FP$242, 1, $C$2:$C$242, 4)</f>
        <v>12</v>
      </c>
      <c r="FS251" s="37">
        <f>FR251/FR253</f>
        <v>0.29268292682926828</v>
      </c>
      <c r="FT251" s="36">
        <f>COUNTIFS(FQ$2:FQ$242, 1, $C$2:$C$242, 4)</f>
        <v>5</v>
      </c>
      <c r="FU251" s="37">
        <f>FT251/FT253</f>
        <v>0.29411764705882354</v>
      </c>
      <c r="FV251" s="36">
        <f>COUNTIFS(FR$2:FR$242, 1, $C$2:$C$242, 4)</f>
        <v>5</v>
      </c>
      <c r="FW251" s="37">
        <f>FV251/FV253</f>
        <v>0.33333333333333331</v>
      </c>
      <c r="FX251" s="36">
        <f>COUNTIFS(FS$2:FS$242, 1, $C$2:$C$242, 4)</f>
        <v>3</v>
      </c>
      <c r="FY251" s="37">
        <f>FX251/FX253</f>
        <v>0.33333333333333331</v>
      </c>
      <c r="FZ251" s="36">
        <f>COUNTIFS(FT$2:FT$242, 1, $C$2:$C$242, 4)</f>
        <v>1</v>
      </c>
      <c r="GA251" s="38">
        <f>FZ251/FZ253</f>
        <v>9.0909090909090912E-2</v>
      </c>
      <c r="GC251" s="35" t="s">
        <v>2582</v>
      </c>
      <c r="GD251" s="113">
        <f>AVERAGEIFS(GC$2:GC$242, $C$2:$C$242, 4)</f>
        <v>3.3762727272727271</v>
      </c>
      <c r="GF251" s="35" t="s">
        <v>2582</v>
      </c>
      <c r="GG251" s="79">
        <f>AVERAGEIFS(GF$2:GF$242, $C$2:$C$242, 4)</f>
        <v>2031.375</v>
      </c>
      <c r="GI251" s="35" t="s">
        <v>2582</v>
      </c>
      <c r="GJ251" s="36">
        <f>COUNTIFS(GI$2:GI$242, 1, $C$2:$C$242, 4)</f>
        <v>6</v>
      </c>
      <c r="GK251" s="37">
        <f>GJ251/GJ253</f>
        <v>0.31578947368421051</v>
      </c>
      <c r="GL251" s="36">
        <f>COUNTIFS(GI$2:GI$242, 2, $C$2:$C$242, 4)</f>
        <v>9</v>
      </c>
      <c r="GM251" s="38">
        <f>GL251/GL253</f>
        <v>0.24324324324324326</v>
      </c>
      <c r="GP251" s="35" t="s">
        <v>2582</v>
      </c>
      <c r="GQ251" s="36">
        <f>COUNTIFS(GP$2:GP$242, 1, $C$2:$C$242, 4)</f>
        <v>14</v>
      </c>
      <c r="GR251" s="37">
        <f>GQ251/GQ253</f>
        <v>0.26923076923076922</v>
      </c>
      <c r="GS251" s="36">
        <f>COUNTIFS(GP$2:GP$242, 2, $C$2:$C$242, 4)</f>
        <v>6</v>
      </c>
      <c r="GT251" s="38">
        <f>GS251/GS253</f>
        <v>0.15384615384615385</v>
      </c>
    </row>
    <row r="252" spans="1:212" x14ac:dyDescent="0.15">
      <c r="A252" s="49" t="s">
        <v>2582</v>
      </c>
      <c r="B252" s="91">
        <f>COUNTIF($C$2:$C$142, 4)</f>
        <v>21</v>
      </c>
      <c r="C252" s="92">
        <f>B252/B254</f>
        <v>0.19090909090909092</v>
      </c>
      <c r="E252" s="35" t="s">
        <v>2583</v>
      </c>
      <c r="F252" s="36">
        <f>COUNTIFS(E$2:E$242, 1, $C$2:$C$242, 5)</f>
        <v>27</v>
      </c>
      <c r="G252" s="37">
        <f>F252/F253</f>
        <v>0.27272727272727271</v>
      </c>
      <c r="H252" s="36">
        <f>COUNTIFS(E$2:E$242, 2, $C$2:$C$242, 5)</f>
        <v>2</v>
      </c>
      <c r="I252" s="37">
        <f>H252/H253</f>
        <v>0.4</v>
      </c>
      <c r="J252" s="36">
        <f>COUNTIFS(E$2:E$242, 3, $C$2:$C$242, 5)</f>
        <v>0</v>
      </c>
      <c r="K252" s="37">
        <f>J252/J253</f>
        <v>0</v>
      </c>
      <c r="L252" s="36">
        <f>COUNTIFS(E$2:E$242, 4, $C$2:$C$242, 5)</f>
        <v>2</v>
      </c>
      <c r="M252" s="38">
        <f>L252/L253</f>
        <v>0.4</v>
      </c>
      <c r="U252" s="35" t="s">
        <v>2583</v>
      </c>
      <c r="V252" s="118">
        <f>AVERAGEIFS(U$2:U$242, $C$2:$C$242, 5)</f>
        <v>15.1325</v>
      </c>
      <c r="AB252" s="35" t="s">
        <v>2583</v>
      </c>
      <c r="AC252" s="36">
        <f>COUNTIFS(AB$2:AB$242, 1, $C$2:$C$242, 5)</f>
        <v>17</v>
      </c>
      <c r="AD252" s="37">
        <f>AC252/AC253</f>
        <v>0.4358974358974359</v>
      </c>
      <c r="AE252" s="36">
        <f>COUNTIFS(AB$2:AB$242, 2, $C$2:$C$242, 5)</f>
        <v>14</v>
      </c>
      <c r="AF252" s="38">
        <f>AE252/AE253</f>
        <v>0.20588235294117646</v>
      </c>
      <c r="AI252" s="35" t="s">
        <v>2583</v>
      </c>
      <c r="AJ252" s="98">
        <f>AVERAGEIFS(AI$2:AI$242, $C$2:$C$242, 5)</f>
        <v>0.16186315789473688</v>
      </c>
      <c r="AO252" s="35" t="s">
        <v>2583</v>
      </c>
      <c r="AP252" s="36">
        <f>COUNTIFS(AO$2:AO$242, 1, $C$2:$C$242, 5)</f>
        <v>20</v>
      </c>
      <c r="AQ252" s="37">
        <f>AP252/AP253</f>
        <v>0.41666666666666669</v>
      </c>
      <c r="AR252" s="36">
        <f>COUNTIFS(AO$2:AO$242, 2, $C$2:$C$242, 5)</f>
        <v>6</v>
      </c>
      <c r="AS252" s="37">
        <f>AR252/AR253</f>
        <v>0.15789473684210525</v>
      </c>
      <c r="AT252" s="36">
        <f>COUNTIFS(AO$2:AO$242, 3, $C$2:$C$242, 5)</f>
        <v>1</v>
      </c>
      <c r="AU252" s="38">
        <f>AT252/AT253</f>
        <v>0.16666666666666666</v>
      </c>
      <c r="AX252" s="35" t="s">
        <v>2583</v>
      </c>
      <c r="AY252" s="36">
        <f>COUNTIFS(AX$2:AX$242, 1, $C$2:$C$242, 5)</f>
        <v>3</v>
      </c>
      <c r="AZ252" s="37">
        <f>AY252/AY253</f>
        <v>0.12</v>
      </c>
      <c r="BA252" s="36">
        <f>COUNTIFS(AX$2:AX$242, 2, $C$2:$C$242, 5)</f>
        <v>27</v>
      </c>
      <c r="BB252" s="38">
        <f>BA252/BA253</f>
        <v>0.35526315789473684</v>
      </c>
      <c r="BH252" s="49" t="s">
        <v>2583</v>
      </c>
      <c r="BI252" s="36">
        <f>COUNTIFS(BH$2:BH$242, 1, $C$2:$C$242, 5)</f>
        <v>13</v>
      </c>
      <c r="BJ252" s="37">
        <f>BI252/BI253</f>
        <v>0.52</v>
      </c>
      <c r="BK252" s="36">
        <f>COUNTIFS(BI$2:BI$242, 1, $C$2:$C$242, 5)</f>
        <v>3</v>
      </c>
      <c r="BL252" s="37">
        <f>BK252/BK253</f>
        <v>0.6</v>
      </c>
      <c r="BM252" s="36">
        <f>COUNTIFS(BJ$2:BJ$242, 1, $C$2:$C$242, 5)</f>
        <v>3</v>
      </c>
      <c r="BN252" s="37">
        <f>BM252/BM253</f>
        <v>0.375</v>
      </c>
      <c r="BO252" s="36">
        <f>COUNTIFS(BK$2:BK$242, 1, $C$2:$C$242, 5)</f>
        <v>1</v>
      </c>
      <c r="BP252" s="37">
        <f>BO252/BO253</f>
        <v>1</v>
      </c>
      <c r="BQ252" s="36">
        <f>COUNTIFS(BL$2:BL$242, 1, $C$2:$C$242, 5)</f>
        <v>14</v>
      </c>
      <c r="BR252" s="37">
        <f>BQ252/BQ253</f>
        <v>0.2153846153846154</v>
      </c>
      <c r="BS252" s="36">
        <f>COUNTIFS(BM$2:BM$242, 1, $C$2:$C$242, 5)</f>
        <v>3</v>
      </c>
      <c r="BT252" s="38">
        <f>BS252/BS253</f>
        <v>0.25</v>
      </c>
      <c r="CB252" s="35" t="s">
        <v>2583</v>
      </c>
      <c r="CC252" s="36">
        <f>COUNTIFS(CB$2:CB$242, 1, $C$2:$C$242, 5)</f>
        <v>7</v>
      </c>
      <c r="CD252" s="37">
        <f>CC252/CC253</f>
        <v>0.2413793103448276</v>
      </c>
      <c r="CE252" s="36">
        <f>COUNTIFS(CB$2:CB$242, 2, $C$2:$C$242, 5)</f>
        <v>12</v>
      </c>
      <c r="CF252" s="37">
        <f>CE252/CE253</f>
        <v>0.38709677419354838</v>
      </c>
      <c r="CG252" s="36">
        <f>COUNTIFS(CB$2:CB$242, 3, $C$2:$C$242, 5)</f>
        <v>2</v>
      </c>
      <c r="CH252" s="37">
        <f>CG252/CG253</f>
        <v>0.5</v>
      </c>
      <c r="CI252" s="36">
        <f>COUNTIFS(CB$2:CB$242, 4, $C$2:$C$242, 5)</f>
        <v>9</v>
      </c>
      <c r="CJ252" s="38">
        <f>CI252/CI253</f>
        <v>0.26470588235294118</v>
      </c>
      <c r="CQ252" s="35" t="s">
        <v>2583</v>
      </c>
      <c r="CR252" s="36">
        <f>COUNTIFS(CQ$2:CQ$242, 1, $C$2:$C$242, 5)</f>
        <v>3</v>
      </c>
      <c r="CS252" s="37">
        <f>CR252/CR253</f>
        <v>7.3170731707317069E-2</v>
      </c>
      <c r="CT252" s="36">
        <f>COUNTIFS(CQ$2:CQ$242, 2, $C$2:$C$242, 5)</f>
        <v>6</v>
      </c>
      <c r="CU252" s="37">
        <f>CT252/CT253</f>
        <v>0.6</v>
      </c>
      <c r="CV252" s="36">
        <f>COUNTIFS(CQ$2:CQ$242, 3, $C$2:$C$242, 5)</f>
        <v>10</v>
      </c>
      <c r="CW252" s="37">
        <f>CV252/CV253</f>
        <v>0.625</v>
      </c>
      <c r="CX252" s="36">
        <f>COUNTIFS(CQ$2:CQ$242, 4, $C$2:$C$242, 5)</f>
        <v>9</v>
      </c>
      <c r="CY252" s="38">
        <f>CX252/CX253</f>
        <v>0.5</v>
      </c>
      <c r="DE252" s="49" t="s">
        <v>2583</v>
      </c>
      <c r="DF252" s="36">
        <f>COUNTIFS(DE$2:DE$242, 1, $C$2:$C$242, 5)</f>
        <v>0</v>
      </c>
      <c r="DG252" s="37" t="e">
        <f>DF252/DF253</f>
        <v>#DIV/0!</v>
      </c>
      <c r="DH252" s="36">
        <f>COUNTIFS(DE$2:DE$242, 2, $C$2:$C$242, 5)</f>
        <v>23</v>
      </c>
      <c r="DI252" s="37">
        <f>DH252/DH253</f>
        <v>0.6216216216216216</v>
      </c>
      <c r="DJ252" s="36">
        <f>COUNTIFS(DE$2:DE$242, 3, $C$2:$C$242, 5)</f>
        <v>0</v>
      </c>
      <c r="DK252" s="37" t="e">
        <f>DJ252/DJ253</f>
        <v>#DIV/0!</v>
      </c>
      <c r="DL252" s="36">
        <f>COUNTIFS(DE$2:DE$242, 4, $C$2:$C$242, 5)</f>
        <v>0</v>
      </c>
      <c r="DM252" s="37" t="e">
        <f>DL252/DL253</f>
        <v>#DIV/0!</v>
      </c>
      <c r="DN252" s="36">
        <f>COUNTIFS(DE$2:DE$242, 5, $C$2:$C$242, 5)</f>
        <v>1</v>
      </c>
      <c r="DO252" s="38">
        <f>DN252/DN253</f>
        <v>1</v>
      </c>
      <c r="DS252" s="35" t="s">
        <v>2583</v>
      </c>
      <c r="DT252" s="70">
        <f>AVERAGEIFS(DS$2:DS$242, $C$2:$C$242, 5)</f>
        <v>1303.3181818181818</v>
      </c>
      <c r="DU252" s="38">
        <f>DT252/DT253</f>
        <v>2.137395781964976</v>
      </c>
      <c r="DW252" s="35" t="s">
        <v>2583</v>
      </c>
      <c r="DX252" s="70">
        <f>AVERAGEIFS(DW$2:DW$242, $C$2:$C$242, 5)</f>
        <v>13.153846153846153</v>
      </c>
      <c r="DY252" s="38">
        <f>DX252/DX253</f>
        <v>1.7314020531570804</v>
      </c>
      <c r="EA252" s="35" t="s">
        <v>2583</v>
      </c>
      <c r="EB252" s="79">
        <f>AVERAGEIFS(EA$2:EA$242, $C$2:$C$242, 5)</f>
        <v>2007.625</v>
      </c>
      <c r="ED252" s="35" t="s">
        <v>2583</v>
      </c>
      <c r="EE252" s="76">
        <f>AVERAGEIFS(ED$2:ED$242, $C$2:$C$242, 5)</f>
        <v>9.2312916666666673</v>
      </c>
      <c r="EG252" s="35" t="s">
        <v>2583</v>
      </c>
      <c r="EH252" s="76">
        <f>AVERAGEIFS(EG$2:EG$242, $C$2:$C$242, 5)</f>
        <v>3.2927272727272725</v>
      </c>
      <c r="EJ252" s="35" t="s">
        <v>2583</v>
      </c>
      <c r="EK252" s="79">
        <f>AVERAGEIFS(EJ$2:EJ$242, $C$2:$C$242, 5)</f>
        <v>12.643846153846154</v>
      </c>
      <c r="EM252" s="35" t="s">
        <v>2583</v>
      </c>
      <c r="EN252" s="79">
        <f>AVERAGEIFS(EM$2:EM$242, $C$2:$C$242, 5)</f>
        <v>2224.1111111111113</v>
      </c>
      <c r="EP252" s="35" t="s">
        <v>2583</v>
      </c>
      <c r="EQ252" s="79">
        <f>AVERAGEIFS(EP$2:EP$242, $C$2:$C$242, 5)</f>
        <v>2038.0588235294117</v>
      </c>
      <c r="ES252" s="49" t="s">
        <v>2583</v>
      </c>
      <c r="ET252" s="36">
        <f>COUNTIFS(ES$2:ES$242, 1, $C$2:$C$242, 5)</f>
        <v>2</v>
      </c>
      <c r="EU252" s="37">
        <f>ET252/ET253</f>
        <v>0.18181818181818182</v>
      </c>
      <c r="EV252" s="36">
        <f>COUNTIFS(ES$2:ES$242, 2, $C$2:$C$242, 5)</f>
        <v>7</v>
      </c>
      <c r="EW252" s="37">
        <f>EV252/EV253</f>
        <v>0.7</v>
      </c>
      <c r="EX252" s="36">
        <f>COUNTIFS(ES$2:ES$242, 3, $C$2:$C$242, 5)</f>
        <v>13</v>
      </c>
      <c r="EY252" s="37">
        <f>EX252/EX253</f>
        <v>0.29545454545454547</v>
      </c>
      <c r="EZ252" s="36">
        <f>COUNTIFS(ES$2:ES$242, 4, $C$2:$C$242, 5)</f>
        <v>4</v>
      </c>
      <c r="FA252" s="37">
        <f>EZ252/EZ253</f>
        <v>0.66666666666666663</v>
      </c>
      <c r="FB252" s="36">
        <f>COUNTIFS(ES$2:ES$242, 5, $C$2:$C$242, 5)</f>
        <v>0</v>
      </c>
      <c r="FC252" s="38">
        <f>FB252/FB253</f>
        <v>0</v>
      </c>
      <c r="FE252" s="35" t="s">
        <v>2583</v>
      </c>
      <c r="FF252" s="74">
        <f>AVERAGEIFS(FE$2:FE$242, $C$2:$C$242, 5)</f>
        <v>1304.5999999999999</v>
      </c>
      <c r="FH252" s="35" t="s">
        <v>2583</v>
      </c>
      <c r="FI252" s="74">
        <f>AVERAGEIFS(FH$2:FH$242, $C$2:$C$242, 5)</f>
        <v>2136.1764705882351</v>
      </c>
      <c r="FK252" s="35" t="s">
        <v>2583</v>
      </c>
      <c r="FL252" s="74">
        <f>AVERAGEIFS(FK$2:FK$242, $C$2:$C$242, 5)</f>
        <v>177.8840909090909</v>
      </c>
      <c r="FO252" s="49" t="s">
        <v>2583</v>
      </c>
      <c r="FP252" s="36">
        <f>COUNTIFS(FO$2:FO$242, 1, $C$2:$C$242, 5)</f>
        <v>9</v>
      </c>
      <c r="FQ252" s="37">
        <f>FP252/FP253</f>
        <v>0.25</v>
      </c>
      <c r="FR252" s="36">
        <f>COUNTIFS(FP$2:FP$242, 1, $C$2:$C$242, 5)</f>
        <v>16</v>
      </c>
      <c r="FS252" s="37">
        <f>FR252/FR253</f>
        <v>0.3902439024390244</v>
      </c>
      <c r="FT252" s="36">
        <f>COUNTIFS(FQ$2:FQ$242, 1, $C$2:$C$242, 5)</f>
        <v>8</v>
      </c>
      <c r="FU252" s="37">
        <f>FT252/FT253</f>
        <v>0.47058823529411764</v>
      </c>
      <c r="FV252" s="36">
        <f>COUNTIFS(FR$2:FR$242, 1, $C$2:$C$242, 5)</f>
        <v>6</v>
      </c>
      <c r="FW252" s="37">
        <f>FV252/FV253</f>
        <v>0.4</v>
      </c>
      <c r="FX252" s="36">
        <f>COUNTIFS(FS$2:FS$242, 1, $C$2:$C$242, 5)</f>
        <v>4</v>
      </c>
      <c r="FY252" s="37">
        <f>FX252/FX253</f>
        <v>0.44444444444444442</v>
      </c>
      <c r="FZ252" s="36">
        <f>COUNTIFS(FT$2:FT$242, 1, $C$2:$C$242, 5)</f>
        <v>6</v>
      </c>
      <c r="GA252" s="38">
        <f>FZ252/FZ253</f>
        <v>0.54545454545454541</v>
      </c>
      <c r="GC252" s="35" t="s">
        <v>2583</v>
      </c>
      <c r="GD252" s="113">
        <f>AVERAGEIFS(GC$2:GC$242, $C$2:$C$242, 5)</f>
        <v>20.077133333333332</v>
      </c>
      <c r="GF252" s="35" t="s">
        <v>2583</v>
      </c>
      <c r="GG252" s="79">
        <f>AVERAGEIFS(GF$2:GF$242, $C$2:$C$242, 5)</f>
        <v>2025.5</v>
      </c>
      <c r="GI252" s="35" t="s">
        <v>2583</v>
      </c>
      <c r="GJ252" s="36">
        <f>COUNTIFS(GI$2:GI$242, 1, $C$2:$C$242, 5)</f>
        <v>7</v>
      </c>
      <c r="GK252" s="37">
        <f>GJ252/GJ253</f>
        <v>0.36842105263157893</v>
      </c>
      <c r="GL252" s="36">
        <f>COUNTIFS(GI$2:GI$242, 2, $C$2:$C$242, 5)</f>
        <v>10</v>
      </c>
      <c r="GM252" s="38">
        <f>GL252/GL253</f>
        <v>0.27027027027027029</v>
      </c>
      <c r="GP252" s="35" t="s">
        <v>2583</v>
      </c>
      <c r="GQ252" s="36">
        <f>COUNTIFS(GP$2:GP$242, 1, $C$2:$C$242, 5)</f>
        <v>28</v>
      </c>
      <c r="GR252" s="37">
        <f>GQ252/GQ253</f>
        <v>0.53846153846153844</v>
      </c>
      <c r="GS252" s="36">
        <f>COUNTIFS(GP$2:GP$242, 2, $C$2:$C$242, 5)</f>
        <v>3</v>
      </c>
      <c r="GT252" s="38">
        <f>GS252/GS253</f>
        <v>7.6923076923076927E-2</v>
      </c>
    </row>
    <row r="253" spans="1:212" x14ac:dyDescent="0.15">
      <c r="A253" s="49" t="s">
        <v>2583</v>
      </c>
      <c r="B253" s="91">
        <f>COUNTIF($C$2:$C$142, 5)</f>
        <v>31</v>
      </c>
      <c r="C253" s="92">
        <f>B253/B254</f>
        <v>0.2818181818181818</v>
      </c>
      <c r="E253" s="39" t="s">
        <v>2584</v>
      </c>
      <c r="F253" s="40">
        <f>SUM(F248:F252)</f>
        <v>99</v>
      </c>
      <c r="G253" s="41">
        <f>F253/(L253+F253+H253+J253)</f>
        <v>0.9</v>
      </c>
      <c r="H253" s="40">
        <f>SUM(H248:H252)</f>
        <v>5</v>
      </c>
      <c r="I253" s="41">
        <f>H253/(L253+F253+H253+J253)</f>
        <v>4.5454545454545456E-2</v>
      </c>
      <c r="J253" s="40">
        <f>SUM(J248:J252)</f>
        <v>1</v>
      </c>
      <c r="K253" s="41">
        <f>J253/(L253+F253+H253+J253)</f>
        <v>9.0909090909090905E-3</v>
      </c>
      <c r="L253" s="40">
        <f>SUM(L248:L252)</f>
        <v>5</v>
      </c>
      <c r="M253" s="42">
        <f>L253/(F253+H253+J253+L253)</f>
        <v>4.5454545454545456E-2</v>
      </c>
      <c r="U253" s="44" t="s">
        <v>2675</v>
      </c>
      <c r="V253" s="119">
        <f>AVERAGE(U$2:U$242)</f>
        <v>12.673432835820895</v>
      </c>
      <c r="AB253" s="44" t="s">
        <v>2584</v>
      </c>
      <c r="AC253" s="45">
        <f>SUM(AC248:AC252)</f>
        <v>39</v>
      </c>
      <c r="AD253" s="46">
        <f>AC253/(AC253+AE253)</f>
        <v>0.3644859813084112</v>
      </c>
      <c r="AE253" s="45">
        <f>SUM(AE248:AE252)</f>
        <v>68</v>
      </c>
      <c r="AF253" s="47">
        <f>AE253/(AC253+AE253)</f>
        <v>0.63551401869158874</v>
      </c>
      <c r="AI253" s="44" t="s">
        <v>2675</v>
      </c>
      <c r="AJ253" s="99">
        <f>AVERAGE(AI$2:AI$242)</f>
        <v>0.22989464285714284</v>
      </c>
      <c r="AO253" s="44" t="s">
        <v>2584</v>
      </c>
      <c r="AP253" s="45">
        <f>SUM(AP248:AP252)</f>
        <v>48</v>
      </c>
      <c r="AQ253" s="46">
        <f>AP253/(AP253+AR253+AT253)</f>
        <v>0.52173913043478259</v>
      </c>
      <c r="AR253" s="45">
        <f>SUM(AR248:AR252)</f>
        <v>38</v>
      </c>
      <c r="AS253" s="46">
        <f>AR253/(AP253+AR253+AT253)</f>
        <v>0.41304347826086957</v>
      </c>
      <c r="AT253" s="45">
        <f>SUM(AT248:AT252)</f>
        <v>6</v>
      </c>
      <c r="AU253" s="47">
        <f>AT253/(AP253+AR253+AT253)</f>
        <v>6.5217391304347824E-2</v>
      </c>
      <c r="AX253" s="44" t="s">
        <v>2584</v>
      </c>
      <c r="AY253" s="45">
        <f>SUM(AY248:AY252)</f>
        <v>25</v>
      </c>
      <c r="AZ253" s="46">
        <f>AY253/(AY253+BA253)</f>
        <v>0.24752475247524752</v>
      </c>
      <c r="BA253" s="45">
        <f>SUM(BA248:BA252)</f>
        <v>76</v>
      </c>
      <c r="BB253" s="47">
        <f>BA253/(AY253+BA253)</f>
        <v>0.75247524752475248</v>
      </c>
      <c r="BH253" s="50" t="s">
        <v>2584</v>
      </c>
      <c r="BI253" s="40">
        <f>SUM(BI248:BI252)</f>
        <v>25</v>
      </c>
      <c r="BJ253" s="41">
        <f>BI253/(110)</f>
        <v>0.22727272727272727</v>
      </c>
      <c r="BK253" s="40">
        <f>SUM(BK248:BK252)</f>
        <v>5</v>
      </c>
      <c r="BL253" s="41">
        <f>BK253/(110)</f>
        <v>4.5454545454545456E-2</v>
      </c>
      <c r="BM253" s="40">
        <f>SUM(BM248:BM252)</f>
        <v>8</v>
      </c>
      <c r="BN253" s="41">
        <f>BM253/(110)</f>
        <v>7.2727272727272724E-2</v>
      </c>
      <c r="BO253" s="40">
        <f>SUM(BO248:BO252)</f>
        <v>1</v>
      </c>
      <c r="BP253" s="41">
        <f>BO253/(110)</f>
        <v>9.0909090909090905E-3</v>
      </c>
      <c r="BQ253" s="40">
        <f>SUM(BQ248:BQ252)</f>
        <v>65</v>
      </c>
      <c r="BR253" s="41">
        <f>BQ253/(110)</f>
        <v>0.59090909090909094</v>
      </c>
      <c r="BS253" s="40">
        <f>SUM(BS248:BS252)</f>
        <v>12</v>
      </c>
      <c r="BT253" s="42">
        <f>BS253/(110)</f>
        <v>0.10909090909090909</v>
      </c>
      <c r="CB253" s="39" t="s">
        <v>2584</v>
      </c>
      <c r="CC253" s="40">
        <f>SUM(CC248:CC252)</f>
        <v>29</v>
      </c>
      <c r="CD253" s="41">
        <f>CC253/(CI253+CC253+CE253+CG253)</f>
        <v>0.29591836734693877</v>
      </c>
      <c r="CE253" s="40">
        <f>SUM(CE248:CE252)</f>
        <v>31</v>
      </c>
      <c r="CF253" s="41">
        <f>CE253/(CI253+CC253+CE253+CG253)</f>
        <v>0.31632653061224492</v>
      </c>
      <c r="CG253" s="40">
        <f>SUM(CG248:CG252)</f>
        <v>4</v>
      </c>
      <c r="CH253" s="41">
        <f>CG253/(CI253+CC253+CE253+CG253)</f>
        <v>4.0816326530612242E-2</v>
      </c>
      <c r="CI253" s="40">
        <f>SUM(CI248:CI252)</f>
        <v>34</v>
      </c>
      <c r="CJ253" s="42">
        <f>CI253/(CC253+CE253+CG253+CI253)</f>
        <v>0.34693877551020408</v>
      </c>
      <c r="CQ253" s="39" t="s">
        <v>2584</v>
      </c>
      <c r="CR253" s="40">
        <f>SUM(CR248:CR252)</f>
        <v>41</v>
      </c>
      <c r="CS253" s="41">
        <f>CR253/(CX253+CR253+CT253+CV253)</f>
        <v>0.4823529411764706</v>
      </c>
      <c r="CT253" s="40">
        <f>SUM(CT248:CT252)</f>
        <v>10</v>
      </c>
      <c r="CU253" s="41">
        <f>CT253/(CX253+CR253+CT253+CV253)</f>
        <v>0.11764705882352941</v>
      </c>
      <c r="CV253" s="40">
        <f>SUM(CV248:CV252)</f>
        <v>16</v>
      </c>
      <c r="CW253" s="41">
        <f>CV253/(CX253+CR253+CT253+CV253)</f>
        <v>0.18823529411764706</v>
      </c>
      <c r="CX253" s="40">
        <f>SUM(CX248:CX252)</f>
        <v>18</v>
      </c>
      <c r="CY253" s="42">
        <f>CX253/(CR253+CT253+CV253+CX253)</f>
        <v>0.21176470588235294</v>
      </c>
      <c r="DE253" s="50" t="s">
        <v>2584</v>
      </c>
      <c r="DF253" s="40">
        <f>SUM(DF248:DF252)</f>
        <v>0</v>
      </c>
      <c r="DG253" s="41">
        <f>DF253/(DN253+DL253+DJ253+DH253+DF253)</f>
        <v>0</v>
      </c>
      <c r="DH253" s="40">
        <f>SUM(DH248:DH252)</f>
        <v>37</v>
      </c>
      <c r="DI253" s="41">
        <f>DH253/(DF253+DN253+DL253+DJ253+DH253)</f>
        <v>0.97368421052631582</v>
      </c>
      <c r="DJ253" s="40">
        <f>SUM(DJ248:DJ252)</f>
        <v>0</v>
      </c>
      <c r="DK253" s="41">
        <f>DJ253/(DF253+DH253+DN253+DL253+DJ253)</f>
        <v>0</v>
      </c>
      <c r="DL253" s="40">
        <f>SUM(DL248:DL252)</f>
        <v>0</v>
      </c>
      <c r="DM253" s="41">
        <f>DL253/(DF253+DH253+DJ253+DN253+DL253)</f>
        <v>0</v>
      </c>
      <c r="DN253" s="40">
        <f>SUM(DN248:DN252)</f>
        <v>1</v>
      </c>
      <c r="DO253" s="42">
        <f>DN253/(DF253+DH253+DJ253+DL253+DN253)</f>
        <v>2.6315789473684209E-2</v>
      </c>
      <c r="DS253" s="44" t="s">
        <v>2584</v>
      </c>
      <c r="DT253" s="71">
        <f>AVERAGE(DS$2:DS$242)</f>
        <v>609.76923076923072</v>
      </c>
      <c r="DU253" s="47">
        <f>DT253/(DT253+DV343)</f>
        <v>1</v>
      </c>
      <c r="DW253" s="44" t="s">
        <v>2584</v>
      </c>
      <c r="DX253" s="71">
        <f>AVERAGE(DW$2:DW$242)</f>
        <v>7.5972222222222223</v>
      </c>
      <c r="DY253" s="47">
        <f>DX253/(DX253+DZ343)</f>
        <v>1</v>
      </c>
      <c r="EA253" s="44" t="s">
        <v>2675</v>
      </c>
      <c r="EB253" s="80">
        <f>AVERAGE(EA$2:EA$242)</f>
        <v>2006.4927536231885</v>
      </c>
      <c r="ED253" s="44" t="s">
        <v>2675</v>
      </c>
      <c r="EE253" s="77">
        <f>AVERAGE(ED$2:ED$242)</f>
        <v>6.5794515593220337</v>
      </c>
      <c r="EG253" s="44" t="s">
        <v>2675</v>
      </c>
      <c r="EH253" s="77">
        <f>AVERAGE(EG$2:EG$242)</f>
        <v>1.6832575757575756</v>
      </c>
      <c r="EJ253" s="44" t="s">
        <v>2675</v>
      </c>
      <c r="EK253" s="80">
        <f>AVERAGE(EJ$2:EJ$242)</f>
        <v>6.2433333333333341</v>
      </c>
      <c r="EM253" s="44" t="s">
        <v>2675</v>
      </c>
      <c r="EN253" s="80">
        <f>AVERAGE(EM$2:EM$242)</f>
        <v>1358.8433333333335</v>
      </c>
      <c r="EP253" s="44" t="s">
        <v>2675</v>
      </c>
      <c r="EQ253" s="80">
        <f>AVERAGE(EP$2:EP$242)</f>
        <v>2036.7948717948718</v>
      </c>
      <c r="ES253" s="50" t="s">
        <v>2584</v>
      </c>
      <c r="ET253" s="40">
        <f>SUM(ET248:ET252)</f>
        <v>11</v>
      </c>
      <c r="EU253" s="41">
        <f>ET253/(FB253+EZ253+EX253+EV253+ET253)</f>
        <v>0.14666666666666667</v>
      </c>
      <c r="EV253" s="40">
        <f>SUM(EV248:EV252)</f>
        <v>10</v>
      </c>
      <c r="EW253" s="41">
        <f>EV253/(ET253+FB253+EZ253+EX253+EV253)</f>
        <v>0.13333333333333333</v>
      </c>
      <c r="EX253" s="40">
        <f>SUM(EX248:EX252)</f>
        <v>44</v>
      </c>
      <c r="EY253" s="41">
        <f>EX253/(ET253+EV253+FB253+EZ253+EX253)</f>
        <v>0.58666666666666667</v>
      </c>
      <c r="EZ253" s="40">
        <f>SUM(EZ248:EZ252)</f>
        <v>6</v>
      </c>
      <c r="FA253" s="41">
        <f>EZ253/(ET253+EV253+EX253+FB253+EZ253)</f>
        <v>0.08</v>
      </c>
      <c r="FB253" s="40">
        <f>SUM(FB248:FB252)</f>
        <v>4</v>
      </c>
      <c r="FC253" s="42">
        <f>FB253/(ET253+EV253+EX253+EZ253+FB253)</f>
        <v>5.3333333333333337E-2</v>
      </c>
      <c r="FE253" s="44" t="s">
        <v>2675</v>
      </c>
      <c r="FF253" s="75">
        <f>AVERAGE(FE$2:FE$242)</f>
        <v>558.36111111111109</v>
      </c>
      <c r="FH253" s="44" t="s">
        <v>2675</v>
      </c>
      <c r="FI253" s="75">
        <f>AVERAGE(FH$2:FH$242)</f>
        <v>953.55</v>
      </c>
      <c r="FK253" s="44" t="s">
        <v>2675</v>
      </c>
      <c r="FL253" s="75">
        <f>AVERAGE(FK$2:FK$242)</f>
        <v>85.545576923076922</v>
      </c>
      <c r="FO253" s="50" t="s">
        <v>2584</v>
      </c>
      <c r="FP253" s="40">
        <f>SUM(FP248:FP252)</f>
        <v>36</v>
      </c>
      <c r="FQ253" s="41">
        <f>FP253/(76)</f>
        <v>0.47368421052631576</v>
      </c>
      <c r="FR253" s="40">
        <f>SUM(FR248:FR252)</f>
        <v>41</v>
      </c>
      <c r="FS253" s="41">
        <f>FR253/(76)</f>
        <v>0.53947368421052633</v>
      </c>
      <c r="FT253" s="40">
        <f>SUM(FT248:FT252)</f>
        <v>17</v>
      </c>
      <c r="FU253" s="41">
        <f>FT253/(76)</f>
        <v>0.22368421052631579</v>
      </c>
      <c r="FV253" s="40">
        <f>SUM(FV248:FV252)</f>
        <v>15</v>
      </c>
      <c r="FW253" s="41">
        <f>FV253/(76)</f>
        <v>0.19736842105263158</v>
      </c>
      <c r="FX253" s="40">
        <f>SUM(FX248:FX252)</f>
        <v>9</v>
      </c>
      <c r="FY253" s="41">
        <f>FX253/(76)</f>
        <v>0.11842105263157894</v>
      </c>
      <c r="FZ253" s="40">
        <f>SUM(FZ248:FZ252)</f>
        <v>11</v>
      </c>
      <c r="GA253" s="42">
        <f>FZ253/(76)</f>
        <v>0.14473684210526316</v>
      </c>
      <c r="GC253" s="44" t="s">
        <v>2675</v>
      </c>
      <c r="GD253" s="114">
        <f>AVERAGE(GC$2:GC$242)</f>
        <v>8.9787250000000007</v>
      </c>
      <c r="GF253" s="44" t="s">
        <v>2675</v>
      </c>
      <c r="GG253" s="80">
        <f>AVERAGE(GF$2:GF$242)</f>
        <v>2030</v>
      </c>
      <c r="GI253" s="44" t="s">
        <v>2584</v>
      </c>
      <c r="GJ253" s="45">
        <f>SUM(GJ248:GJ252)</f>
        <v>19</v>
      </c>
      <c r="GK253" s="46">
        <f>GJ253/(GJ253+GL253)</f>
        <v>0.3392857142857143</v>
      </c>
      <c r="GL253" s="45">
        <f>SUM(GL248:GL252)</f>
        <v>37</v>
      </c>
      <c r="GM253" s="47">
        <f>GL253/(GJ253+GL253)</f>
        <v>0.6607142857142857</v>
      </c>
      <c r="GP253" s="44" t="s">
        <v>2584</v>
      </c>
      <c r="GQ253" s="45">
        <f>SUM(GQ248:GQ252)</f>
        <v>52</v>
      </c>
      <c r="GR253" s="46">
        <f>GQ253/(GQ253+GS253)</f>
        <v>0.5714285714285714</v>
      </c>
      <c r="GS253" s="45">
        <f>SUM(GS248:GS252)</f>
        <v>39</v>
      </c>
      <c r="GT253" s="47">
        <f>GS253/(GQ253+GS253)</f>
        <v>0.42857142857142855</v>
      </c>
    </row>
    <row r="254" spans="1:212" x14ac:dyDescent="0.15">
      <c r="A254" s="50" t="s">
        <v>2584</v>
      </c>
      <c r="B254" s="93">
        <f>SUM(B249:B253)</f>
        <v>110</v>
      </c>
      <c r="C254" s="92">
        <f>B254/B254</f>
        <v>1</v>
      </c>
      <c r="E254" s="32"/>
      <c r="F254" s="33" t="s">
        <v>2593</v>
      </c>
      <c r="G254" s="33"/>
      <c r="H254" s="33" t="s">
        <v>2594</v>
      </c>
      <c r="I254" s="33"/>
      <c r="J254" s="33" t="s">
        <v>2595</v>
      </c>
      <c r="K254" s="33"/>
      <c r="L254" s="33" t="s">
        <v>2596</v>
      </c>
      <c r="M254" s="34"/>
      <c r="U254" s="32"/>
      <c r="V254" s="120"/>
      <c r="AB254" s="32"/>
      <c r="AC254" s="33" t="s">
        <v>2605</v>
      </c>
      <c r="AD254" s="33"/>
      <c r="AE254" s="33" t="s">
        <v>943</v>
      </c>
      <c r="AF254" s="34"/>
      <c r="AI254" s="32"/>
      <c r="AJ254" s="100"/>
      <c r="AO254" s="32"/>
      <c r="AP254" s="33" t="s">
        <v>2605</v>
      </c>
      <c r="AQ254" s="33"/>
      <c r="AR254" s="33" t="s">
        <v>943</v>
      </c>
      <c r="AS254" s="33"/>
      <c r="AT254" s="33" t="s">
        <v>680</v>
      </c>
      <c r="AU254" s="34"/>
      <c r="AX254" s="32"/>
      <c r="AY254" s="33" t="s">
        <v>2605</v>
      </c>
      <c r="AZ254" s="33"/>
      <c r="BA254" s="33" t="s">
        <v>943</v>
      </c>
      <c r="BB254" s="34"/>
      <c r="BH254" s="48"/>
      <c r="BI254" s="33" t="s">
        <v>2628</v>
      </c>
      <c r="BJ254" s="33"/>
      <c r="BK254" s="33" t="s">
        <v>2629</v>
      </c>
      <c r="BL254" s="33"/>
      <c r="BM254" s="33" t="s">
        <v>2630</v>
      </c>
      <c r="BN254" s="33"/>
      <c r="BO254" s="33" t="s">
        <v>2631</v>
      </c>
      <c r="BP254" s="33"/>
      <c r="BQ254" s="33" t="s">
        <v>444</v>
      </c>
      <c r="BR254" s="33"/>
      <c r="BS254" s="33" t="s">
        <v>2596</v>
      </c>
      <c r="BT254" s="34"/>
      <c r="CB254" s="32"/>
      <c r="CC254" s="33"/>
      <c r="CD254" s="33"/>
      <c r="CE254" s="33"/>
      <c r="CF254" s="33"/>
      <c r="CG254" s="33"/>
      <c r="CH254" s="33"/>
      <c r="CI254" s="33"/>
      <c r="CJ254" s="34"/>
      <c r="CQ254" s="32"/>
      <c r="CR254" s="33"/>
      <c r="CS254" s="33"/>
      <c r="CT254" s="33"/>
      <c r="CU254" s="33"/>
      <c r="CV254" s="33"/>
      <c r="CW254" s="33"/>
      <c r="CX254" s="33"/>
      <c r="CY254" s="34"/>
      <c r="DE254" s="48"/>
      <c r="DF254" s="33"/>
      <c r="DG254" s="33"/>
      <c r="DH254" s="33"/>
      <c r="DI254" s="33"/>
      <c r="DJ254" s="33"/>
      <c r="DK254" s="33"/>
      <c r="DL254" s="33"/>
      <c r="DM254" s="33"/>
      <c r="DN254" s="33"/>
      <c r="DO254" s="34"/>
      <c r="DS254" s="32"/>
      <c r="DT254" s="33"/>
      <c r="DU254" s="34"/>
      <c r="DW254" s="32"/>
      <c r="DX254" s="33"/>
      <c r="DY254" s="34"/>
      <c r="EA254" s="32"/>
      <c r="EB254" s="81"/>
      <c r="ED254" s="32"/>
      <c r="EE254" s="78"/>
      <c r="EG254" s="32"/>
      <c r="EH254" s="78"/>
      <c r="EJ254" s="32"/>
      <c r="EK254" s="81"/>
      <c r="EM254" s="32"/>
      <c r="EN254" s="81"/>
      <c r="EP254" s="32"/>
      <c r="EQ254" s="81"/>
      <c r="ES254" s="48"/>
      <c r="ET254" s="33"/>
      <c r="EU254" s="33"/>
      <c r="EV254" s="33"/>
      <c r="EW254" s="33"/>
      <c r="EX254" s="33"/>
      <c r="EY254" s="33"/>
      <c r="EZ254" s="33"/>
      <c r="FA254" s="33"/>
      <c r="FB254" s="33"/>
      <c r="FC254" s="34"/>
      <c r="FE254" s="32"/>
      <c r="FF254" s="102"/>
      <c r="FH254" s="32"/>
      <c r="FI254" s="102"/>
      <c r="FK254" s="32"/>
      <c r="FL254" s="102"/>
      <c r="FO254" s="48"/>
      <c r="FP254" s="33" t="s">
        <v>2711</v>
      </c>
      <c r="FQ254" s="33"/>
      <c r="FR254" s="33" t="s">
        <v>2712</v>
      </c>
      <c r="FS254" s="33"/>
      <c r="FT254" s="33" t="s">
        <v>2713</v>
      </c>
      <c r="FU254" s="33"/>
      <c r="FV254" s="33" t="s">
        <v>2714</v>
      </c>
      <c r="FW254" s="33"/>
      <c r="FX254" s="33" t="s">
        <v>2715</v>
      </c>
      <c r="FY254" s="33"/>
      <c r="FZ254" s="33" t="s">
        <v>2596</v>
      </c>
      <c r="GA254" s="34"/>
      <c r="GC254" s="32"/>
      <c r="GD254" s="117"/>
      <c r="GF254" s="32"/>
      <c r="GG254" s="103"/>
      <c r="GI254" s="32"/>
      <c r="GJ254" s="33" t="s">
        <v>2605</v>
      </c>
      <c r="GK254" s="33"/>
      <c r="GL254" s="33" t="s">
        <v>943</v>
      </c>
      <c r="GM254" s="34"/>
      <c r="GP254" s="32"/>
      <c r="GQ254" s="33" t="s">
        <v>2605</v>
      </c>
      <c r="GR254" s="33"/>
      <c r="GS254" s="33" t="s">
        <v>943</v>
      </c>
      <c r="GT254" s="34"/>
    </row>
    <row r="255" spans="1:212" x14ac:dyDescent="0.15">
      <c r="A255" s="88" t="s">
        <v>2695</v>
      </c>
      <c r="B255" s="89" t="s">
        <v>2693</v>
      </c>
      <c r="C255" s="90" t="s">
        <v>2696</v>
      </c>
      <c r="E255" s="43" t="s">
        <v>2585</v>
      </c>
      <c r="F255" s="36">
        <f>COUNTIFS(E$2:E$242, 1, $D$2:$D$242, 1)</f>
        <v>4</v>
      </c>
      <c r="G255" s="37">
        <f>F255/F263</f>
        <v>4.0404040404040407E-2</v>
      </c>
      <c r="H255" s="36">
        <f>COUNTIFS(E$2:E$242, 2, $D$2:$D$242, 1)</f>
        <v>1</v>
      </c>
      <c r="I255" s="37">
        <f>H255/H263</f>
        <v>0.2</v>
      </c>
      <c r="J255" s="36">
        <f>COUNTIFS(E$2:E$242, 3, $D$2:$D$242, 1)</f>
        <v>1</v>
      </c>
      <c r="K255" s="37">
        <f>J255/J263</f>
        <v>1</v>
      </c>
      <c r="L255" s="36">
        <f>COUNTIFS(E$2:E$242, 4, $D$2:$D$242, 1)</f>
        <v>0</v>
      </c>
      <c r="M255" s="38">
        <f>L255/L263</f>
        <v>0</v>
      </c>
      <c r="U255" s="43" t="s">
        <v>2585</v>
      </c>
      <c r="V255" s="118">
        <f>AVERAGEIFS(U$2:U$242, $D$2:$D$242, 1)</f>
        <v>18.333333333333332</v>
      </c>
      <c r="AB255" s="43" t="s">
        <v>2585</v>
      </c>
      <c r="AC255" s="36">
        <f>COUNTIFS(AB$2:AB$242, 1, $D$2:$D$242, 1)</f>
        <v>1</v>
      </c>
      <c r="AD255" s="37">
        <f>AC255/AC263</f>
        <v>2.564102564102564E-2</v>
      </c>
      <c r="AE255" s="36">
        <f>COUNTIFS(AB$2:AB$242, 2, $D$2:$D$242, 1)</f>
        <v>5</v>
      </c>
      <c r="AF255" s="38">
        <f>AE255/AE263</f>
        <v>7.3529411764705885E-2</v>
      </c>
      <c r="AI255" s="43" t="s">
        <v>2585</v>
      </c>
      <c r="AJ255" s="98">
        <f>AVERAGEIFS(AI$2:AI$242, $D$2:$D$242, 1)</f>
        <v>0.10333333333333335</v>
      </c>
      <c r="AO255" s="43" t="s">
        <v>2585</v>
      </c>
      <c r="AP255" s="36">
        <f>COUNTIFS(AO$2:AO$242, 1, $D$2:$D$242, 1)</f>
        <v>3</v>
      </c>
      <c r="AQ255" s="37">
        <f>AP255/AP263</f>
        <v>6.25E-2</v>
      </c>
      <c r="AR255" s="36">
        <f>COUNTIFS(AO$2:AO$242, 2, $D$2:$D$242, 1)</f>
        <v>2</v>
      </c>
      <c r="AS255" s="37">
        <f>AR255/AR263</f>
        <v>5.2631578947368418E-2</v>
      </c>
      <c r="AT255" s="36">
        <f>COUNTIFS(AO$2:AO$242, 3, $D$2:$D$242, 1)</f>
        <v>1</v>
      </c>
      <c r="AU255" s="38">
        <f>AT255/AT263</f>
        <v>0.16666666666666666</v>
      </c>
      <c r="AX255" s="43" t="s">
        <v>2585</v>
      </c>
      <c r="AY255" s="36">
        <f>COUNTIFS(AX$2:AX$242, 1, $D$2:$D$242, 1)</f>
        <v>5</v>
      </c>
      <c r="AZ255" s="37">
        <f>AY255/AY263</f>
        <v>0.2</v>
      </c>
      <c r="BA255" s="36">
        <f>COUNTIFS(AX$2:AX$242, 2, $D$2:$D$242, 1)</f>
        <v>1</v>
      </c>
      <c r="BB255" s="38">
        <f>BA255/BA263</f>
        <v>1.3157894736842105E-2</v>
      </c>
      <c r="BH255" s="51" t="s">
        <v>2585</v>
      </c>
      <c r="BI255" s="36">
        <f>COUNTIFS(BH$2:BH$242, 1, $D$2:$D$242, 1)</f>
        <v>1</v>
      </c>
      <c r="BJ255" s="37">
        <f>BI255/BI263</f>
        <v>0.04</v>
      </c>
      <c r="BK255" s="36">
        <f>COUNTIFS(BI$2:BI$242, 1, $D$2:$D$242, 1)</f>
        <v>0</v>
      </c>
      <c r="BL255" s="37">
        <f>BK255/BK263</f>
        <v>0</v>
      </c>
      <c r="BM255" s="36">
        <f>COUNTIFS(BJ$2:BJ$242, 1, $D$2:$D$242, 1)</f>
        <v>0</v>
      </c>
      <c r="BN255" s="37">
        <f>BM255/BM263</f>
        <v>0</v>
      </c>
      <c r="BO255" s="36">
        <f>COUNTIFS(BK$2:BK$242, 1, $D$2:$D$242, 1)</f>
        <v>0</v>
      </c>
      <c r="BP255" s="37">
        <f>BO255/BO263</f>
        <v>0</v>
      </c>
      <c r="BQ255" s="36">
        <f>COUNTIFS(BL$2:BL$242, 1, $D$2:$D$242, 1)</f>
        <v>5</v>
      </c>
      <c r="BR255" s="37">
        <f>BQ255/BQ263</f>
        <v>7.6923076923076927E-2</v>
      </c>
      <c r="BS255" s="36">
        <f>COUNTIFS(BM$2:BM$242, 1, $D$2:$D$242, 1)</f>
        <v>0</v>
      </c>
      <c r="BT255" s="38">
        <f>BS255/BS263</f>
        <v>0</v>
      </c>
      <c r="CB255" s="43" t="s">
        <v>2585</v>
      </c>
      <c r="CC255" s="36">
        <f>COUNTIFS(CB$2:CB$242, 1, $D$2:$D$242, 1)</f>
        <v>4</v>
      </c>
      <c r="CD255" s="37">
        <f>CC255/CC263</f>
        <v>0.13793103448275862</v>
      </c>
      <c r="CE255" s="36">
        <f>COUNTIFS(CB$2:CB$242, 2, $D$2:$D$242, 1)</f>
        <v>1</v>
      </c>
      <c r="CF255" s="37">
        <f>CE255/CE263</f>
        <v>3.2258064516129031E-2</v>
      </c>
      <c r="CG255" s="36">
        <f>COUNTIFS(CB$2:CB$242, 3, $D$2:$D$242, 1)</f>
        <v>0</v>
      </c>
      <c r="CH255" s="37">
        <f>CG255/CG263</f>
        <v>0</v>
      </c>
      <c r="CI255" s="36">
        <f>COUNTIFS(CB$2:CB$242, 4, $D$2:$D$242, 1)</f>
        <v>1</v>
      </c>
      <c r="CJ255" s="38">
        <f>CI255/CI263</f>
        <v>2.9411764705882353E-2</v>
      </c>
      <c r="CQ255" s="43" t="s">
        <v>2585</v>
      </c>
      <c r="CR255" s="36">
        <f>COUNTIFS(CQ$2:CQ$242, 1, $D$2:$D$242, 1)</f>
        <v>4</v>
      </c>
      <c r="CS255" s="37">
        <f>CR255/CR263</f>
        <v>9.7560975609756101E-2</v>
      </c>
      <c r="CT255" s="36">
        <f>COUNTIFS(CQ$2:CQ$242, 2, $D$2:$D$242, 1)</f>
        <v>0</v>
      </c>
      <c r="CU255" s="37">
        <f>CT255/CT263</f>
        <v>0</v>
      </c>
      <c r="CV255" s="36">
        <f>COUNTIFS(CQ$2:CQ$242, 3, $D$2:$D$242, 1)</f>
        <v>0</v>
      </c>
      <c r="CW255" s="37">
        <f>CV255/CV263</f>
        <v>0</v>
      </c>
      <c r="CX255" s="36">
        <f>COUNTIFS(CQ$2:CQ$242, 4, $D$2:$D$242, 1)</f>
        <v>0</v>
      </c>
      <c r="CY255" s="38">
        <f>CX255/CX263</f>
        <v>0</v>
      </c>
      <c r="DE255" s="51" t="s">
        <v>2585</v>
      </c>
      <c r="DF255" s="36">
        <f>COUNTIFS(DE$2:DE$242, 1, $D$2:$D$242, 1)</f>
        <v>0</v>
      </c>
      <c r="DG255" s="37" t="e">
        <f>DF255/DF263</f>
        <v>#DIV/0!</v>
      </c>
      <c r="DH255" s="36">
        <f>COUNTIFS(DE$2:DE$242, 2, $D$2:$D$242, 1)</f>
        <v>0</v>
      </c>
      <c r="DI255" s="37">
        <f>DH255/DH263</f>
        <v>0</v>
      </c>
      <c r="DJ255" s="36">
        <f>COUNTIFS(DE$2:DE$242, 3, $D$2:$D$242, 1)</f>
        <v>0</v>
      </c>
      <c r="DK255" s="37" t="e">
        <f>DJ255/DJ263</f>
        <v>#DIV/0!</v>
      </c>
      <c r="DL255" s="36">
        <f>COUNTIFS(DE$2:DE$242, 4, $D$2:$D$242, 1)</f>
        <v>0</v>
      </c>
      <c r="DM255" s="37" t="e">
        <f>DL255/DL263</f>
        <v>#DIV/0!</v>
      </c>
      <c r="DN255" s="36">
        <f>COUNTIFS(DE$2:DE$242, 5, $D$2:$D$242, 1)</f>
        <v>0</v>
      </c>
      <c r="DO255" s="38">
        <f>DN255/DN263</f>
        <v>0</v>
      </c>
      <c r="DS255" s="43" t="s">
        <v>2585</v>
      </c>
      <c r="DT255" s="70">
        <f>AVERAGEIFS(DS$2:DS$242, $D$2:$D$242, 1)</f>
        <v>28.5</v>
      </c>
      <c r="DU255" s="38">
        <f>DT255/DT263</f>
        <v>4.6738993313990167E-2</v>
      </c>
      <c r="DW255" s="43" t="s">
        <v>2585</v>
      </c>
      <c r="DX255" s="70">
        <f>AVERAGEIFS(DW$2:DW$242, $D$2:$D$242, 1)</f>
        <v>8.3333333333333339</v>
      </c>
      <c r="DY255" s="38">
        <f>DX255/DX263</f>
        <v>1.0968921389396711</v>
      </c>
      <c r="EA255" s="43" t="s">
        <v>2585</v>
      </c>
      <c r="EB255" s="79">
        <f>AVERAGEIFS(EA$2:EA$242, $D$2:$D$242, 1)</f>
        <v>2008.6666666666667</v>
      </c>
      <c r="ED255" s="43" t="s">
        <v>2585</v>
      </c>
      <c r="EE255" s="76">
        <f>AVERAGEIFS(ED$2:ED$242, $D$2:$D$242, 1)</f>
        <v>0.29199999999999998</v>
      </c>
      <c r="EG255" s="43" t="s">
        <v>2585</v>
      </c>
      <c r="EH255" s="76">
        <f>AVERAGEIFS(EG$2:EG$242, $D$2:$D$242, 1)</f>
        <v>0.31</v>
      </c>
      <c r="EJ255" s="43" t="s">
        <v>2585</v>
      </c>
      <c r="EK255" s="79">
        <f>AVERAGEIFS(EJ$2:EJ$242, $D$2:$D$242, 1)</f>
        <v>0</v>
      </c>
      <c r="EM255" s="43" t="s">
        <v>2585</v>
      </c>
      <c r="EN255" s="79">
        <f>AVERAGEIFS(EM$2:EM$242, $D$2:$D$242, 1)</f>
        <v>0</v>
      </c>
      <c r="EP255" s="43" t="s">
        <v>2585</v>
      </c>
      <c r="EQ255" s="79">
        <f>AVERAGEIFS(EP$2:EP$242, $D$2:$D$242, 1)</f>
        <v>2035</v>
      </c>
      <c r="ES255" s="51" t="s">
        <v>2585</v>
      </c>
      <c r="ET255" s="36">
        <f>COUNTIFS(ES$2:ES$242, 1, $D$2:$D$242, 1)</f>
        <v>0</v>
      </c>
      <c r="EU255" s="37">
        <f>ET255/ET263</f>
        <v>0</v>
      </c>
      <c r="EV255" s="36">
        <f>COUNTIFS(ES$2:ES$242, 2, $D$2:$D$242, 1)</f>
        <v>1</v>
      </c>
      <c r="EW255" s="37">
        <f>EV255/EV263</f>
        <v>0.1</v>
      </c>
      <c r="EX255" s="36">
        <f>COUNTIFS(ES$2:ES$242, 3, $D$2:$D$242, 1)</f>
        <v>2</v>
      </c>
      <c r="EY255" s="37">
        <f>EX255/EX263</f>
        <v>4.5454545454545456E-2</v>
      </c>
      <c r="EZ255" s="36">
        <f>COUNTIFS(ES$2:ES$242, 4, $D$2:$D$242, 1)</f>
        <v>0</v>
      </c>
      <c r="FA255" s="37">
        <f>EZ255/EZ263</f>
        <v>0</v>
      </c>
      <c r="FB255" s="36">
        <f>COUNTIFS(ES$2:ES$242, 5, $D$2:$D$242, 1)</f>
        <v>0</v>
      </c>
      <c r="FC255" s="38">
        <f>FB255/FB263</f>
        <v>0</v>
      </c>
      <c r="FE255" s="43" t="s">
        <v>2585</v>
      </c>
      <c r="FF255" s="74">
        <f>AVERAGEIFS(FE$2:FE$242, $D$2:$D$242, 1)</f>
        <v>156</v>
      </c>
      <c r="FH255" s="43" t="s">
        <v>2585</v>
      </c>
      <c r="FI255" s="74">
        <f>AVERAGEIFS(FH$2:FH$242, $D$2:$D$242, 1)</f>
        <v>56</v>
      </c>
      <c r="FK255" s="43" t="s">
        <v>2585</v>
      </c>
      <c r="FL255" s="74">
        <f>AVERAGEIFS(FK$2:FK$242, $D$2:$D$242, 1)</f>
        <v>21.95</v>
      </c>
      <c r="FO255" s="51" t="s">
        <v>2585</v>
      </c>
      <c r="FP255" s="36">
        <f>COUNTIFS(FO$2:FO$242, 1, $D$2:$D$242, 1)</f>
        <v>1</v>
      </c>
      <c r="FQ255" s="37">
        <f>FP255/FP263</f>
        <v>2.7777777777777776E-2</v>
      </c>
      <c r="FR255" s="36">
        <f>COUNTIFS(FP$2:FP$242, 1, $D$2:$D$242, 1)</f>
        <v>2</v>
      </c>
      <c r="FS255" s="37">
        <f>FR255/FR263</f>
        <v>4.878048780487805E-2</v>
      </c>
      <c r="FT255" s="36">
        <f>COUNTIFS(FQ$2:FQ$242, 1, $D$2:$D$242, 1)</f>
        <v>1</v>
      </c>
      <c r="FU255" s="37">
        <f>FT255/FT263</f>
        <v>5.8823529411764705E-2</v>
      </c>
      <c r="FV255" s="36">
        <f>COUNTIFS(FR$2:FR$242, 1, $D$2:$D$242, 1)</f>
        <v>0</v>
      </c>
      <c r="FW255" s="37">
        <f>FV255/FV263</f>
        <v>0</v>
      </c>
      <c r="FX255" s="36">
        <f>COUNTIFS(FS$2:FS$242, 1, $D$2:$D$242, 1)</f>
        <v>0</v>
      </c>
      <c r="FY255" s="37">
        <f>FX255/FX263</f>
        <v>0</v>
      </c>
      <c r="FZ255" s="36">
        <f>COUNTIFS(FT$2:FT$242, 1, $D$2:$D$242, 1)</f>
        <v>0</v>
      </c>
      <c r="GA255" s="38">
        <f>FZ255/FZ263</f>
        <v>0</v>
      </c>
      <c r="GC255" s="43" t="s">
        <v>2585</v>
      </c>
      <c r="GD255" s="113">
        <f>AVERAGEIFS(GC$2:GC$242, $D$2:$D$242, 1)</f>
        <v>0.9385</v>
      </c>
      <c r="GF255" s="43" t="s">
        <v>2585</v>
      </c>
      <c r="GG255" s="79">
        <f>AVERAGEIFS(GF$2:GF$242, $D$2:$D$242, 1)</f>
        <v>2040</v>
      </c>
      <c r="GI255" s="43" t="s">
        <v>2585</v>
      </c>
      <c r="GJ255" s="36">
        <f>COUNTIFS(GI$2:GI$242, 1, $D$2:$D$242, 1)</f>
        <v>0</v>
      </c>
      <c r="GK255" s="37">
        <f>GJ255/GJ263</f>
        <v>0</v>
      </c>
      <c r="GL255" s="36">
        <f>COUNTIFS(GI$2:GI$242, 2, $D$2:$D$242, 1)</f>
        <v>2</v>
      </c>
      <c r="GM255" s="38">
        <f>GL255/GL263</f>
        <v>5.4054054054054057E-2</v>
      </c>
      <c r="GP255" s="43" t="s">
        <v>2585</v>
      </c>
      <c r="GQ255" s="36">
        <f>COUNTIFS(GP$2:GP$242, 1, $D$2:$D$242, 1)</f>
        <v>1</v>
      </c>
      <c r="GR255" s="37">
        <f>GQ255/GQ263</f>
        <v>1.9230769230769232E-2</v>
      </c>
      <c r="GS255" s="36">
        <f>COUNTIFS(GP$2:GP$242, 2, $D$2:$D$242, 1)</f>
        <v>3</v>
      </c>
      <c r="GT255" s="38">
        <f>GS255/GS263</f>
        <v>7.6923076923076927E-2</v>
      </c>
    </row>
    <row r="256" spans="1:212" x14ac:dyDescent="0.15">
      <c r="A256" s="51" t="s">
        <v>2585</v>
      </c>
      <c r="B256" s="91">
        <f>COUNTIF($D$2:$D$142, 1)</f>
        <v>6</v>
      </c>
      <c r="C256" s="92">
        <f>B256/B264</f>
        <v>5.4545454545454543E-2</v>
      </c>
      <c r="E256" s="43" t="s">
        <v>2586</v>
      </c>
      <c r="F256" s="36">
        <f>COUNTIFS(E$2:E$242, 1, $D$2:$D$242, 2)</f>
        <v>26</v>
      </c>
      <c r="G256" s="37">
        <f>F256/F263</f>
        <v>0.26262626262626265</v>
      </c>
      <c r="H256" s="36">
        <f>COUNTIFS(E$2:E$242, 2, $D$2:$D$242, 2)</f>
        <v>1</v>
      </c>
      <c r="I256" s="37">
        <f>H256/H263</f>
        <v>0.2</v>
      </c>
      <c r="J256" s="36">
        <f>COUNTIFS(E$2:E$242, 3, $D$2:$D$242, 2)</f>
        <v>0</v>
      </c>
      <c r="K256" s="37">
        <f>J256/J263</f>
        <v>0</v>
      </c>
      <c r="L256" s="36">
        <f>COUNTIFS(E$2:E$242, 4, $D$2:$D$242, 2)</f>
        <v>2</v>
      </c>
      <c r="M256" s="38">
        <f>L256/L263</f>
        <v>0.4</v>
      </c>
      <c r="U256" s="43" t="s">
        <v>2586</v>
      </c>
      <c r="V256" s="118">
        <f>AVERAGEIFS(U$2:U$242, $D$2:$D$242, 2)</f>
        <v>12.8125</v>
      </c>
      <c r="AB256" s="43" t="s">
        <v>2586</v>
      </c>
      <c r="AC256" s="36">
        <f>COUNTIFS(AB$2:AB$242, 1, $D$2:$D$242, 2)</f>
        <v>15</v>
      </c>
      <c r="AD256" s="37">
        <f>AC256/AC263</f>
        <v>0.38461538461538464</v>
      </c>
      <c r="AE256" s="36">
        <f>COUNTIFS(AB$2:AB$242, 2, $D$2:$D$242, 2)</f>
        <v>14</v>
      </c>
      <c r="AF256" s="38">
        <f>AE256/AE263</f>
        <v>0.20588235294117646</v>
      </c>
      <c r="AI256" s="43" t="s">
        <v>2586</v>
      </c>
      <c r="AJ256" s="98">
        <f>AVERAGEIFS(AI$2:AI$242, $D$2:$D$242, 2)</f>
        <v>0.24543529411764703</v>
      </c>
      <c r="AO256" s="43" t="s">
        <v>2586</v>
      </c>
      <c r="AP256" s="36">
        <f>COUNTIFS(AO$2:AO$242, 1, $D$2:$D$242, 2)</f>
        <v>16</v>
      </c>
      <c r="AQ256" s="37">
        <f>AP256/AP263</f>
        <v>0.33333333333333331</v>
      </c>
      <c r="AR256" s="36">
        <f>COUNTIFS(AO$2:AO$242, 2, $D$2:$D$242, 2)</f>
        <v>10</v>
      </c>
      <c r="AS256" s="37">
        <f>AR256/AR263</f>
        <v>0.26315789473684209</v>
      </c>
      <c r="AT256" s="36">
        <f>COUNTIFS(AO$2:AO$242, 3, $D$2:$D$242, 2)</f>
        <v>1</v>
      </c>
      <c r="AU256" s="38">
        <f>AT256/AT263</f>
        <v>0.16666666666666666</v>
      </c>
      <c r="AX256" s="43" t="s">
        <v>2586</v>
      </c>
      <c r="AY256" s="36">
        <f>COUNTIFS(AX$2:AX$242, 1, $D$2:$D$242, 2)</f>
        <v>5</v>
      </c>
      <c r="AZ256" s="37">
        <f>AY256/AY263</f>
        <v>0.2</v>
      </c>
      <c r="BA256" s="36">
        <f>COUNTIFS(AX$2:AX$242, 2, $D$2:$D$242, 2)</f>
        <v>22</v>
      </c>
      <c r="BB256" s="38">
        <f>BA256/BA263</f>
        <v>0.28947368421052633</v>
      </c>
      <c r="BH256" s="51" t="s">
        <v>2586</v>
      </c>
      <c r="BI256" s="36">
        <f>COUNTIFS(BH$2:BH$242, 1, $D$2:$D$242, 2)</f>
        <v>11</v>
      </c>
      <c r="BJ256" s="37">
        <f>BI256/BI263</f>
        <v>0.44</v>
      </c>
      <c r="BK256" s="36">
        <f>COUNTIFS(BI$2:BI$242, 1, $D$2:$D$242, 2)</f>
        <v>2</v>
      </c>
      <c r="BL256" s="37">
        <f>BK256/BK263</f>
        <v>0.4</v>
      </c>
      <c r="BM256" s="36">
        <f>COUNTIFS(BJ$2:BJ$242, 1, $D$2:$D$242, 2)</f>
        <v>1</v>
      </c>
      <c r="BN256" s="37">
        <f>BM256/BM263</f>
        <v>0.125</v>
      </c>
      <c r="BO256" s="36">
        <f>COUNTIFS(BK$2:BK$242, 1, $D$2:$D$242, 2)</f>
        <v>1</v>
      </c>
      <c r="BP256" s="37">
        <f>BO256/BO263</f>
        <v>1</v>
      </c>
      <c r="BQ256" s="36">
        <f>COUNTIFS(BL$2:BL$242, 1, $D$2:$D$242, 2)</f>
        <v>13</v>
      </c>
      <c r="BR256" s="37">
        <f>BQ256/BQ263</f>
        <v>0.2</v>
      </c>
      <c r="BS256" s="36">
        <f>COUNTIFS(BM$2:BM$242, 1, $D$2:$D$242, 2)</f>
        <v>2</v>
      </c>
      <c r="BT256" s="38">
        <f>BS256/BS263</f>
        <v>0.16666666666666666</v>
      </c>
      <c r="CB256" s="43" t="s">
        <v>2586</v>
      </c>
      <c r="CC256" s="36">
        <f>COUNTIFS(CB$2:CB$242, 1, $D$2:$D$242, 2)</f>
        <v>10</v>
      </c>
      <c r="CD256" s="37">
        <f>CC256/CC263</f>
        <v>0.34482758620689657</v>
      </c>
      <c r="CE256" s="36">
        <f>COUNTIFS(CB$2:CB$242, 2, $D$2:$D$242, 2)</f>
        <v>11</v>
      </c>
      <c r="CF256" s="37">
        <f>CE256/CE263</f>
        <v>0.35483870967741937</v>
      </c>
      <c r="CG256" s="36">
        <f>COUNTIFS(CB$2:CB$242, 3, $D$2:$D$242, 2)</f>
        <v>0</v>
      </c>
      <c r="CH256" s="37">
        <f>CG256/CG263</f>
        <v>0</v>
      </c>
      <c r="CI256" s="36">
        <f>COUNTIFS(CB$2:CB$242, 4, $D$2:$D$242, 2)</f>
        <v>6</v>
      </c>
      <c r="CJ256" s="38">
        <f>CI256/CI263</f>
        <v>0.17647058823529413</v>
      </c>
      <c r="CQ256" s="43" t="s">
        <v>2586</v>
      </c>
      <c r="CR256" s="36">
        <f>COUNTIFS(CQ$2:CQ$242, 1, $D$2:$D$242, 2)</f>
        <v>8</v>
      </c>
      <c r="CS256" s="37">
        <f>CR256/CR263</f>
        <v>0.1951219512195122</v>
      </c>
      <c r="CT256" s="36">
        <f>COUNTIFS(CQ$2:CQ$242, 2, $D$2:$D$242, 2)</f>
        <v>3</v>
      </c>
      <c r="CU256" s="37">
        <f>CT256/CT263</f>
        <v>0.3</v>
      </c>
      <c r="CV256" s="36">
        <f>COUNTIFS(CQ$2:CQ$242, 3, $D$2:$D$242, 2)</f>
        <v>8</v>
      </c>
      <c r="CW256" s="37">
        <f>CV256/CV263</f>
        <v>0.5</v>
      </c>
      <c r="CX256" s="36">
        <f>COUNTIFS(CQ$2:CQ$242, 4, $D$2:$D$242, 2)</f>
        <v>7</v>
      </c>
      <c r="CY256" s="38">
        <f>CX256/CX263</f>
        <v>0.3888888888888889</v>
      </c>
      <c r="DE256" s="51" t="s">
        <v>2586</v>
      </c>
      <c r="DF256" s="36">
        <f>COUNTIFS(DE$2:DE$242, 1, $D$2:$D$242, 2)</f>
        <v>0</v>
      </c>
      <c r="DG256" s="37" t="e">
        <f>DF256/DF263</f>
        <v>#DIV/0!</v>
      </c>
      <c r="DH256" s="36">
        <f>COUNTIFS(DE$2:DE$242, 2, $D$2:$D$242, 2)</f>
        <v>16</v>
      </c>
      <c r="DI256" s="37">
        <f>DH256/DH263</f>
        <v>0.43243243243243246</v>
      </c>
      <c r="DJ256" s="36">
        <f>COUNTIFS(DE$2:DE$242, 3, $D$2:$D$242, 2)</f>
        <v>0</v>
      </c>
      <c r="DK256" s="37" t="e">
        <f>DJ256/DJ263</f>
        <v>#DIV/0!</v>
      </c>
      <c r="DL256" s="36">
        <f>COUNTIFS(DE$2:DE$242, 4, $D$2:$D$242, 2)</f>
        <v>0</v>
      </c>
      <c r="DM256" s="37" t="e">
        <f>DL256/DL263</f>
        <v>#DIV/0!</v>
      </c>
      <c r="DN256" s="36">
        <f>COUNTIFS(DE$2:DE$242, 5, $D$2:$D$242, 2)</f>
        <v>1</v>
      </c>
      <c r="DO256" s="38">
        <f>DN256/DN263</f>
        <v>1</v>
      </c>
      <c r="DS256" s="43" t="s">
        <v>2586</v>
      </c>
      <c r="DT256" s="70">
        <f>AVERAGEIFS(DS$2:DS$242, $D$2:$D$242, 2)</f>
        <v>891.8125</v>
      </c>
      <c r="DU256" s="38">
        <f>DT256/DT263</f>
        <v>1.4625409991169422</v>
      </c>
      <c r="DW256" s="43" t="s">
        <v>2586</v>
      </c>
      <c r="DX256" s="70">
        <f>AVERAGEIFS(DW$2:DW$242, $D$2:$D$242, 2)</f>
        <v>9.5238095238095237</v>
      </c>
      <c r="DY256" s="38">
        <f>DX256/DX263</f>
        <v>1.2535910159310524</v>
      </c>
      <c r="EA256" s="43" t="s">
        <v>2586</v>
      </c>
      <c r="EB256" s="79">
        <f>AVERAGEIFS(EA$2:EA$242, $D$2:$D$242, 2)</f>
        <v>2011.7368421052631</v>
      </c>
      <c r="ED256" s="43" t="s">
        <v>2586</v>
      </c>
      <c r="EE256" s="76">
        <f>AVERAGEIFS(ED$2:ED$242, $D$2:$D$242, 2)</f>
        <v>4.0781731052631587</v>
      </c>
      <c r="EG256" s="43" t="s">
        <v>2586</v>
      </c>
      <c r="EH256" s="76">
        <f>AVERAGEIFS(EG$2:EG$242, $D$2:$D$242, 2)</f>
        <v>0.8</v>
      </c>
      <c r="EJ256" s="43" t="s">
        <v>2586</v>
      </c>
      <c r="EK256" s="79">
        <f>AVERAGEIFS(EJ$2:EJ$242, $D$2:$D$242, 2)</f>
        <v>12.6425</v>
      </c>
      <c r="EM256" s="43" t="s">
        <v>2586</v>
      </c>
      <c r="EN256" s="79">
        <f>AVERAGEIFS(EM$2:EM$242, $D$2:$D$242, 2)</f>
        <v>6550</v>
      </c>
      <c r="EP256" s="43" t="s">
        <v>2586</v>
      </c>
      <c r="EQ256" s="79">
        <f>AVERAGEIFS(EP$2:EP$242, $D$2:$D$242, 2)</f>
        <v>2035.8571428571429</v>
      </c>
      <c r="ES256" s="51" t="s">
        <v>2586</v>
      </c>
      <c r="ET256" s="36">
        <f>COUNTIFS(ES$2:ES$242, 1, $D$2:$D$242, 2)</f>
        <v>3</v>
      </c>
      <c r="EU256" s="37">
        <f>ET256/ET263</f>
        <v>0.27272727272727271</v>
      </c>
      <c r="EV256" s="36">
        <f>COUNTIFS(ES$2:ES$242, 2, $D$2:$D$242, 2)</f>
        <v>4</v>
      </c>
      <c r="EW256" s="37">
        <f>EV256/EV263</f>
        <v>0.4</v>
      </c>
      <c r="EX256" s="36">
        <f>COUNTIFS(ES$2:ES$242, 3, $D$2:$D$242, 2)</f>
        <v>13</v>
      </c>
      <c r="EY256" s="37">
        <f>EX256/EX263</f>
        <v>0.29545454545454547</v>
      </c>
      <c r="EZ256" s="36">
        <f>COUNTIFS(ES$2:ES$242, 4, $D$2:$D$242, 2)</f>
        <v>2</v>
      </c>
      <c r="FA256" s="37">
        <f>EZ256/EZ263</f>
        <v>0.33333333333333331</v>
      </c>
      <c r="FB256" s="36">
        <f>COUNTIFS(ES$2:ES$242, 5, $D$2:$D$242, 2)</f>
        <v>0</v>
      </c>
      <c r="FC256" s="38">
        <f>FB256/FB263</f>
        <v>0</v>
      </c>
      <c r="FE256" s="43" t="s">
        <v>2586</v>
      </c>
      <c r="FF256" s="74">
        <f>AVERAGEIFS(FE$2:FE$242, $D$2:$D$242, 2)</f>
        <v>15.363636363636363</v>
      </c>
      <c r="FH256" s="43" t="s">
        <v>2586</v>
      </c>
      <c r="FI256" s="74">
        <f>AVERAGEIFS(FH$2:FH$242, $D$2:$D$242, 2)</f>
        <v>1889.5625</v>
      </c>
      <c r="FK256" s="43" t="s">
        <v>2586</v>
      </c>
      <c r="FL256" s="74">
        <f>AVERAGEIFS(FK$2:FK$242, $D$2:$D$242, 2)</f>
        <v>93.611666666666665</v>
      </c>
      <c r="FO256" s="51" t="s">
        <v>2586</v>
      </c>
      <c r="FP256" s="36">
        <f>COUNTIFS(FO$2:FO$242, 1, $D$2:$D$242, 2)</f>
        <v>8</v>
      </c>
      <c r="FQ256" s="37">
        <f>FP256/FP263</f>
        <v>0.22222222222222221</v>
      </c>
      <c r="FR256" s="36">
        <f>COUNTIFS(FP$2:FP$242, 1, $D$2:$D$242, 2)</f>
        <v>12</v>
      </c>
      <c r="FS256" s="37">
        <f>FR256/FR263</f>
        <v>0.29268292682926828</v>
      </c>
      <c r="FT256" s="36">
        <f>COUNTIFS(FQ$2:FQ$242, 1, $D$2:$D$242, 2)</f>
        <v>9</v>
      </c>
      <c r="FU256" s="37">
        <f>FT256/FT263</f>
        <v>0.52941176470588236</v>
      </c>
      <c r="FV256" s="36">
        <f>COUNTIFS(FR$2:FR$242, 1, $D$2:$D$242, 2)</f>
        <v>6</v>
      </c>
      <c r="FW256" s="37">
        <f>FV256/FV263</f>
        <v>0.4</v>
      </c>
      <c r="FX256" s="36">
        <f>COUNTIFS(FS$2:FS$242, 1, $D$2:$D$242, 2)</f>
        <v>5</v>
      </c>
      <c r="FY256" s="37">
        <f>FX256/FX263</f>
        <v>0.55555555555555558</v>
      </c>
      <c r="FZ256" s="36">
        <f>COUNTIFS(FT$2:FT$242, 1, $D$2:$D$242, 2)</f>
        <v>8</v>
      </c>
      <c r="GA256" s="38">
        <f>FZ256/FZ263</f>
        <v>0.72727272727272729</v>
      </c>
      <c r="GC256" s="43" t="s">
        <v>2586</v>
      </c>
      <c r="GD256" s="113">
        <f>AVERAGEIFS(GC$2:GC$242, $D$2:$D$242, 2)</f>
        <v>5.5632727272727269</v>
      </c>
      <c r="GF256" s="43" t="s">
        <v>2586</v>
      </c>
      <c r="GG256" s="79">
        <f>AVERAGEIFS(GF$2:GF$242, $D$2:$D$242, 2)</f>
        <v>2024</v>
      </c>
      <c r="GI256" s="43" t="s">
        <v>2586</v>
      </c>
      <c r="GJ256" s="36">
        <f>COUNTIFS(GI$2:GI$242, 1, $D$2:$D$242, 2)</f>
        <v>5</v>
      </c>
      <c r="GK256" s="37">
        <f>GJ256/GJ263</f>
        <v>0.26315789473684209</v>
      </c>
      <c r="GL256" s="36">
        <f>COUNTIFS(GI$2:GI$242, 2, $D$2:$D$242, 2)</f>
        <v>12</v>
      </c>
      <c r="GM256" s="38">
        <f>GL256/GL263</f>
        <v>0.32432432432432434</v>
      </c>
      <c r="GP256" s="43" t="s">
        <v>2586</v>
      </c>
      <c r="GQ256" s="36">
        <f>COUNTIFS(GP$2:GP$242, 1, $D$2:$D$242, 2)</f>
        <v>20</v>
      </c>
      <c r="GR256" s="37">
        <f>GQ256/GQ263</f>
        <v>0.38461538461538464</v>
      </c>
      <c r="GS256" s="36">
        <f>COUNTIFS(GP$2:GP$242, 2, $D$2:$D$242, 2)</f>
        <v>5</v>
      </c>
      <c r="GT256" s="38">
        <f>GS256/GS263</f>
        <v>0.12820512820512819</v>
      </c>
    </row>
    <row r="257" spans="1:206" x14ac:dyDescent="0.15">
      <c r="A257" s="51" t="s">
        <v>2586</v>
      </c>
      <c r="B257" s="91">
        <f>COUNTIF($D$2:$D$142, 2)</f>
        <v>29</v>
      </c>
      <c r="C257" s="92">
        <f>B257/B264</f>
        <v>0.26363636363636361</v>
      </c>
      <c r="E257" s="43" t="s">
        <v>2587</v>
      </c>
      <c r="F257" s="36">
        <f>COUNTIFS(E$2:E$242, 1, $D$2:$D$242, 3)</f>
        <v>18</v>
      </c>
      <c r="G257" s="37">
        <f>F257/F263</f>
        <v>0.18181818181818182</v>
      </c>
      <c r="H257" s="36">
        <f>COUNTIFS(E$2:E$242, 2, $D$2:$D$242, 3)</f>
        <v>1</v>
      </c>
      <c r="I257" s="37">
        <f>H257/H263</f>
        <v>0.2</v>
      </c>
      <c r="J257" s="36">
        <f>COUNTIFS(E$2:E$242, 3, $D$2:$D$242, 3)</f>
        <v>0</v>
      </c>
      <c r="K257" s="37">
        <f>J257/J263</f>
        <v>0</v>
      </c>
      <c r="L257" s="36">
        <f>COUNTIFS(E$2:E$242, 4, $D$2:$D$242, 3)</f>
        <v>1</v>
      </c>
      <c r="M257" s="38">
        <f>L257/L263</f>
        <v>0.2</v>
      </c>
      <c r="U257" s="43" t="s">
        <v>2587</v>
      </c>
      <c r="V257" s="118">
        <f>AVERAGEIFS(U$2:U$242, $D$2:$D$242, 3)</f>
        <v>13.940714285714288</v>
      </c>
      <c r="AB257" s="43" t="s">
        <v>2587</v>
      </c>
      <c r="AC257" s="36">
        <f>COUNTIFS(AB$2:AB$242, 1, $D$2:$D$242, 3)</f>
        <v>7</v>
      </c>
      <c r="AD257" s="37">
        <f>AC257/AC263</f>
        <v>0.17948717948717949</v>
      </c>
      <c r="AE257" s="36">
        <f>COUNTIFS(AB$2:AB$242, 2, $D$2:$D$242, 3)</f>
        <v>12</v>
      </c>
      <c r="AF257" s="38">
        <f>AE257/AE263</f>
        <v>0.17647058823529413</v>
      </c>
      <c r="AI257" s="43" t="s">
        <v>2587</v>
      </c>
      <c r="AJ257" s="98">
        <f>AVERAGEIFS(AI$2:AI$242, $D$2:$D$242, 3)</f>
        <v>0.20261538461538467</v>
      </c>
      <c r="AO257" s="43" t="s">
        <v>2587</v>
      </c>
      <c r="AP257" s="36">
        <f>COUNTIFS(AO$2:AO$242, 1, $D$2:$D$242, 3)</f>
        <v>10</v>
      </c>
      <c r="AQ257" s="37">
        <f>AP257/AP263</f>
        <v>0.20833333333333334</v>
      </c>
      <c r="AR257" s="36">
        <f>COUNTIFS(AO$2:AO$242, 2, $D$2:$D$242, 3)</f>
        <v>7</v>
      </c>
      <c r="AS257" s="37">
        <f>AR257/AR263</f>
        <v>0.18421052631578946</v>
      </c>
      <c r="AT257" s="36">
        <f>COUNTIFS(AO$2:AO$242, 3, $D$2:$D$242, 3)</f>
        <v>1</v>
      </c>
      <c r="AU257" s="38">
        <f>AT257/AT263</f>
        <v>0.16666666666666666</v>
      </c>
      <c r="AX257" s="43" t="s">
        <v>2587</v>
      </c>
      <c r="AY257" s="36">
        <f>COUNTIFS(AX$2:AX$242, 1, $D$2:$D$242, 3)</f>
        <v>7</v>
      </c>
      <c r="AZ257" s="37">
        <f>AY257/AY263</f>
        <v>0.28000000000000003</v>
      </c>
      <c r="BA257" s="36">
        <f>COUNTIFS(AX$2:AX$242, 2, $D$2:$D$242, 3)</f>
        <v>13</v>
      </c>
      <c r="BB257" s="38">
        <f>BA257/BA263</f>
        <v>0.17105263157894737</v>
      </c>
      <c r="BH257" s="51" t="s">
        <v>2587</v>
      </c>
      <c r="BI257" s="36">
        <f>COUNTIFS(BH$2:BH$242, 1, $D$2:$D$242, 3)</f>
        <v>5</v>
      </c>
      <c r="BJ257" s="37">
        <f>BI257/BI263</f>
        <v>0.2</v>
      </c>
      <c r="BK257" s="36">
        <f>COUNTIFS(BI$2:BI$242, 1, $D$2:$D$242, 3)</f>
        <v>2</v>
      </c>
      <c r="BL257" s="37">
        <f>BK257/BK263</f>
        <v>0.4</v>
      </c>
      <c r="BM257" s="36">
        <f>COUNTIFS(BJ$2:BJ$242, 1, $D$2:$D$242, 3)</f>
        <v>1</v>
      </c>
      <c r="BN257" s="37">
        <f>BM257/BM263</f>
        <v>0.125</v>
      </c>
      <c r="BO257" s="36">
        <f>COUNTIFS(BK$2:BK$242, 1, $D$2:$D$242, 3)</f>
        <v>0</v>
      </c>
      <c r="BP257" s="37">
        <f>BO257/BO263</f>
        <v>0</v>
      </c>
      <c r="BQ257" s="36">
        <f>COUNTIFS(BL$2:BL$242, 1, $D$2:$D$242, 3)</f>
        <v>14</v>
      </c>
      <c r="BR257" s="37">
        <f>BQ257/BQ263</f>
        <v>0.2153846153846154</v>
      </c>
      <c r="BS257" s="36">
        <f>COUNTIFS(BM$2:BM$242, 1, $D$2:$D$242, 3)</f>
        <v>5</v>
      </c>
      <c r="BT257" s="38">
        <f>BS257/BS263</f>
        <v>0.41666666666666669</v>
      </c>
      <c r="CB257" s="43" t="s">
        <v>2587</v>
      </c>
      <c r="CC257" s="36">
        <f>COUNTIFS(CB$2:CB$242, 1, $D$2:$D$242, 3)</f>
        <v>4</v>
      </c>
      <c r="CD257" s="37">
        <f>CC257/CC263</f>
        <v>0.13793103448275862</v>
      </c>
      <c r="CE257" s="36">
        <f>COUNTIFS(CB$2:CB$242, 2, $D$2:$D$242, 3)</f>
        <v>5</v>
      </c>
      <c r="CF257" s="37">
        <f>CE257/CE263</f>
        <v>0.16129032258064516</v>
      </c>
      <c r="CG257" s="36">
        <f>COUNTIFS(CB$2:CB$242, 3, $D$2:$D$242, 3)</f>
        <v>2</v>
      </c>
      <c r="CH257" s="37">
        <f>CG257/CG263</f>
        <v>0.5</v>
      </c>
      <c r="CI257" s="36">
        <f>COUNTIFS(CB$2:CB$242, 4, $D$2:$D$242, 3)</f>
        <v>8</v>
      </c>
      <c r="CJ257" s="38">
        <f>CI257/CI263</f>
        <v>0.23529411764705882</v>
      </c>
      <c r="CQ257" s="43" t="s">
        <v>2587</v>
      </c>
      <c r="CR257" s="36">
        <f>COUNTIFS(CQ$2:CQ$242, 1, $D$2:$D$242, 3)</f>
        <v>7</v>
      </c>
      <c r="CS257" s="37">
        <f>CR257/CR263</f>
        <v>0.17073170731707318</v>
      </c>
      <c r="CT257" s="36">
        <f>COUNTIFS(CQ$2:CQ$242, 2, $D$2:$D$242, 3)</f>
        <v>4</v>
      </c>
      <c r="CU257" s="37">
        <f>CT257/CT263</f>
        <v>0.4</v>
      </c>
      <c r="CV257" s="36">
        <f>COUNTIFS(CQ$2:CQ$242, 3, $D$2:$D$242, 3)</f>
        <v>6</v>
      </c>
      <c r="CW257" s="37">
        <f>CV257/CV263</f>
        <v>0.375</v>
      </c>
      <c r="CX257" s="36">
        <f>COUNTIFS(CQ$2:CQ$242, 4, $D$2:$D$242, 3)</f>
        <v>1</v>
      </c>
      <c r="CY257" s="38">
        <f>CX257/CX263</f>
        <v>5.5555555555555552E-2</v>
      </c>
      <c r="DE257" s="51" t="s">
        <v>2587</v>
      </c>
      <c r="DF257" s="36">
        <f>COUNTIFS(DE$2:DE$242, 1, $D$2:$D$242, 3)</f>
        <v>0</v>
      </c>
      <c r="DG257" s="37" t="e">
        <f>DF257/DF263</f>
        <v>#DIV/0!</v>
      </c>
      <c r="DH257" s="36">
        <f>COUNTIFS(DE$2:DE$242, 2, $D$2:$D$242, 3)</f>
        <v>13</v>
      </c>
      <c r="DI257" s="37">
        <f>DH257/DH263</f>
        <v>0.35135135135135137</v>
      </c>
      <c r="DJ257" s="36">
        <f>COUNTIFS(DE$2:DE$242, 3, $D$2:$D$242, 3)</f>
        <v>0</v>
      </c>
      <c r="DK257" s="37" t="e">
        <f>DJ257/DJ263</f>
        <v>#DIV/0!</v>
      </c>
      <c r="DL257" s="36">
        <f>COUNTIFS(DE$2:DE$242, 4, $D$2:$D$242, 3)</f>
        <v>0</v>
      </c>
      <c r="DM257" s="37" t="e">
        <f>DL257/DL263</f>
        <v>#DIV/0!</v>
      </c>
      <c r="DN257" s="36">
        <f>COUNTIFS(DE$2:DE$242, 5, $D$2:$D$242, 3)</f>
        <v>0</v>
      </c>
      <c r="DO257" s="38">
        <f>DN257/DN263</f>
        <v>0</v>
      </c>
      <c r="DS257" s="43" t="s">
        <v>2587</v>
      </c>
      <c r="DT257" s="70">
        <f>AVERAGEIFS(DS$2:DS$242, $D$2:$D$242, 3)</f>
        <v>518.09090909090912</v>
      </c>
      <c r="DU257" s="38">
        <f>DT257/DT263</f>
        <v>0.84965079073821359</v>
      </c>
      <c r="DW257" s="43" t="s">
        <v>2587</v>
      </c>
      <c r="DX257" s="70">
        <f>AVERAGEIFS(DW$2:DW$242, $D$2:$D$242, 3)</f>
        <v>8.8235294117647065</v>
      </c>
      <c r="DY257" s="38">
        <f>DX257/DX263</f>
        <v>1.1614152059361222</v>
      </c>
      <c r="EA257" s="43" t="s">
        <v>2587</v>
      </c>
      <c r="EB257" s="79">
        <f>AVERAGEIFS(EA$2:EA$242, $D$2:$D$242, 3)</f>
        <v>2003.5</v>
      </c>
      <c r="ED257" s="43" t="s">
        <v>2587</v>
      </c>
      <c r="EE257" s="76">
        <f>AVERAGEIFS(ED$2:ED$242, $D$2:$D$242, 3)</f>
        <v>5.1550962500000006</v>
      </c>
      <c r="EG257" s="43" t="s">
        <v>2587</v>
      </c>
      <c r="EH257" s="76">
        <f>AVERAGEIFS(EG$2:EG$242, $D$2:$D$242, 3)</f>
        <v>0.59107142857142858</v>
      </c>
      <c r="EJ257" s="43" t="s">
        <v>2587</v>
      </c>
      <c r="EK257" s="79">
        <f>AVERAGEIFS(EJ$2:EJ$242, $D$2:$D$242, 3)</f>
        <v>20.585999999999999</v>
      </c>
      <c r="EM257" s="43" t="s">
        <v>2587</v>
      </c>
      <c r="EN257" s="79">
        <f>AVERAGEIFS(EM$2:EM$242, $D$2:$D$242, 3)</f>
        <v>232</v>
      </c>
      <c r="EP257" s="43" t="s">
        <v>2587</v>
      </c>
      <c r="EQ257" s="79">
        <f>AVERAGEIFS(EP$2:EP$242, $D$2:$D$242, 3)</f>
        <v>2038.1</v>
      </c>
      <c r="ES257" s="51" t="s">
        <v>2587</v>
      </c>
      <c r="ET257" s="36">
        <f>COUNTIFS(ES$2:ES$242, 1, $D$2:$D$242, 3)</f>
        <v>2</v>
      </c>
      <c r="EU257" s="37">
        <f>ET257/ET263</f>
        <v>0.18181818181818182</v>
      </c>
      <c r="EV257" s="36">
        <f>COUNTIFS(ES$2:ES$242, 2, $D$2:$D$242, 3)</f>
        <v>3</v>
      </c>
      <c r="EW257" s="37">
        <f>EV257/EV263</f>
        <v>0.3</v>
      </c>
      <c r="EX257" s="36">
        <f>COUNTIFS(ES$2:ES$242, 3, $D$2:$D$242, 3)</f>
        <v>10</v>
      </c>
      <c r="EY257" s="37">
        <f>EX257/EX263</f>
        <v>0.22727272727272727</v>
      </c>
      <c r="EZ257" s="36">
        <f>COUNTIFS(ES$2:ES$242, 4, $D$2:$D$242, 3)</f>
        <v>0</v>
      </c>
      <c r="FA257" s="37">
        <f>EZ257/EZ263</f>
        <v>0</v>
      </c>
      <c r="FB257" s="36">
        <f>COUNTIFS(ES$2:ES$242, 5, $D$2:$D$242, 3)</f>
        <v>0</v>
      </c>
      <c r="FC257" s="38">
        <f>FB257/FB263</f>
        <v>0</v>
      </c>
      <c r="FE257" s="43" t="s">
        <v>2587</v>
      </c>
      <c r="FF257" s="74">
        <f>AVERAGEIFS(FE$2:FE$242, $D$2:$D$242, 3)</f>
        <v>2648.5714285714284</v>
      </c>
      <c r="FH257" s="43" t="s">
        <v>2587</v>
      </c>
      <c r="FI257" s="74">
        <f>AVERAGEIFS(FH$2:FH$242, $D$2:$D$242, 3)</f>
        <v>472.55555555555554</v>
      </c>
      <c r="FK257" s="43" t="s">
        <v>2587</v>
      </c>
      <c r="FL257" s="74">
        <f>AVERAGEIFS(FK$2:FK$242, $D$2:$D$242, 3)</f>
        <v>114.43692307692308</v>
      </c>
      <c r="FO257" s="51" t="s">
        <v>2587</v>
      </c>
      <c r="FP257" s="36">
        <f>COUNTIFS(FO$2:FO$242, 1, $D$2:$D$242, 3)</f>
        <v>7</v>
      </c>
      <c r="FQ257" s="37">
        <f>FP257/FP263</f>
        <v>0.19444444444444445</v>
      </c>
      <c r="FR257" s="36">
        <f>COUNTIFS(FP$2:FP$242, 1, $D$2:$D$242, 3)</f>
        <v>11</v>
      </c>
      <c r="FS257" s="37">
        <f>FR257/FR263</f>
        <v>0.26829268292682928</v>
      </c>
      <c r="FT257" s="36">
        <f>COUNTIFS(FQ$2:FQ$242, 1, $D$2:$D$242, 3)</f>
        <v>5</v>
      </c>
      <c r="FU257" s="37">
        <f>FT257/FT263</f>
        <v>0.29411764705882354</v>
      </c>
      <c r="FV257" s="36">
        <f>COUNTIFS(FR$2:FR$242, 1, $D$2:$D$242, 3)</f>
        <v>3</v>
      </c>
      <c r="FW257" s="37">
        <f>FV257/FV263</f>
        <v>0.2</v>
      </c>
      <c r="FX257" s="36">
        <f>COUNTIFS(FS$2:FS$242, 1, $D$2:$D$242, 3)</f>
        <v>1</v>
      </c>
      <c r="FY257" s="37">
        <f>FX257/FX263</f>
        <v>0.1111111111111111</v>
      </c>
      <c r="FZ257" s="36">
        <f>COUNTIFS(FT$2:FT$242, 1, $D$2:$D$242, 3)</f>
        <v>1</v>
      </c>
      <c r="GA257" s="38">
        <f>FZ257/FZ263</f>
        <v>9.0909090909090912E-2</v>
      </c>
      <c r="GC257" s="43" t="s">
        <v>2587</v>
      </c>
      <c r="GD257" s="113">
        <f>AVERAGEIFS(GC$2:GC$242, $D$2:$D$242, 3)</f>
        <v>21.828363636363637</v>
      </c>
      <c r="GF257" s="43" t="s">
        <v>2587</v>
      </c>
      <c r="GG257" s="79">
        <f>AVERAGEIFS(GF$2:GF$242, $D$2:$D$242, 3)</f>
        <v>2029.5</v>
      </c>
      <c r="GI257" s="43" t="s">
        <v>2587</v>
      </c>
      <c r="GJ257" s="36">
        <f>COUNTIFS(GI$2:GI$242, 1, $D$2:$D$242, 3)</f>
        <v>5</v>
      </c>
      <c r="GK257" s="37">
        <f>GJ257/GJ263</f>
        <v>0.26315789473684209</v>
      </c>
      <c r="GL257" s="36">
        <f>COUNTIFS(GI$2:GI$242, 2, $D$2:$D$242, 3)</f>
        <v>8</v>
      </c>
      <c r="GM257" s="38">
        <f>GL257/GL263</f>
        <v>0.21621621621621623</v>
      </c>
      <c r="GP257" s="43" t="s">
        <v>2587</v>
      </c>
      <c r="GQ257" s="36">
        <f>COUNTIFS(GP$2:GP$242, 1, $D$2:$D$242, 3)</f>
        <v>14</v>
      </c>
      <c r="GR257" s="37">
        <f>GQ257/GQ263</f>
        <v>0.26923076923076922</v>
      </c>
      <c r="GS257" s="36">
        <f>COUNTIFS(GP$2:GP$242, 2, $D$2:$D$242, 3)</f>
        <v>4</v>
      </c>
      <c r="GT257" s="38">
        <f>GS257/GS263</f>
        <v>0.10256410256410256</v>
      </c>
    </row>
    <row r="258" spans="1:206" x14ac:dyDescent="0.15">
      <c r="A258" s="51" t="s">
        <v>2587</v>
      </c>
      <c r="B258" s="91">
        <f>COUNTIF($D$2:$D$142, 3)</f>
        <v>20</v>
      </c>
      <c r="C258" s="92">
        <f>B258/B264</f>
        <v>0.18181818181818182</v>
      </c>
      <c r="E258" s="43" t="s">
        <v>2588</v>
      </c>
      <c r="F258" s="36">
        <f>COUNTIFS(E$2:E$242, 1, $D$2:$D$242, 4)</f>
        <v>4</v>
      </c>
      <c r="G258" s="37">
        <f>F258/F263</f>
        <v>4.0404040404040407E-2</v>
      </c>
      <c r="H258" s="36">
        <f>COUNTIFS(E$2:E$242, 2, $D$2:$D$242, 4)</f>
        <v>0</v>
      </c>
      <c r="I258" s="37">
        <f>H258/H263</f>
        <v>0</v>
      </c>
      <c r="J258" s="36">
        <f>COUNTIFS(E$2:E$242, 3, $D$2:$D$242, 4)</f>
        <v>0</v>
      </c>
      <c r="K258" s="37">
        <f>J258/J263</f>
        <v>0</v>
      </c>
      <c r="L258" s="36">
        <f>COUNTIFS(E$2:E$242, 4, $D$2:$D$242, 4)</f>
        <v>1</v>
      </c>
      <c r="M258" s="38">
        <f>L258/L263</f>
        <v>0.2</v>
      </c>
      <c r="U258" s="43" t="s">
        <v>2588</v>
      </c>
      <c r="V258" s="118">
        <f>AVERAGEIFS(U$2:U$242, $D$2:$D$242, 4)</f>
        <v>10</v>
      </c>
      <c r="AB258" s="43" t="s">
        <v>2588</v>
      </c>
      <c r="AC258" s="36">
        <f>COUNTIFS(AB$2:AB$242, 1, $D$2:$D$242, 4)</f>
        <v>1</v>
      </c>
      <c r="AD258" s="37">
        <f>AC258/AC263</f>
        <v>2.564102564102564E-2</v>
      </c>
      <c r="AE258" s="36">
        <f>COUNTIFS(AB$2:AB$242, 2, $D$2:$D$242, 4)</f>
        <v>3</v>
      </c>
      <c r="AF258" s="38">
        <f>AE258/AE263</f>
        <v>4.4117647058823532E-2</v>
      </c>
      <c r="AI258" s="43" t="s">
        <v>2588</v>
      </c>
      <c r="AJ258" s="98">
        <f>AVERAGEIFS(AI$2:AI$242, $D$2:$D$242, 4)</f>
        <v>0.19400000000000001</v>
      </c>
      <c r="AO258" s="43" t="s">
        <v>2588</v>
      </c>
      <c r="AP258" s="36">
        <f>COUNTIFS(AO$2:AO$242, 1, $D$2:$D$242, 4)</f>
        <v>2</v>
      </c>
      <c r="AQ258" s="37">
        <f>AP258/AP263</f>
        <v>4.1666666666666664E-2</v>
      </c>
      <c r="AR258" s="36">
        <f>COUNTIFS(AO$2:AO$242, 2, $D$2:$D$242, 4)</f>
        <v>1</v>
      </c>
      <c r="AS258" s="37">
        <f>AR258/AR263</f>
        <v>2.6315789473684209E-2</v>
      </c>
      <c r="AT258" s="36">
        <f>COUNTIFS(AO$2:AO$242, 3, $D$2:$D$242, 4)</f>
        <v>1</v>
      </c>
      <c r="AU258" s="38">
        <f>AT258/AT263</f>
        <v>0.16666666666666666</v>
      </c>
      <c r="AX258" s="43" t="s">
        <v>2588</v>
      </c>
      <c r="AY258" s="36">
        <f>COUNTIFS(AX$2:AX$242, 1, $D$2:$D$242, 4)</f>
        <v>1</v>
      </c>
      <c r="AZ258" s="37">
        <f>AY258/AY263</f>
        <v>0.04</v>
      </c>
      <c r="BA258" s="36">
        <f>COUNTIFS(AX$2:AX$242, 2, $D$2:$D$242, 4)</f>
        <v>3</v>
      </c>
      <c r="BB258" s="38">
        <f>BA258/BA263</f>
        <v>3.9473684210526314E-2</v>
      </c>
      <c r="BH258" s="51" t="s">
        <v>2588</v>
      </c>
      <c r="BI258" s="36">
        <f>COUNTIFS(BH$2:BH$242, 1, $D$2:$D$242, 4)</f>
        <v>1</v>
      </c>
      <c r="BJ258" s="37">
        <f>BI258/BI263</f>
        <v>0.04</v>
      </c>
      <c r="BK258" s="36">
        <f>COUNTIFS(BI$2:BI$242, 1, $D$2:$D$242, 4)</f>
        <v>0</v>
      </c>
      <c r="BL258" s="37">
        <f>BK258/BK263</f>
        <v>0</v>
      </c>
      <c r="BM258" s="36">
        <f>COUNTIFS(BJ$2:BJ$242, 1, $D$2:$D$242, 4)</f>
        <v>0</v>
      </c>
      <c r="BN258" s="37">
        <f>BM258/BM263</f>
        <v>0</v>
      </c>
      <c r="BO258" s="36">
        <f>COUNTIFS(BK$2:BK$242, 1, $D$2:$D$242, 4)</f>
        <v>0</v>
      </c>
      <c r="BP258" s="37">
        <f>BO258/BO263</f>
        <v>0</v>
      </c>
      <c r="BQ258" s="36">
        <f>COUNTIFS(BL$2:BL$242, 1, $D$2:$D$242, 4)</f>
        <v>3</v>
      </c>
      <c r="BR258" s="37">
        <f>BQ258/BQ263</f>
        <v>4.6153846153846156E-2</v>
      </c>
      <c r="BS258" s="36">
        <f>COUNTIFS(BM$2:BM$242, 1, $D$2:$D$242, 4)</f>
        <v>0</v>
      </c>
      <c r="BT258" s="38">
        <f>BS258/BS263</f>
        <v>0</v>
      </c>
      <c r="CB258" s="43" t="s">
        <v>2588</v>
      </c>
      <c r="CC258" s="36">
        <f>COUNTIFS(CB$2:CB$242, 1, $D$2:$D$242, 4)</f>
        <v>0</v>
      </c>
      <c r="CD258" s="37">
        <f>CC258/CC263</f>
        <v>0</v>
      </c>
      <c r="CE258" s="36">
        <f>COUNTIFS(CB$2:CB$242, 2, $D$2:$D$242, 4)</f>
        <v>2</v>
      </c>
      <c r="CF258" s="37">
        <f>CE258/CE263</f>
        <v>6.4516129032258063E-2</v>
      </c>
      <c r="CG258" s="36">
        <f>COUNTIFS(CB$2:CB$242, 3, $D$2:$D$242, 4)</f>
        <v>0</v>
      </c>
      <c r="CH258" s="37">
        <f>CG258/CG263</f>
        <v>0</v>
      </c>
      <c r="CI258" s="36">
        <f>COUNTIFS(CB$2:CB$242, 4, $D$2:$D$242, 4)</f>
        <v>1</v>
      </c>
      <c r="CJ258" s="38">
        <f>CI258/CI263</f>
        <v>2.9411764705882353E-2</v>
      </c>
      <c r="CQ258" s="43" t="s">
        <v>2588</v>
      </c>
      <c r="CR258" s="36">
        <f>COUNTIFS(CQ$2:CQ$242, 1, $D$2:$D$242, 4)</f>
        <v>0</v>
      </c>
      <c r="CS258" s="37">
        <f>CR258/CR263</f>
        <v>0</v>
      </c>
      <c r="CT258" s="36">
        <f>COUNTIFS(CQ$2:CQ$242, 2, $D$2:$D$242, 4)</f>
        <v>1</v>
      </c>
      <c r="CU258" s="37">
        <f>CT258/CT263</f>
        <v>0.1</v>
      </c>
      <c r="CV258" s="36">
        <f>COUNTIFS(CQ$2:CQ$242, 3, $D$2:$D$242, 4)</f>
        <v>0</v>
      </c>
      <c r="CW258" s="37">
        <f>CV258/CV263</f>
        <v>0</v>
      </c>
      <c r="CX258" s="36">
        <f>COUNTIFS(CQ$2:CQ$242, 4, $D$2:$D$242, 4)</f>
        <v>2</v>
      </c>
      <c r="CY258" s="38">
        <f>CX258/CX263</f>
        <v>0.1111111111111111</v>
      </c>
      <c r="DE258" s="51" t="s">
        <v>2588</v>
      </c>
      <c r="DF258" s="36">
        <f>COUNTIFS(DE$2:DE$242, 1, $D$2:$D$242, 4)</f>
        <v>0</v>
      </c>
      <c r="DG258" s="37" t="e">
        <f>DF258/DF263</f>
        <v>#DIV/0!</v>
      </c>
      <c r="DH258" s="36">
        <f>COUNTIFS(DE$2:DE$242, 2, $D$2:$D$242, 4)</f>
        <v>0</v>
      </c>
      <c r="DI258" s="37">
        <f>DH258/DH263</f>
        <v>0</v>
      </c>
      <c r="DJ258" s="36">
        <f>COUNTIFS(DE$2:DE$242, 3, $D$2:$D$242, 4)</f>
        <v>0</v>
      </c>
      <c r="DK258" s="37" t="e">
        <f>DJ258/DJ263</f>
        <v>#DIV/0!</v>
      </c>
      <c r="DL258" s="36">
        <f>COUNTIFS(DE$2:DE$242, 4, $D$2:$D$242, 4)</f>
        <v>0</v>
      </c>
      <c r="DM258" s="37" t="e">
        <f>DL258/DL263</f>
        <v>#DIV/0!</v>
      </c>
      <c r="DN258" s="36">
        <f>COUNTIFS(DE$2:DE$242, 5, $D$2:$D$242, 4)</f>
        <v>0</v>
      </c>
      <c r="DO258" s="38">
        <f>DN258/DN263</f>
        <v>0</v>
      </c>
      <c r="DS258" s="43" t="s">
        <v>2588</v>
      </c>
      <c r="DT258" s="70">
        <f>AVERAGEIFS(DS$2:DS$242, $D$2:$D$242, 4)</f>
        <v>133</v>
      </c>
      <c r="DU258" s="38">
        <f>DT258/DT263</f>
        <v>0.2181153021319541</v>
      </c>
      <c r="DW258" s="43" t="s">
        <v>2588</v>
      </c>
      <c r="DX258" s="70">
        <f>AVERAGEIFS(DW$2:DW$242, $D$2:$D$242, 4)</f>
        <v>2.5</v>
      </c>
      <c r="DY258" s="38">
        <f>DX258/DX263</f>
        <v>0.32906764168190128</v>
      </c>
      <c r="EA258" s="43" t="s">
        <v>2588</v>
      </c>
      <c r="EB258" s="79">
        <f>AVERAGEIFS(EA$2:EA$242, $D$2:$D$242, 4)</f>
        <v>2003.6666666666667</v>
      </c>
      <c r="ED258" s="43" t="s">
        <v>2588</v>
      </c>
      <c r="EE258" s="76">
        <f>AVERAGEIFS(ED$2:ED$242, $D$2:$D$242, 4)</f>
        <v>0.28366666666666668</v>
      </c>
      <c r="EG258" s="43" t="s">
        <v>2588</v>
      </c>
      <c r="EH258" s="76">
        <f>AVERAGEIFS(EG$2:EG$242, $D$2:$D$242, 4)</f>
        <v>0</v>
      </c>
      <c r="EJ258" s="43" t="s">
        <v>2588</v>
      </c>
      <c r="EK258" s="79">
        <f>AVERAGEIFS(EJ$2:EJ$242, $D$2:$D$242, 4)</f>
        <v>0</v>
      </c>
      <c r="EM258" s="43" t="s">
        <v>2588</v>
      </c>
      <c r="EN258" s="79">
        <f>AVERAGEIFS(EM$2:EM$242, $D$2:$D$242, 4)</f>
        <v>0.82499999999999996</v>
      </c>
      <c r="EP258" s="43" t="s">
        <v>2588</v>
      </c>
      <c r="EQ258" s="79">
        <f>AVERAGEIFS(EP$2:EP$242, $D$2:$D$242, 4)</f>
        <v>2037</v>
      </c>
      <c r="ES258" s="51" t="s">
        <v>2588</v>
      </c>
      <c r="ET258" s="36">
        <f>COUNTIFS(ES$2:ES$242, 1, $D$2:$D$242, 4)</f>
        <v>2</v>
      </c>
      <c r="EU258" s="37">
        <f>ET258/ET263</f>
        <v>0.18181818181818182</v>
      </c>
      <c r="EV258" s="36">
        <f>COUNTIFS(ES$2:ES$242, 2, $D$2:$D$242, 4)</f>
        <v>0</v>
      </c>
      <c r="EW258" s="37">
        <f>EV258/EV263</f>
        <v>0</v>
      </c>
      <c r="EX258" s="36">
        <f>COUNTIFS(ES$2:ES$242, 3, $D$2:$D$242, 4)</f>
        <v>1</v>
      </c>
      <c r="EY258" s="37">
        <f>EX258/EX263</f>
        <v>2.2727272727272728E-2</v>
      </c>
      <c r="EZ258" s="36">
        <f>COUNTIFS(ES$2:ES$242, 4, $D$2:$D$242, 4)</f>
        <v>0</v>
      </c>
      <c r="FA258" s="37">
        <f>EZ258/EZ263</f>
        <v>0</v>
      </c>
      <c r="FB258" s="36">
        <f>COUNTIFS(ES$2:ES$242, 5, $D$2:$D$242, 4)</f>
        <v>0</v>
      </c>
      <c r="FC258" s="38">
        <f>FB258/FB263</f>
        <v>0</v>
      </c>
      <c r="FE258" s="43" t="s">
        <v>2588</v>
      </c>
      <c r="FF258" s="74">
        <f>AVERAGEIFS(FE$2:FE$242, $D$2:$D$242, 4)</f>
        <v>11</v>
      </c>
      <c r="FH258" s="43" t="s">
        <v>2588</v>
      </c>
      <c r="FI258" s="74">
        <f>AVERAGEIFS(FH$2:FH$242, $D$2:$D$242, 4)</f>
        <v>23</v>
      </c>
      <c r="FK258" s="43" t="s">
        <v>2588</v>
      </c>
      <c r="FL258" s="74">
        <f>AVERAGEIFS(FK$2:FK$242, $D$2:$D$242, 4)</f>
        <v>16.125</v>
      </c>
      <c r="FO258" s="51" t="s">
        <v>2588</v>
      </c>
      <c r="FP258" s="36">
        <f>COUNTIFS(FO$2:FO$242, 1, $D$2:$D$242, 4)</f>
        <v>2</v>
      </c>
      <c r="FQ258" s="37">
        <f>FP258/FP263</f>
        <v>5.5555555555555552E-2</v>
      </c>
      <c r="FR258" s="36">
        <f>COUNTIFS(FP$2:FP$242, 1, $D$2:$D$242, 4)</f>
        <v>3</v>
      </c>
      <c r="FS258" s="37">
        <f>FR258/FR263</f>
        <v>7.3170731707317069E-2</v>
      </c>
      <c r="FT258" s="36">
        <f>COUNTIFS(FQ$2:FQ$242, 1, $D$2:$D$242, 4)</f>
        <v>0</v>
      </c>
      <c r="FU258" s="37">
        <f>FT258/FT263</f>
        <v>0</v>
      </c>
      <c r="FV258" s="36">
        <f>COUNTIFS(FR$2:FR$242, 1, $D$2:$D$242, 4)</f>
        <v>2</v>
      </c>
      <c r="FW258" s="37">
        <f>FV258/FV263</f>
        <v>0.13333333333333333</v>
      </c>
      <c r="FX258" s="36">
        <f>COUNTIFS(FS$2:FS$242, 1, $D$2:$D$242, 4)</f>
        <v>2</v>
      </c>
      <c r="FY258" s="37">
        <f>FX258/FX263</f>
        <v>0.22222222222222221</v>
      </c>
      <c r="FZ258" s="36">
        <f>COUNTIFS(FT$2:FT$242, 1, $D$2:$D$242, 4)</f>
        <v>0</v>
      </c>
      <c r="GA258" s="38">
        <f>FZ258/FZ263</f>
        <v>0</v>
      </c>
      <c r="GC258" s="43" t="s">
        <v>2588</v>
      </c>
      <c r="GD258" s="113">
        <f>AVERAGEIFS(GC$2:GC$242, $D$2:$D$242, 4)</f>
        <v>3.5333333333333337</v>
      </c>
      <c r="GF258" s="43" t="s">
        <v>2588</v>
      </c>
      <c r="GG258" s="79">
        <f>AVERAGEIFS(GF$2:GF$242, $D$2:$D$242, 4)</f>
        <v>2056</v>
      </c>
      <c r="GI258" s="43" t="s">
        <v>2588</v>
      </c>
      <c r="GJ258" s="36">
        <f>COUNTIFS(GI$2:GI$242, 1, $D$2:$D$242, 4)</f>
        <v>0</v>
      </c>
      <c r="GK258" s="37">
        <f>GJ258/GJ263</f>
        <v>0</v>
      </c>
      <c r="GL258" s="36">
        <f>COUNTIFS(GI$2:GI$242, 2, $D$2:$D$242, 4)</f>
        <v>3</v>
      </c>
      <c r="GM258" s="38">
        <f>GL258/GL263</f>
        <v>8.1081081081081086E-2</v>
      </c>
      <c r="GP258" s="43" t="s">
        <v>2588</v>
      </c>
      <c r="GQ258" s="36">
        <f>COUNTIFS(GP$2:GP$242, 1, $D$2:$D$242, 4)</f>
        <v>4</v>
      </c>
      <c r="GR258" s="37">
        <f>GQ258/GQ263</f>
        <v>7.6923076923076927E-2</v>
      </c>
      <c r="GS258" s="36">
        <f>COUNTIFS(GP$2:GP$242, 2, $D$2:$D$242, 4)</f>
        <v>1</v>
      </c>
      <c r="GT258" s="38">
        <f>GS258/GS263</f>
        <v>2.564102564102564E-2</v>
      </c>
    </row>
    <row r="259" spans="1:206" x14ac:dyDescent="0.15">
      <c r="A259" s="51" t="s">
        <v>2588</v>
      </c>
      <c r="B259" s="91">
        <f>COUNTIF($D$2:$D$142, 4)</f>
        <v>5</v>
      </c>
      <c r="C259" s="92">
        <f>B259/B264</f>
        <v>4.5454545454545456E-2</v>
      </c>
      <c r="E259" s="43" t="s">
        <v>2589</v>
      </c>
      <c r="F259" s="36">
        <f>COUNTIFS(E$2:E$242, 1, $D$2:$D$242, 5)</f>
        <v>9</v>
      </c>
      <c r="G259" s="37">
        <f>F259/F263</f>
        <v>9.0909090909090912E-2</v>
      </c>
      <c r="H259" s="36">
        <f>COUNTIFS(E$2:E$242, 2, $D$2:$D$242, 5)</f>
        <v>2</v>
      </c>
      <c r="I259" s="37">
        <f>H259/H263</f>
        <v>0.4</v>
      </c>
      <c r="J259" s="36">
        <f>COUNTIFS(E$2:E$242, 3, $D$2:$D$242, 5)</f>
        <v>0</v>
      </c>
      <c r="K259" s="37">
        <f>J259/J263</f>
        <v>0</v>
      </c>
      <c r="L259" s="36">
        <f>COUNTIFS(E$2:E$242, 4, $D$2:$D$242, 5)</f>
        <v>0</v>
      </c>
      <c r="M259" s="38">
        <f>L259/L263</f>
        <v>0</v>
      </c>
      <c r="U259" s="43" t="s">
        <v>2589</v>
      </c>
      <c r="V259" s="118">
        <f>AVERAGEIFS(U$2:U$242, $D$2:$D$242, 5)</f>
        <v>13.375</v>
      </c>
      <c r="AB259" s="43" t="s">
        <v>2589</v>
      </c>
      <c r="AC259" s="36">
        <f>COUNTIFS(AB$2:AB$242, 1, $D$2:$D$242, 5)</f>
        <v>3</v>
      </c>
      <c r="AD259" s="37">
        <f>AC259/AC263</f>
        <v>7.6923076923076927E-2</v>
      </c>
      <c r="AE259" s="36">
        <f>COUNTIFS(AB$2:AB$242, 2, $D$2:$D$242, 5)</f>
        <v>7</v>
      </c>
      <c r="AF259" s="38">
        <f>AE259/AE263</f>
        <v>0.10294117647058823</v>
      </c>
      <c r="AI259" s="43" t="s">
        <v>2589</v>
      </c>
      <c r="AJ259" s="98">
        <f>AVERAGEIFS(AI$2:AI$242, $D$2:$D$242, 5)</f>
        <v>0.22</v>
      </c>
      <c r="AO259" s="43" t="s">
        <v>2589</v>
      </c>
      <c r="AP259" s="36">
        <f>COUNTIFS(AO$2:AO$242, 1, $D$2:$D$242, 5)</f>
        <v>5</v>
      </c>
      <c r="AQ259" s="37">
        <f>AP259/AP263</f>
        <v>0.10416666666666667</v>
      </c>
      <c r="AR259" s="36">
        <f>COUNTIFS(AO$2:AO$242, 2, $D$2:$D$242, 5)</f>
        <v>2</v>
      </c>
      <c r="AS259" s="37">
        <f>AR259/AR263</f>
        <v>5.2631578947368418E-2</v>
      </c>
      <c r="AT259" s="36">
        <f>COUNTIFS(AO$2:AO$242, 3, $D$2:$D$242, 5)</f>
        <v>1</v>
      </c>
      <c r="AU259" s="38">
        <f>AT259/AT263</f>
        <v>0.16666666666666666</v>
      </c>
      <c r="AX259" s="43" t="s">
        <v>2589</v>
      </c>
      <c r="AY259" s="36">
        <f>COUNTIFS(AX$2:AX$242, 1, $D$2:$D$242, 5)</f>
        <v>1</v>
      </c>
      <c r="AZ259" s="37">
        <f>AY259/AY263</f>
        <v>0.04</v>
      </c>
      <c r="BA259" s="36">
        <f>COUNTIFS(AX$2:AX$242, 2, $D$2:$D$242, 5)</f>
        <v>8</v>
      </c>
      <c r="BB259" s="38">
        <f>BA259/BA263</f>
        <v>0.10526315789473684</v>
      </c>
      <c r="BH259" s="51" t="s">
        <v>2589</v>
      </c>
      <c r="BI259" s="36">
        <f>COUNTIFS(BH$2:BH$242, 1, $D$2:$D$242, 5)</f>
        <v>3</v>
      </c>
      <c r="BJ259" s="37">
        <f>BI259/BI263</f>
        <v>0.12</v>
      </c>
      <c r="BK259" s="36">
        <f>COUNTIFS(BI$2:BI$242, 1, $D$2:$D$242, 5)</f>
        <v>1</v>
      </c>
      <c r="BL259" s="37">
        <f>BK259/BK263</f>
        <v>0.2</v>
      </c>
      <c r="BM259" s="36">
        <f>COUNTIFS(BJ$2:BJ$242, 1, $D$2:$D$242, 5)</f>
        <v>2</v>
      </c>
      <c r="BN259" s="37">
        <f>BM259/BM263</f>
        <v>0.25</v>
      </c>
      <c r="BO259" s="36">
        <f>COUNTIFS(BK$2:BK$242, 1, $D$2:$D$242, 5)</f>
        <v>0</v>
      </c>
      <c r="BP259" s="37">
        <f>BO259/BO263</f>
        <v>0</v>
      </c>
      <c r="BQ259" s="36">
        <f>COUNTIFS(BL$2:BL$242, 1, $D$2:$D$242, 5)</f>
        <v>5</v>
      </c>
      <c r="BR259" s="37">
        <f>BQ259/BQ263</f>
        <v>7.6923076923076927E-2</v>
      </c>
      <c r="BS259" s="36">
        <f>COUNTIFS(BM$2:BM$242, 1, $D$2:$D$242, 5)</f>
        <v>1</v>
      </c>
      <c r="BT259" s="38">
        <f>BS259/BS263</f>
        <v>8.3333333333333329E-2</v>
      </c>
      <c r="CB259" s="43" t="s">
        <v>2589</v>
      </c>
      <c r="CC259" s="36">
        <f>COUNTIFS(CB$2:CB$242, 1, $D$2:$D$242, 5)</f>
        <v>1</v>
      </c>
      <c r="CD259" s="37">
        <f>CC259/CC263</f>
        <v>3.4482758620689655E-2</v>
      </c>
      <c r="CE259" s="36">
        <f>COUNTIFS(CB$2:CB$242, 2, $D$2:$D$242, 5)</f>
        <v>5</v>
      </c>
      <c r="CF259" s="37">
        <f>CE259/CE263</f>
        <v>0.16129032258064516</v>
      </c>
      <c r="CG259" s="36">
        <f>COUNTIFS(CB$2:CB$242, 3, $D$2:$D$242, 5)</f>
        <v>0</v>
      </c>
      <c r="CH259" s="37">
        <f>CG259/CG263</f>
        <v>0</v>
      </c>
      <c r="CI259" s="36">
        <f>COUNTIFS(CB$2:CB$242, 4, $D$2:$D$242, 5)</f>
        <v>4</v>
      </c>
      <c r="CJ259" s="38">
        <f>CI259/CI263</f>
        <v>0.11764705882352941</v>
      </c>
      <c r="CQ259" s="43" t="s">
        <v>2589</v>
      </c>
      <c r="CR259" s="36">
        <f>COUNTIFS(CQ$2:CQ$242, 1, $D$2:$D$242, 5)</f>
        <v>3</v>
      </c>
      <c r="CS259" s="37">
        <f>CR259/CR263</f>
        <v>7.3170731707317069E-2</v>
      </c>
      <c r="CT259" s="36">
        <f>COUNTIFS(CQ$2:CQ$242, 2, $D$2:$D$242, 5)</f>
        <v>2</v>
      </c>
      <c r="CU259" s="37">
        <f>CT259/CT263</f>
        <v>0.2</v>
      </c>
      <c r="CV259" s="36">
        <f>COUNTIFS(CQ$2:CQ$242, 3, $D$2:$D$242, 5)</f>
        <v>1</v>
      </c>
      <c r="CW259" s="37">
        <f>CV259/CV263</f>
        <v>6.25E-2</v>
      </c>
      <c r="CX259" s="36">
        <f>COUNTIFS(CQ$2:CQ$242, 4, $D$2:$D$242, 5)</f>
        <v>0</v>
      </c>
      <c r="CY259" s="38">
        <f>CX259/CX263</f>
        <v>0</v>
      </c>
      <c r="DE259" s="51" t="s">
        <v>2589</v>
      </c>
      <c r="DF259" s="36">
        <f>COUNTIFS(DE$2:DE$242, 1, $D$2:$D$242, 5)</f>
        <v>0</v>
      </c>
      <c r="DG259" s="37" t="e">
        <f>DF259/DF263</f>
        <v>#DIV/0!</v>
      </c>
      <c r="DH259" s="36">
        <f>COUNTIFS(DE$2:DE$242, 2, $D$2:$D$242, 5)</f>
        <v>3</v>
      </c>
      <c r="DI259" s="37">
        <f>DH259/DH263</f>
        <v>8.1081081081081086E-2</v>
      </c>
      <c r="DJ259" s="36">
        <f>COUNTIFS(DE$2:DE$242, 3, $D$2:$D$242, 5)</f>
        <v>0</v>
      </c>
      <c r="DK259" s="37" t="e">
        <f>DJ259/DJ263</f>
        <v>#DIV/0!</v>
      </c>
      <c r="DL259" s="36">
        <f>COUNTIFS(DE$2:DE$242, 4, $D$2:$D$242, 5)</f>
        <v>0</v>
      </c>
      <c r="DM259" s="37" t="e">
        <f>DL259/DL263</f>
        <v>#DIV/0!</v>
      </c>
      <c r="DN259" s="36">
        <f>COUNTIFS(DE$2:DE$242, 5, $D$2:$D$242, 5)</f>
        <v>0</v>
      </c>
      <c r="DO259" s="38">
        <f>DN259/DN263</f>
        <v>0</v>
      </c>
      <c r="DS259" s="43" t="s">
        <v>2589</v>
      </c>
      <c r="DT259" s="70">
        <f>AVERAGEIFS(DS$2:DS$242, $D$2:$D$242, 5)</f>
        <v>1038.2</v>
      </c>
      <c r="DU259" s="38">
        <f>DT259/DT263</f>
        <v>1.7026113283713891</v>
      </c>
      <c r="DW259" s="43" t="s">
        <v>2589</v>
      </c>
      <c r="DX259" s="70">
        <f>AVERAGEIFS(DW$2:DW$242, $D$2:$D$242, 5)</f>
        <v>5.375</v>
      </c>
      <c r="DY259" s="38">
        <f>DX259/DX263</f>
        <v>0.70749542961608769</v>
      </c>
      <c r="EA259" s="43" t="s">
        <v>2589</v>
      </c>
      <c r="EB259" s="79">
        <f>AVERAGEIFS(EA$2:EA$242, $D$2:$D$242, 5)</f>
        <v>1998.375</v>
      </c>
      <c r="ED259" s="43" t="s">
        <v>2589</v>
      </c>
      <c r="EE259" s="76">
        <f>AVERAGEIFS(ED$2:ED$242, $D$2:$D$242, 5)</f>
        <v>16.566500000000001</v>
      </c>
      <c r="EG259" s="43" t="s">
        <v>2589</v>
      </c>
      <c r="EH259" s="76">
        <f>AVERAGEIFS(EG$2:EG$242, $D$2:$D$242, 5)</f>
        <v>9.0549999999999997</v>
      </c>
      <c r="EJ259" s="43" t="s">
        <v>2589</v>
      </c>
      <c r="EK259" s="79">
        <f>AVERAGEIFS(EJ$2:EJ$242, $D$2:$D$242, 5)</f>
        <v>0</v>
      </c>
      <c r="EM259" s="43" t="s">
        <v>2589</v>
      </c>
      <c r="EN259" s="79">
        <f>AVERAGEIFS(EM$2:EM$242, $D$2:$D$242, 5)</f>
        <v>0</v>
      </c>
      <c r="EP259" s="43" t="s">
        <v>2589</v>
      </c>
      <c r="EQ259" s="79">
        <f>AVERAGEIFS(EP$2:EP$242, $D$2:$D$242, 5)</f>
        <v>2033.25</v>
      </c>
      <c r="ES259" s="51" t="s">
        <v>2589</v>
      </c>
      <c r="ET259" s="36">
        <f>COUNTIFS(ES$2:ES$242, 1, $D$2:$D$242, 5)</f>
        <v>2</v>
      </c>
      <c r="EU259" s="37">
        <f>ET259/ET263</f>
        <v>0.18181818181818182</v>
      </c>
      <c r="EV259" s="36">
        <f>COUNTIFS(ES$2:ES$242, 2, $D$2:$D$242, 5)</f>
        <v>0</v>
      </c>
      <c r="EW259" s="37">
        <f>EV259/EV263</f>
        <v>0</v>
      </c>
      <c r="EX259" s="36">
        <f>COUNTIFS(ES$2:ES$242, 3, $D$2:$D$242, 5)</f>
        <v>5</v>
      </c>
      <c r="EY259" s="37">
        <f>EX259/EX263</f>
        <v>0.11363636363636363</v>
      </c>
      <c r="EZ259" s="36">
        <f>COUNTIFS(ES$2:ES$242, 4, $D$2:$D$242, 5)</f>
        <v>2</v>
      </c>
      <c r="FA259" s="37">
        <f>EZ259/EZ263</f>
        <v>0.33333333333333331</v>
      </c>
      <c r="FB259" s="36">
        <f>COUNTIFS(ES$2:ES$242, 5, $D$2:$D$242, 5)</f>
        <v>0</v>
      </c>
      <c r="FC259" s="38">
        <f>FB259/FB263</f>
        <v>0</v>
      </c>
      <c r="FE259" s="43" t="s">
        <v>2589</v>
      </c>
      <c r="FF259" s="74">
        <f>AVERAGEIFS(FE$2:FE$242, $D$2:$D$242, 5)</f>
        <v>27</v>
      </c>
      <c r="FH259" s="43" t="s">
        <v>2589</v>
      </c>
      <c r="FI259" s="74">
        <f>AVERAGEIFS(FH$2:FH$242, $D$2:$D$242, 5)</f>
        <v>432.66666666666669</v>
      </c>
      <c r="FK259" s="43" t="s">
        <v>2589</v>
      </c>
      <c r="FL259" s="74">
        <f>AVERAGEIFS(FK$2:FK$242, $D$2:$D$242, 5)</f>
        <v>44.018000000000001</v>
      </c>
      <c r="FO259" s="51" t="s">
        <v>2589</v>
      </c>
      <c r="FP259" s="36">
        <f>COUNTIFS(FO$2:FO$242, 1, $D$2:$D$242, 5)</f>
        <v>5</v>
      </c>
      <c r="FQ259" s="37">
        <f>FP259/FP263</f>
        <v>0.1388888888888889</v>
      </c>
      <c r="FR259" s="36">
        <f>COUNTIFS(FP$2:FP$242, 1, $D$2:$D$242, 5)</f>
        <v>3</v>
      </c>
      <c r="FS259" s="37">
        <f>FR259/FR263</f>
        <v>7.3170731707317069E-2</v>
      </c>
      <c r="FT259" s="36">
        <f>COUNTIFS(FQ$2:FQ$242, 1, $D$2:$D$242, 5)</f>
        <v>1</v>
      </c>
      <c r="FU259" s="37">
        <f>FT259/FT263</f>
        <v>5.8823529411764705E-2</v>
      </c>
      <c r="FV259" s="36">
        <f>COUNTIFS(FR$2:FR$242, 1, $D$2:$D$242, 5)</f>
        <v>1</v>
      </c>
      <c r="FW259" s="37">
        <f>FV259/FV263</f>
        <v>6.6666666666666666E-2</v>
      </c>
      <c r="FX259" s="36">
        <f>COUNTIFS(FS$2:FS$242, 1, $D$2:$D$242, 5)</f>
        <v>1</v>
      </c>
      <c r="FY259" s="37">
        <f>FX259/FX263</f>
        <v>0.1111111111111111</v>
      </c>
      <c r="FZ259" s="36">
        <f>COUNTIFS(FT$2:FT$242, 1, $D$2:$D$242, 5)</f>
        <v>0</v>
      </c>
      <c r="GA259" s="38">
        <f>FZ259/FZ263</f>
        <v>0</v>
      </c>
      <c r="GC259" s="43" t="s">
        <v>2589</v>
      </c>
      <c r="GD259" s="113">
        <f>AVERAGEIFS(GC$2:GC$242, $D$2:$D$242, 5)</f>
        <v>8.842666666666668</v>
      </c>
      <c r="GF259" s="43" t="s">
        <v>2589</v>
      </c>
      <c r="GG259" s="79">
        <f>AVERAGEIFS(GF$2:GF$242, $D$2:$D$242, 5)</f>
        <v>2023.6666666666667</v>
      </c>
      <c r="GI259" s="43" t="s">
        <v>2589</v>
      </c>
      <c r="GJ259" s="36">
        <f>COUNTIFS(GI$2:GI$242, 1, $D$2:$D$242, 5)</f>
        <v>1</v>
      </c>
      <c r="GK259" s="37">
        <f>GJ259/GJ263</f>
        <v>5.2631578947368418E-2</v>
      </c>
      <c r="GL259" s="36">
        <f>COUNTIFS(GI$2:GI$242, 2, $D$2:$D$242, 5)</f>
        <v>4</v>
      </c>
      <c r="GM259" s="38">
        <f>GL259/GL263</f>
        <v>0.10810810810810811</v>
      </c>
      <c r="GP259" s="43" t="s">
        <v>2589</v>
      </c>
      <c r="GQ259" s="36">
        <f>COUNTIFS(GP$2:GP$242, 1, $D$2:$D$242, 5)</f>
        <v>5</v>
      </c>
      <c r="GR259" s="37">
        <f>GQ259/GQ263</f>
        <v>9.6153846153846159E-2</v>
      </c>
      <c r="GS259" s="36">
        <f>COUNTIFS(GP$2:GP$242, 2, $D$2:$D$242, 5)</f>
        <v>5</v>
      </c>
      <c r="GT259" s="38">
        <f>GS259/GS263</f>
        <v>0.12820512820512819</v>
      </c>
    </row>
    <row r="260" spans="1:206" x14ac:dyDescent="0.15">
      <c r="A260" s="51" t="s">
        <v>2589</v>
      </c>
      <c r="B260" s="91">
        <f>COUNTIF($D$2:$D$142, 5)</f>
        <v>11</v>
      </c>
      <c r="C260" s="92">
        <f>B260/B264</f>
        <v>0.1</v>
      </c>
      <c r="E260" s="43" t="s">
        <v>2590</v>
      </c>
      <c r="F260" s="36">
        <f>COUNTIFS(E$2:E$242, 1, $D$2:$D$242, 6)</f>
        <v>14</v>
      </c>
      <c r="G260" s="37">
        <f>F260/F263</f>
        <v>0.14141414141414141</v>
      </c>
      <c r="H260" s="36">
        <f>COUNTIFS(E$2:E$242, 2, $D$2:$D$242, 6)</f>
        <v>0</v>
      </c>
      <c r="I260" s="37">
        <f>H260/H263</f>
        <v>0</v>
      </c>
      <c r="J260" s="36">
        <f>COUNTIFS(E$2:E$242, 3, $D$2:$D$242, 6)</f>
        <v>0</v>
      </c>
      <c r="K260" s="37">
        <f>J260/J263</f>
        <v>0</v>
      </c>
      <c r="L260" s="36">
        <f>COUNTIFS(E$2:E$242, 4, $D$2:$D$242, 6)</f>
        <v>1</v>
      </c>
      <c r="M260" s="38">
        <f>L260/L263</f>
        <v>0.2</v>
      </c>
      <c r="U260" s="43" t="s">
        <v>2590</v>
      </c>
      <c r="V260" s="118">
        <f>AVERAGEIFS(U$2:U$242, $D$2:$D$242, 6)</f>
        <v>11.8</v>
      </c>
      <c r="AB260" s="43" t="s">
        <v>2590</v>
      </c>
      <c r="AC260" s="36">
        <f>COUNTIFS(AB$2:AB$242, 1, $D$2:$D$242, 6)</f>
        <v>7</v>
      </c>
      <c r="AD260" s="37">
        <f>AC260/AC263</f>
        <v>0.17948717948717949</v>
      </c>
      <c r="AE260" s="36">
        <f>COUNTIFS(AB$2:AB$242, 2, $D$2:$D$242, 6)</f>
        <v>8</v>
      </c>
      <c r="AF260" s="38">
        <f>AE260/AE263</f>
        <v>0.11764705882352941</v>
      </c>
      <c r="AI260" s="43" t="s">
        <v>2590</v>
      </c>
      <c r="AJ260" s="98">
        <f>AVERAGEIFS(AI$2:AI$242, $D$2:$D$242, 6)</f>
        <v>0.17423333333333335</v>
      </c>
      <c r="AO260" s="43" t="s">
        <v>2590</v>
      </c>
      <c r="AP260" s="36">
        <f>COUNTIFS(AO$2:AO$242, 1, $D$2:$D$242, 6)</f>
        <v>6</v>
      </c>
      <c r="AQ260" s="37">
        <f>AP260/AP263</f>
        <v>0.125</v>
      </c>
      <c r="AR260" s="36">
        <f>COUNTIFS(AO$2:AO$242, 2, $D$2:$D$242, 6)</f>
        <v>6</v>
      </c>
      <c r="AS260" s="37">
        <f>AR260/AR263</f>
        <v>0.15789473684210525</v>
      </c>
      <c r="AT260" s="36">
        <f>COUNTIFS(AO$2:AO$242, 3, $D$2:$D$242, 6)</f>
        <v>0</v>
      </c>
      <c r="AU260" s="38">
        <f>AT260/AT263</f>
        <v>0</v>
      </c>
      <c r="AX260" s="43" t="s">
        <v>2590</v>
      </c>
      <c r="AY260" s="36">
        <f>COUNTIFS(AX$2:AX$242, 1, $D$2:$D$242, 6)</f>
        <v>5</v>
      </c>
      <c r="AZ260" s="37">
        <f>AY260/AY263</f>
        <v>0.2</v>
      </c>
      <c r="BA260" s="36">
        <f>COUNTIFS(AX$2:AX$242, 2, $D$2:$D$242, 6)</f>
        <v>8</v>
      </c>
      <c r="BB260" s="38">
        <f>BA260/BA263</f>
        <v>0.10526315789473684</v>
      </c>
      <c r="BH260" s="51" t="s">
        <v>2590</v>
      </c>
      <c r="BI260" s="36">
        <f>COUNTIFS(BH$2:BH$242, 1, $D$2:$D$242, 6)</f>
        <v>1</v>
      </c>
      <c r="BJ260" s="37">
        <f>BI260/BI263</f>
        <v>0.04</v>
      </c>
      <c r="BK260" s="36">
        <f>COUNTIFS(BI$2:BI$242, 1, $D$2:$D$242, 6)</f>
        <v>0</v>
      </c>
      <c r="BL260" s="37">
        <f>BK260/BK263</f>
        <v>0</v>
      </c>
      <c r="BM260" s="36">
        <f>COUNTIFS(BJ$2:BJ$242, 1, $D$2:$D$242, 6)</f>
        <v>0</v>
      </c>
      <c r="BN260" s="37">
        <f>BM260/BM263</f>
        <v>0</v>
      </c>
      <c r="BO260" s="36">
        <f>COUNTIFS(BK$2:BK$242, 1, $D$2:$D$242, 6)</f>
        <v>0</v>
      </c>
      <c r="BP260" s="37">
        <f>BO260/BO263</f>
        <v>0</v>
      </c>
      <c r="BQ260" s="36">
        <f>COUNTIFS(BL$2:BL$242, 1, $D$2:$D$242, 6)</f>
        <v>10</v>
      </c>
      <c r="BR260" s="37">
        <f>BQ260/BQ263</f>
        <v>0.15384615384615385</v>
      </c>
      <c r="BS260" s="36">
        <f>COUNTIFS(BM$2:BM$242, 1, $D$2:$D$242, 6)</f>
        <v>3</v>
      </c>
      <c r="BT260" s="38">
        <f>BS260/BS263</f>
        <v>0.25</v>
      </c>
      <c r="CB260" s="43" t="s">
        <v>2590</v>
      </c>
      <c r="CC260" s="36">
        <f>COUNTIFS(CB$2:CB$242, 1, $D$2:$D$242, 6)</f>
        <v>3</v>
      </c>
      <c r="CD260" s="37">
        <f>CC260/CC263</f>
        <v>0.10344827586206896</v>
      </c>
      <c r="CE260" s="36">
        <f>COUNTIFS(CB$2:CB$242, 2, $D$2:$D$242, 6)</f>
        <v>1</v>
      </c>
      <c r="CF260" s="37">
        <f>CE260/CE263</f>
        <v>3.2258064516129031E-2</v>
      </c>
      <c r="CG260" s="36">
        <f>COUNTIFS(CB$2:CB$242, 3, $D$2:$D$242, 6)</f>
        <v>1</v>
      </c>
      <c r="CH260" s="37">
        <f>CG260/CG263</f>
        <v>0.25</v>
      </c>
      <c r="CI260" s="36">
        <f>COUNTIFS(CB$2:CB$242, 4, $D$2:$D$242, 6)</f>
        <v>7</v>
      </c>
      <c r="CJ260" s="38">
        <f>CI260/CI263</f>
        <v>0.20588235294117646</v>
      </c>
      <c r="CQ260" s="43" t="s">
        <v>2590</v>
      </c>
      <c r="CR260" s="36">
        <f>COUNTIFS(CQ$2:CQ$242, 1, $D$2:$D$242, 6)</f>
        <v>6</v>
      </c>
      <c r="CS260" s="37">
        <f>CR260/CR263</f>
        <v>0.14634146341463414</v>
      </c>
      <c r="CT260" s="36">
        <f>COUNTIFS(CQ$2:CQ$242, 2, $D$2:$D$242, 6)</f>
        <v>0</v>
      </c>
      <c r="CU260" s="37">
        <f>CT260/CT263</f>
        <v>0</v>
      </c>
      <c r="CV260" s="36">
        <f>COUNTIFS(CQ$2:CQ$242, 3, $D$2:$D$242, 6)</f>
        <v>1</v>
      </c>
      <c r="CW260" s="37">
        <f>CV260/CV263</f>
        <v>6.25E-2</v>
      </c>
      <c r="CX260" s="36">
        <f>COUNTIFS(CQ$2:CQ$242, 4, $D$2:$D$242, 6)</f>
        <v>3</v>
      </c>
      <c r="CY260" s="38">
        <f>CX260/CX263</f>
        <v>0.16666666666666666</v>
      </c>
      <c r="DE260" s="51" t="s">
        <v>2590</v>
      </c>
      <c r="DF260" s="36">
        <f>COUNTIFS(DE$2:DE$242, 1, $D$2:$D$242, 6)</f>
        <v>0</v>
      </c>
      <c r="DG260" s="37" t="e">
        <f>DF260/DF263</f>
        <v>#DIV/0!</v>
      </c>
      <c r="DH260" s="36">
        <f>COUNTIFS(DE$2:DE$242, 2, $D$2:$D$242, 6)</f>
        <v>4</v>
      </c>
      <c r="DI260" s="37">
        <f>DH260/DH263</f>
        <v>0.10810810810810811</v>
      </c>
      <c r="DJ260" s="36">
        <f>COUNTIFS(DE$2:DE$242, 3, $D$2:$D$242, 6)</f>
        <v>0</v>
      </c>
      <c r="DK260" s="37" t="e">
        <f>DJ260/DJ263</f>
        <v>#DIV/0!</v>
      </c>
      <c r="DL260" s="36">
        <f>COUNTIFS(DE$2:DE$242, 4, $D$2:$D$242, 6)</f>
        <v>0</v>
      </c>
      <c r="DM260" s="37" t="e">
        <f>DL260/DL263</f>
        <v>#DIV/0!</v>
      </c>
      <c r="DN260" s="36">
        <f>COUNTIFS(DE$2:DE$242, 5, $D$2:$D$242, 6)</f>
        <v>0</v>
      </c>
      <c r="DO260" s="38">
        <f>DN260/DN263</f>
        <v>0</v>
      </c>
      <c r="DS260" s="43" t="s">
        <v>2590</v>
      </c>
      <c r="DT260" s="70">
        <f>AVERAGEIFS(DS$2:DS$242, $D$2:$D$242, 6)</f>
        <v>748.75</v>
      </c>
      <c r="DU260" s="38">
        <f>DT260/DT263</f>
        <v>1.2279235524157943</v>
      </c>
      <c r="DW260" s="43" t="s">
        <v>2590</v>
      </c>
      <c r="DX260" s="70">
        <f>AVERAGEIFS(DW$2:DW$242, $D$2:$D$242, 6)</f>
        <v>3.8</v>
      </c>
      <c r="DY260" s="38">
        <f>DX260/DX263</f>
        <v>0.5001828153564899</v>
      </c>
      <c r="EA260" s="43" t="s">
        <v>2590</v>
      </c>
      <c r="EB260" s="79">
        <f>AVERAGEIFS(EA$2:EA$242, $D$2:$D$242, 6)</f>
        <v>2008.2</v>
      </c>
      <c r="ED260" s="43" t="s">
        <v>2590</v>
      </c>
      <c r="EE260" s="76">
        <f>AVERAGEIFS(ED$2:ED$242, $D$2:$D$242, 6)</f>
        <v>3.2807254285714289</v>
      </c>
      <c r="EG260" s="43" t="s">
        <v>2590</v>
      </c>
      <c r="EH260" s="76">
        <f>AVERAGEIFS(EG$2:EG$242, $D$2:$D$242, 6)</f>
        <v>0.85400000000000009</v>
      </c>
      <c r="EJ260" s="43" t="s">
        <v>2590</v>
      </c>
      <c r="EK260" s="79">
        <f>AVERAGEIFS(EJ$2:EJ$242, $D$2:$D$242, 6)</f>
        <v>2.5116666666666667</v>
      </c>
      <c r="EM260" s="43" t="s">
        <v>2590</v>
      </c>
      <c r="EN260" s="79">
        <f>AVERAGEIFS(EM$2:EM$242, $D$2:$D$242, 6)</f>
        <v>66.75</v>
      </c>
      <c r="EP260" s="43" t="s">
        <v>2590</v>
      </c>
      <c r="EQ260" s="79">
        <f>AVERAGEIFS(EP$2:EP$242, $D$2:$D$242, 6)</f>
        <v>2049</v>
      </c>
      <c r="ES260" s="51" t="s">
        <v>2590</v>
      </c>
      <c r="ET260" s="36">
        <f>COUNTIFS(ES$2:ES$242, 1, $D$2:$D$242, 6)</f>
        <v>2</v>
      </c>
      <c r="EU260" s="37">
        <f>ET260/ET263</f>
        <v>0.18181818181818182</v>
      </c>
      <c r="EV260" s="36">
        <f>COUNTIFS(ES$2:ES$242, 2, $D$2:$D$242, 6)</f>
        <v>2</v>
      </c>
      <c r="EW260" s="37">
        <f>EV260/EV263</f>
        <v>0.2</v>
      </c>
      <c r="EX260" s="36">
        <f>COUNTIFS(ES$2:ES$242, 3, $D$2:$D$242, 6)</f>
        <v>4</v>
      </c>
      <c r="EY260" s="37">
        <f>EX260/EX263</f>
        <v>9.0909090909090912E-2</v>
      </c>
      <c r="EZ260" s="36">
        <f>COUNTIFS(ES$2:ES$242, 4, $D$2:$D$242, 6)</f>
        <v>0</v>
      </c>
      <c r="FA260" s="37">
        <f>EZ260/EZ263</f>
        <v>0</v>
      </c>
      <c r="FB260" s="36">
        <f>COUNTIFS(ES$2:ES$242, 5, $D$2:$D$242, 6)</f>
        <v>1</v>
      </c>
      <c r="FC260" s="38">
        <f>FB260/FB263</f>
        <v>0.25</v>
      </c>
      <c r="FE260" s="43" t="s">
        <v>2590</v>
      </c>
      <c r="FF260" s="74">
        <f>AVERAGEIFS(FE$2:FE$242, $D$2:$D$242, 6)</f>
        <v>144.5</v>
      </c>
      <c r="FH260" s="43" t="s">
        <v>2590</v>
      </c>
      <c r="FI260" s="74">
        <f>AVERAGEIFS(FH$2:FH$242, $D$2:$D$242, 6)</f>
        <v>403</v>
      </c>
      <c r="FK260" s="43" t="s">
        <v>2590</v>
      </c>
      <c r="FL260" s="74">
        <f>AVERAGEIFS(FK$2:FK$242, $D$2:$D$242, 6)</f>
        <v>113.06285714285715</v>
      </c>
      <c r="FO260" s="51" t="s">
        <v>2590</v>
      </c>
      <c r="FP260" s="36">
        <f>COUNTIFS(FO$2:FO$242, 1, $D$2:$D$242, 6)</f>
        <v>6</v>
      </c>
      <c r="FQ260" s="37">
        <f>FP260/FP263</f>
        <v>0.16666666666666666</v>
      </c>
      <c r="FR260" s="36">
        <f>COUNTIFS(FP$2:FP$242, 1, $D$2:$D$242, 6)</f>
        <v>6</v>
      </c>
      <c r="FS260" s="37">
        <f>FR260/FR263</f>
        <v>0.14634146341463414</v>
      </c>
      <c r="FT260" s="36">
        <f>COUNTIFS(FQ$2:FQ$242, 1, $D$2:$D$242, 6)</f>
        <v>0</v>
      </c>
      <c r="FU260" s="37">
        <f>FT260/FT263</f>
        <v>0</v>
      </c>
      <c r="FV260" s="36">
        <f>COUNTIFS(FR$2:FR$242, 1, $D$2:$D$242, 6)</f>
        <v>1</v>
      </c>
      <c r="FW260" s="37">
        <f>FV260/FV263</f>
        <v>6.6666666666666666E-2</v>
      </c>
      <c r="FX260" s="36">
        <f>COUNTIFS(FS$2:FS$242, 1, $D$2:$D$242, 6)</f>
        <v>0</v>
      </c>
      <c r="FY260" s="37">
        <f>FX260/FX263</f>
        <v>0</v>
      </c>
      <c r="FZ260" s="36">
        <f>COUNTIFS(FT$2:FT$242, 1, $D$2:$D$242, 6)</f>
        <v>1</v>
      </c>
      <c r="GA260" s="38">
        <f>FZ260/FZ263</f>
        <v>9.0909090909090912E-2</v>
      </c>
      <c r="GC260" s="43" t="s">
        <v>2590</v>
      </c>
      <c r="GD260" s="113">
        <f>AVERAGEIFS(GC$2:GC$242, $D$2:$D$242, 6)</f>
        <v>2.6711999999999998</v>
      </c>
      <c r="GF260" s="43" t="s">
        <v>2590</v>
      </c>
      <c r="GG260" s="79">
        <f>AVERAGEIFS(GF$2:GF$242, $D$2:$D$242, 6)</f>
        <v>2022.3333333333333</v>
      </c>
      <c r="GI260" s="43" t="s">
        <v>2590</v>
      </c>
      <c r="GJ260" s="36">
        <f>COUNTIFS(GI$2:GI$242, 1, $D$2:$D$242, 6)</f>
        <v>3</v>
      </c>
      <c r="GK260" s="37">
        <f>GJ260/GJ263</f>
        <v>0.15789473684210525</v>
      </c>
      <c r="GL260" s="36">
        <f>COUNTIFS(GI$2:GI$242, 2, $D$2:$D$242, 6)</f>
        <v>5</v>
      </c>
      <c r="GM260" s="38">
        <f>GL260/GL263</f>
        <v>0.13513513513513514</v>
      </c>
      <c r="GP260" s="43" t="s">
        <v>2590</v>
      </c>
      <c r="GQ260" s="36">
        <f>COUNTIFS(GP$2:GP$242, 1, $D$2:$D$242, 6)</f>
        <v>5</v>
      </c>
      <c r="GR260" s="37">
        <f>GQ260/GQ263</f>
        <v>9.6153846153846159E-2</v>
      </c>
      <c r="GS260" s="36">
        <f>COUNTIFS(GP$2:GP$242, 2, $D$2:$D$242, 6)</f>
        <v>7</v>
      </c>
      <c r="GT260" s="38">
        <f>GS260/GS263</f>
        <v>0.17948717948717949</v>
      </c>
    </row>
    <row r="261" spans="1:206" x14ac:dyDescent="0.15">
      <c r="A261" s="51" t="s">
        <v>2590</v>
      </c>
      <c r="B261" s="91">
        <f>COUNTIF($D$2:$D$142, 6)</f>
        <v>15</v>
      </c>
      <c r="C261" s="92">
        <f>B261/B264</f>
        <v>0.13636363636363635</v>
      </c>
      <c r="E261" s="43" t="s">
        <v>2591</v>
      </c>
      <c r="F261" s="36">
        <f>COUNTIFS(E$2:E$242, 1, $D$2:$D$242, 7)</f>
        <v>13</v>
      </c>
      <c r="G261" s="37">
        <f>F261/F263</f>
        <v>0.13131313131313133</v>
      </c>
      <c r="H261" s="36">
        <f>COUNTIFS(E$2:E$242, 2, $D$2:$D$242, 7)</f>
        <v>0</v>
      </c>
      <c r="I261" s="37">
        <f>H261/H263</f>
        <v>0</v>
      </c>
      <c r="J261" s="36">
        <f>COUNTIFS(E$2:E$242, 3, $D$2:$D$242, 7)</f>
        <v>0</v>
      </c>
      <c r="K261" s="37">
        <f>J261/J263</f>
        <v>0</v>
      </c>
      <c r="L261" s="36">
        <f>COUNTIFS(E$2:E$242, 4, $D$2:$D$242, 7)</f>
        <v>0</v>
      </c>
      <c r="M261" s="38">
        <f>L261/L263</f>
        <v>0</v>
      </c>
      <c r="U261" s="43" t="s">
        <v>2591</v>
      </c>
      <c r="V261" s="118">
        <f>AVERAGEIFS(U$2:U$242, $D$2:$D$242, 7)</f>
        <v>10.11875</v>
      </c>
      <c r="AB261" s="43" t="s">
        <v>2591</v>
      </c>
      <c r="AC261" s="36">
        <f>COUNTIFS(AB$2:AB$242, 1, $D$2:$D$242, 7)</f>
        <v>5</v>
      </c>
      <c r="AD261" s="37">
        <f>AC261/AC263</f>
        <v>0.12820512820512819</v>
      </c>
      <c r="AE261" s="36">
        <f>COUNTIFS(AB$2:AB$242, 2, $D$2:$D$242, 7)</f>
        <v>8</v>
      </c>
      <c r="AF261" s="38">
        <f>AE261/AE263</f>
        <v>0.11764705882352941</v>
      </c>
      <c r="AI261" s="43" t="s">
        <v>2591</v>
      </c>
      <c r="AJ261" s="98">
        <f>AVERAGEIFS(AI$2:AI$242, $D$2:$D$242, 7)</f>
        <v>0.33925714285714281</v>
      </c>
      <c r="AO261" s="43" t="s">
        <v>2591</v>
      </c>
      <c r="AP261" s="36">
        <f>COUNTIFS(AO$2:AO$242, 1, $D$2:$D$242, 7)</f>
        <v>4</v>
      </c>
      <c r="AQ261" s="37">
        <f>AP261/AP263</f>
        <v>8.3333333333333329E-2</v>
      </c>
      <c r="AR261" s="36">
        <f>COUNTIFS(AO$2:AO$242, 2, $D$2:$D$242, 7)</f>
        <v>7</v>
      </c>
      <c r="AS261" s="37">
        <f>AR261/AR263</f>
        <v>0.18421052631578946</v>
      </c>
      <c r="AT261" s="36">
        <f>COUNTIFS(AO$2:AO$242, 3, $D$2:$D$242, 7)</f>
        <v>0</v>
      </c>
      <c r="AU261" s="38">
        <f>AT261/AT263</f>
        <v>0</v>
      </c>
      <c r="AX261" s="43" t="s">
        <v>2591</v>
      </c>
      <c r="AY261" s="36">
        <f>COUNTIFS(AX$2:AX$242, 1, $D$2:$D$242, 7)</f>
        <v>0</v>
      </c>
      <c r="AZ261" s="37">
        <f>AY261/AY263</f>
        <v>0</v>
      </c>
      <c r="BA261" s="36">
        <f>COUNTIFS(AX$2:AX$242, 2, $D$2:$D$242, 7)</f>
        <v>13</v>
      </c>
      <c r="BB261" s="38">
        <f>BA261/BA263</f>
        <v>0.17105263157894737</v>
      </c>
      <c r="BH261" s="51" t="s">
        <v>2591</v>
      </c>
      <c r="BI261" s="36">
        <f>COUNTIFS(BH$2:BH$242, 1, $D$2:$D$242, 7)</f>
        <v>2</v>
      </c>
      <c r="BJ261" s="37">
        <f>BI261/BI263</f>
        <v>0.08</v>
      </c>
      <c r="BK261" s="36">
        <f>COUNTIFS(BI$2:BI$242, 1, $D$2:$D$242, 7)</f>
        <v>0</v>
      </c>
      <c r="BL261" s="37">
        <f>BK261/BK263</f>
        <v>0</v>
      </c>
      <c r="BM261" s="36">
        <f>COUNTIFS(BJ$2:BJ$242, 1, $D$2:$D$242, 7)</f>
        <v>3</v>
      </c>
      <c r="BN261" s="37">
        <f>BM261/BM263</f>
        <v>0.375</v>
      </c>
      <c r="BO261" s="36">
        <f>COUNTIFS(BK$2:BK$242, 1, $D$2:$D$242, 7)</f>
        <v>0</v>
      </c>
      <c r="BP261" s="37">
        <f>BO261/BO263</f>
        <v>0</v>
      </c>
      <c r="BQ261" s="36">
        <f>COUNTIFS(BL$2:BL$242, 1, $D$2:$D$242, 7)</f>
        <v>9</v>
      </c>
      <c r="BR261" s="37">
        <f>BQ261/BQ263</f>
        <v>0.13846153846153847</v>
      </c>
      <c r="BS261" s="36">
        <f>COUNTIFS(BM$2:BM$242, 1, $D$2:$D$242, 7)</f>
        <v>0</v>
      </c>
      <c r="BT261" s="38">
        <f>BS261/BS263</f>
        <v>0</v>
      </c>
      <c r="CB261" s="43" t="s">
        <v>2591</v>
      </c>
      <c r="CC261" s="36">
        <f>COUNTIFS(CB$2:CB$242, 1, $D$2:$D$242, 7)</f>
        <v>2</v>
      </c>
      <c r="CD261" s="37">
        <f>CC261/CC263</f>
        <v>6.8965517241379309E-2</v>
      </c>
      <c r="CE261" s="36">
        <f>COUNTIFS(CB$2:CB$242, 2, $D$2:$D$242, 7)</f>
        <v>4</v>
      </c>
      <c r="CF261" s="37">
        <f>CE261/CE263</f>
        <v>0.12903225806451613</v>
      </c>
      <c r="CG261" s="36">
        <f>COUNTIFS(CB$2:CB$242, 3, $D$2:$D$242, 7)</f>
        <v>1</v>
      </c>
      <c r="CH261" s="37">
        <f>CG261/CG263</f>
        <v>0.25</v>
      </c>
      <c r="CI261" s="36">
        <f>COUNTIFS(CB$2:CB$242, 4, $D$2:$D$242, 7)</f>
        <v>5</v>
      </c>
      <c r="CJ261" s="38">
        <f>CI261/CI263</f>
        <v>0.14705882352941177</v>
      </c>
      <c r="CQ261" s="43" t="s">
        <v>2591</v>
      </c>
      <c r="CR261" s="36">
        <f>COUNTIFS(CQ$2:CQ$242, 1, $D$2:$D$242, 7)</f>
        <v>6</v>
      </c>
      <c r="CS261" s="37">
        <f>CR261/CR263</f>
        <v>0.14634146341463414</v>
      </c>
      <c r="CT261" s="36">
        <f>COUNTIFS(CQ$2:CQ$242, 2, $D$2:$D$242, 7)</f>
        <v>0</v>
      </c>
      <c r="CU261" s="37">
        <f>CT261/CT263</f>
        <v>0</v>
      </c>
      <c r="CV261" s="36">
        <f>COUNTIFS(CQ$2:CQ$242, 3, $D$2:$D$242, 7)</f>
        <v>0</v>
      </c>
      <c r="CW261" s="37">
        <f>CV261/CV263</f>
        <v>0</v>
      </c>
      <c r="CX261" s="36">
        <f>COUNTIFS(CQ$2:CQ$242, 4, $D$2:$D$242, 7)</f>
        <v>3</v>
      </c>
      <c r="CY261" s="38">
        <f>CX261/CX263</f>
        <v>0.16666666666666666</v>
      </c>
      <c r="DE261" s="51" t="s">
        <v>2591</v>
      </c>
      <c r="DF261" s="36">
        <f>COUNTIFS(DE$2:DE$242, 1, $D$2:$D$242, 7)</f>
        <v>0</v>
      </c>
      <c r="DG261" s="37" t="e">
        <f>DF261/DF263</f>
        <v>#DIV/0!</v>
      </c>
      <c r="DH261" s="36">
        <f>COUNTIFS(DE$2:DE$242, 2, $D$2:$D$242, 7)</f>
        <v>0</v>
      </c>
      <c r="DI261" s="37">
        <f>DH261/DH263</f>
        <v>0</v>
      </c>
      <c r="DJ261" s="36">
        <f>COUNTIFS(DE$2:DE$242, 3, $D$2:$D$242, 7)</f>
        <v>0</v>
      </c>
      <c r="DK261" s="37" t="e">
        <f>DJ261/DJ263</f>
        <v>#DIV/0!</v>
      </c>
      <c r="DL261" s="36">
        <f>COUNTIFS(DE$2:DE$242, 4, $D$2:$D$242, 7)</f>
        <v>0</v>
      </c>
      <c r="DM261" s="37" t="e">
        <f>DL261/DL263</f>
        <v>#DIV/0!</v>
      </c>
      <c r="DN261" s="36">
        <f>COUNTIFS(DE$2:DE$242, 5, $D$2:$D$242, 7)</f>
        <v>0</v>
      </c>
      <c r="DO261" s="38">
        <f>DN261/DN263</f>
        <v>0</v>
      </c>
      <c r="DS261" s="43" t="s">
        <v>2591</v>
      </c>
      <c r="DT261" s="70">
        <f>AVERAGEIFS(DS$2:DS$242, $D$2:$D$242, 7)</f>
        <v>4</v>
      </c>
      <c r="DU261" s="38">
        <f>DT261/DT263</f>
        <v>6.5598587107354618E-3</v>
      </c>
      <c r="DW261" s="43" t="s">
        <v>2591</v>
      </c>
      <c r="DX261" s="70">
        <f>AVERAGEIFS(DW$2:DW$242, $D$2:$D$242, 7)</f>
        <v>8.2857142857142865</v>
      </c>
      <c r="DY261" s="38">
        <f>DX261/DX263</f>
        <v>1.0906241838600157</v>
      </c>
      <c r="EA261" s="43" t="s">
        <v>2591</v>
      </c>
      <c r="EB261" s="79">
        <f>AVERAGEIFS(EA$2:EA$242, $D$2:$D$242, 7)</f>
        <v>2004.875</v>
      </c>
      <c r="ED261" s="43" t="s">
        <v>2591</v>
      </c>
      <c r="EE261" s="76">
        <f>AVERAGEIFS(ED$2:ED$242, $D$2:$D$242, 7)</f>
        <v>19.822633333333332</v>
      </c>
      <c r="EG261" s="43" t="s">
        <v>2591</v>
      </c>
      <c r="EH261" s="76">
        <f>AVERAGEIFS(EG$2:EG$242, $D$2:$D$242, 7)</f>
        <v>0.81083333333333341</v>
      </c>
      <c r="EJ261" s="43" t="s">
        <v>2591</v>
      </c>
      <c r="EK261" s="79">
        <f>AVERAGEIFS(EJ$2:EJ$242, $D$2:$D$242, 7)</f>
        <v>0</v>
      </c>
      <c r="EM261" s="43" t="s">
        <v>2591</v>
      </c>
      <c r="EN261" s="79" t="e">
        <f>AVERAGEIFS(EM$2:EM$242, $D$2:$D$242, 7)</f>
        <v>#DIV/0!</v>
      </c>
      <c r="EP261" s="43" t="s">
        <v>2591</v>
      </c>
      <c r="EQ261" s="79">
        <f>AVERAGEIFS(EP$2:EP$242, $D$2:$D$242, 7)</f>
        <v>2033.3333333333333</v>
      </c>
      <c r="ES261" s="51" t="s">
        <v>2591</v>
      </c>
      <c r="ET261" s="36">
        <f>COUNTIFS(ES$2:ES$242, 1, $D$2:$D$242, 7)</f>
        <v>0</v>
      </c>
      <c r="EU261" s="37">
        <f>ET261/ET263</f>
        <v>0</v>
      </c>
      <c r="EV261" s="36">
        <f>COUNTIFS(ES$2:ES$242, 2, $D$2:$D$242, 7)</f>
        <v>0</v>
      </c>
      <c r="EW261" s="37">
        <f>EV261/EV263</f>
        <v>0</v>
      </c>
      <c r="EX261" s="36">
        <f>COUNTIFS(ES$2:ES$242, 3, $D$2:$D$242, 7)</f>
        <v>7</v>
      </c>
      <c r="EY261" s="37">
        <f>EX261/EX263</f>
        <v>0.15909090909090909</v>
      </c>
      <c r="EZ261" s="36">
        <f>COUNTIFS(ES$2:ES$242, 4, $D$2:$D$242, 7)</f>
        <v>1</v>
      </c>
      <c r="FA261" s="37">
        <f>EZ261/EZ263</f>
        <v>0.16666666666666666</v>
      </c>
      <c r="FB261" s="36">
        <f>COUNTIFS(ES$2:ES$242, 5, $D$2:$D$242, 7)</f>
        <v>1</v>
      </c>
      <c r="FC261" s="38">
        <f>FB261/FB263</f>
        <v>0.25</v>
      </c>
      <c r="FE261" s="43" t="s">
        <v>2591</v>
      </c>
      <c r="FF261" s="74">
        <f>AVERAGEIFS(FE$2:FE$242, $D$2:$D$242, 7)</f>
        <v>13</v>
      </c>
      <c r="FH261" s="43" t="s">
        <v>2591</v>
      </c>
      <c r="FI261" s="74">
        <f>AVERAGEIFS(FH$2:FH$242, $D$2:$D$242, 7)</f>
        <v>9.3333333333333339</v>
      </c>
      <c r="FK261" s="43" t="s">
        <v>2591</v>
      </c>
      <c r="FL261" s="74">
        <f>AVERAGEIFS(FK$2:FK$242, $D$2:$D$242, 7)</f>
        <v>27.5</v>
      </c>
      <c r="FO261" s="51" t="s">
        <v>2591</v>
      </c>
      <c r="FP261" s="36">
        <f>COUNTIFS(FO$2:FO$242, 1, $D$2:$D$242, 7)</f>
        <v>4</v>
      </c>
      <c r="FQ261" s="37">
        <f>FP261/FP263</f>
        <v>0.1111111111111111</v>
      </c>
      <c r="FR261" s="36">
        <f>COUNTIFS(FP$2:FP$242, 1, $D$2:$D$242, 7)</f>
        <v>3</v>
      </c>
      <c r="FS261" s="37">
        <f>FR261/FR263</f>
        <v>7.3170731707317069E-2</v>
      </c>
      <c r="FT261" s="36">
        <f>COUNTIFS(FQ$2:FQ$242, 1, $D$2:$D$242, 7)</f>
        <v>1</v>
      </c>
      <c r="FU261" s="37">
        <f>FT261/FT263</f>
        <v>5.8823529411764705E-2</v>
      </c>
      <c r="FV261" s="36">
        <f>COUNTIFS(FR$2:FR$242, 1, $D$2:$D$242, 7)</f>
        <v>2</v>
      </c>
      <c r="FW261" s="37">
        <f>FV261/FV263</f>
        <v>0.13333333333333333</v>
      </c>
      <c r="FX261" s="36">
        <f>COUNTIFS(FS$2:FS$242, 1, $D$2:$D$242, 7)</f>
        <v>0</v>
      </c>
      <c r="FY261" s="37">
        <f>FX261/FX263</f>
        <v>0</v>
      </c>
      <c r="FZ261" s="36">
        <f>COUNTIFS(FT$2:FT$242, 1, $D$2:$D$242, 7)</f>
        <v>1</v>
      </c>
      <c r="GA261" s="38">
        <f>FZ261/FZ263</f>
        <v>9.0909090909090912E-2</v>
      </c>
      <c r="GC261" s="43" t="s">
        <v>2591</v>
      </c>
      <c r="GD261" s="113">
        <f>AVERAGEIFS(GC$2:GC$242, $D$2:$D$242, 7)</f>
        <v>1.3074999999999999</v>
      </c>
      <c r="GF261" s="43" t="s">
        <v>2591</v>
      </c>
      <c r="GG261" s="79">
        <f>AVERAGEIFS(GF$2:GF$242, $D$2:$D$242, 7)</f>
        <v>2040</v>
      </c>
      <c r="GI261" s="43" t="s">
        <v>2591</v>
      </c>
      <c r="GJ261" s="36">
        <f>COUNTIFS(GI$2:GI$242, 1, $D$2:$D$242, 7)</f>
        <v>3</v>
      </c>
      <c r="GK261" s="37">
        <f>GJ261/GJ263</f>
        <v>0.15789473684210525</v>
      </c>
      <c r="GL261" s="36">
        <f>COUNTIFS(GI$2:GI$242, 2, $D$2:$D$242, 7)</f>
        <v>3</v>
      </c>
      <c r="GM261" s="38">
        <f>GL261/GL263</f>
        <v>8.1081081081081086E-2</v>
      </c>
      <c r="GP261" s="43" t="s">
        <v>2591</v>
      </c>
      <c r="GQ261" s="36">
        <f>COUNTIFS(GP$2:GP$242, 1, $D$2:$D$242, 7)</f>
        <v>2</v>
      </c>
      <c r="GR261" s="37">
        <f>GQ261/GQ263</f>
        <v>3.8461538461538464E-2</v>
      </c>
      <c r="GS261" s="36">
        <f>COUNTIFS(GP$2:GP$242, 2, $D$2:$D$242, 7)</f>
        <v>8</v>
      </c>
      <c r="GT261" s="38">
        <f>GS261/GS263</f>
        <v>0.20512820512820512</v>
      </c>
    </row>
    <row r="262" spans="1:206" x14ac:dyDescent="0.15">
      <c r="A262" s="51" t="s">
        <v>2591</v>
      </c>
      <c r="B262" s="91">
        <f>COUNTIF($D$2:$D$142, 7)</f>
        <v>13</v>
      </c>
      <c r="C262" s="92">
        <f>B262/B264</f>
        <v>0.11818181818181818</v>
      </c>
      <c r="E262" s="43" t="s">
        <v>2592</v>
      </c>
      <c r="F262" s="36">
        <f>COUNTIFS(E$2:E$242, 1, $D$2:$D$242, 8)</f>
        <v>11</v>
      </c>
      <c r="G262" s="37">
        <f>F262/F263</f>
        <v>0.1111111111111111</v>
      </c>
      <c r="H262" s="36">
        <f>COUNTIFS(E$2:E$242, 2, $D$2:$D$242, 8)</f>
        <v>0</v>
      </c>
      <c r="I262" s="37">
        <f>H262/H263</f>
        <v>0</v>
      </c>
      <c r="J262" s="36">
        <f>COUNTIFS(E$2:E$242, 3, $D$2:$D$242, 8)</f>
        <v>0</v>
      </c>
      <c r="K262" s="37">
        <f>J262/J263</f>
        <v>0</v>
      </c>
      <c r="L262" s="36">
        <f>COUNTIFS(E$2:E$242, 4, $D$2:$D$242, 8)</f>
        <v>0</v>
      </c>
      <c r="M262" s="38">
        <f>L262/L263</f>
        <v>0</v>
      </c>
      <c r="U262" s="43" t="s">
        <v>2592</v>
      </c>
      <c r="V262" s="118">
        <f>AVERAGEIFS(U$2:U$242, $D$2:$D$242, 8)</f>
        <v>11.333333333333334</v>
      </c>
      <c r="AB262" s="43" t="s">
        <v>2592</v>
      </c>
      <c r="AC262" s="36">
        <f>COUNTIFS(AB$2:AB$242, 1, $D$2:$D$242, 8)</f>
        <v>0</v>
      </c>
      <c r="AD262" s="37">
        <f>AC262/AC263</f>
        <v>0</v>
      </c>
      <c r="AE262" s="36">
        <f>COUNTIFS(AB$2:AB$242, 2, $D$2:$D$242, 8)</f>
        <v>11</v>
      </c>
      <c r="AF262" s="38">
        <f>AE262/AE263</f>
        <v>0.16176470588235295</v>
      </c>
      <c r="AI262" s="43" t="s">
        <v>2592</v>
      </c>
      <c r="AJ262" s="98">
        <f>AVERAGEIFS(AI$2:AI$242, $D$2:$D$242, 8)</f>
        <v>0.26737499999999997</v>
      </c>
      <c r="AO262" s="43" t="s">
        <v>2592</v>
      </c>
      <c r="AP262" s="36">
        <f>COUNTIFS(AO$2:AO$242, 1, $D$2:$D$242, 8)</f>
        <v>2</v>
      </c>
      <c r="AQ262" s="37">
        <f>AP262/AP263</f>
        <v>4.1666666666666664E-2</v>
      </c>
      <c r="AR262" s="36">
        <f>COUNTIFS(AO$2:AO$242, 2, $D$2:$D$242, 8)</f>
        <v>3</v>
      </c>
      <c r="AS262" s="37">
        <f>AR262/AR263</f>
        <v>7.8947368421052627E-2</v>
      </c>
      <c r="AT262" s="36">
        <f>COUNTIFS(AO$2:AO$242, 3, $D$2:$D$242, 8)</f>
        <v>1</v>
      </c>
      <c r="AU262" s="38">
        <f>AT262/AT263</f>
        <v>0.16666666666666666</v>
      </c>
      <c r="AX262" s="43" t="s">
        <v>2592</v>
      </c>
      <c r="AY262" s="36">
        <f>COUNTIFS(AX$2:AX$242, 1, $D$2:$D$242, 8)</f>
        <v>1</v>
      </c>
      <c r="AZ262" s="37">
        <f>AY262/AY263</f>
        <v>0.04</v>
      </c>
      <c r="BA262" s="36">
        <f>COUNTIFS(AX$2:AX$242, 2, $D$2:$D$242, 8)</f>
        <v>8</v>
      </c>
      <c r="BB262" s="38">
        <f>BA262/BA263</f>
        <v>0.10526315789473684</v>
      </c>
      <c r="BH262" s="51" t="s">
        <v>2592</v>
      </c>
      <c r="BI262" s="36">
        <f>COUNTIFS(BH$2:BH$242, 1, $D$2:$D$242, 8)</f>
        <v>1</v>
      </c>
      <c r="BJ262" s="37">
        <f>BI262/BI263</f>
        <v>0.04</v>
      </c>
      <c r="BK262" s="36">
        <f>COUNTIFS(BI$2:BI$242, 1, $D$2:$D$242, 8)</f>
        <v>0</v>
      </c>
      <c r="BL262" s="37">
        <f>BK262/BK263</f>
        <v>0</v>
      </c>
      <c r="BM262" s="36">
        <f>COUNTIFS(BJ$2:BJ$242, 1, $D$2:$D$242, 8)</f>
        <v>1</v>
      </c>
      <c r="BN262" s="37">
        <f>BM262/BM263</f>
        <v>0.125</v>
      </c>
      <c r="BO262" s="36">
        <f>COUNTIFS(BK$2:BK$242, 1, $D$2:$D$242, 8)</f>
        <v>0</v>
      </c>
      <c r="BP262" s="37">
        <f>BO262/BO263</f>
        <v>0</v>
      </c>
      <c r="BQ262" s="36">
        <f>COUNTIFS(BL$2:BL$242, 1, $D$2:$D$242, 8)</f>
        <v>6</v>
      </c>
      <c r="BR262" s="37">
        <f>BQ262/BQ263</f>
        <v>9.2307692307692313E-2</v>
      </c>
      <c r="BS262" s="36">
        <f>COUNTIFS(BM$2:BM$242, 1, $D$2:$D$242, 8)</f>
        <v>1</v>
      </c>
      <c r="BT262" s="38">
        <f>BS262/BS263</f>
        <v>8.3333333333333329E-2</v>
      </c>
      <c r="CB262" s="43" t="s">
        <v>2592</v>
      </c>
      <c r="CC262" s="36">
        <f>COUNTIFS(CB$2:CB$242, 1, $D$2:$D$242, 8)</f>
        <v>5</v>
      </c>
      <c r="CD262" s="37">
        <f>CC262/CC263</f>
        <v>0.17241379310344829</v>
      </c>
      <c r="CE262" s="36">
        <f>COUNTIFS(CB$2:CB$242, 2, $D$2:$D$242, 8)</f>
        <v>2</v>
      </c>
      <c r="CF262" s="37">
        <f>CE262/CE263</f>
        <v>6.4516129032258063E-2</v>
      </c>
      <c r="CG262" s="36">
        <f>COUNTIFS(CB$2:CB$242, 3, $D$2:$D$242, 8)</f>
        <v>0</v>
      </c>
      <c r="CH262" s="37">
        <f>CG262/CG263</f>
        <v>0</v>
      </c>
      <c r="CI262" s="36">
        <f>COUNTIFS(CB$2:CB$242, 4, $D$2:$D$242, 8)</f>
        <v>2</v>
      </c>
      <c r="CJ262" s="38">
        <f>CI262/CI263</f>
        <v>5.8823529411764705E-2</v>
      </c>
      <c r="CQ262" s="43" t="s">
        <v>2592</v>
      </c>
      <c r="CR262" s="36">
        <f>COUNTIFS(CQ$2:CQ$242, 1, $D$2:$D$242, 8)</f>
        <v>7</v>
      </c>
      <c r="CS262" s="37">
        <f>CR262/CR263</f>
        <v>0.17073170731707318</v>
      </c>
      <c r="CT262" s="36">
        <f>COUNTIFS(CQ$2:CQ$242, 2, $D$2:$D$242, 8)</f>
        <v>0</v>
      </c>
      <c r="CU262" s="37">
        <f>CT262/CT263</f>
        <v>0</v>
      </c>
      <c r="CV262" s="36">
        <f>COUNTIFS(CQ$2:CQ$242, 3, $D$2:$D$242, 8)</f>
        <v>0</v>
      </c>
      <c r="CW262" s="37">
        <f>CV262/CV263</f>
        <v>0</v>
      </c>
      <c r="CX262" s="36">
        <f>COUNTIFS(CQ$2:CQ$242, 4, $D$2:$D$242, 8)</f>
        <v>2</v>
      </c>
      <c r="CY262" s="38">
        <f>CX262/CX263</f>
        <v>0.1111111111111111</v>
      </c>
      <c r="DE262" s="51" t="s">
        <v>2592</v>
      </c>
      <c r="DF262" s="36">
        <f>COUNTIFS(DE$2:DE$242, 1, $D$2:$D$242, 8)</f>
        <v>0</v>
      </c>
      <c r="DG262" s="37" t="e">
        <f>DF262/DF263</f>
        <v>#DIV/0!</v>
      </c>
      <c r="DH262" s="36">
        <f>COUNTIFS(DE$2:DE$242, 2, $D$2:$D$242, 8)</f>
        <v>1</v>
      </c>
      <c r="DI262" s="37">
        <f>DH262/DH263</f>
        <v>2.7027027027027029E-2</v>
      </c>
      <c r="DJ262" s="36">
        <f>COUNTIFS(DE$2:DE$242, 3, $D$2:$D$242, 8)</f>
        <v>0</v>
      </c>
      <c r="DK262" s="37" t="e">
        <f>DJ262/DJ263</f>
        <v>#DIV/0!</v>
      </c>
      <c r="DL262" s="36">
        <f>COUNTIFS(DE$2:DE$242, 4, $D$2:$D$242, 8)</f>
        <v>0</v>
      </c>
      <c r="DM262" s="37" t="e">
        <f>DL262/DL263</f>
        <v>#DIV/0!</v>
      </c>
      <c r="DN262" s="36">
        <f>COUNTIFS(DE$2:DE$242, 5, $D$2:$D$242, 8)</f>
        <v>0</v>
      </c>
      <c r="DO262" s="38">
        <f>DN262/DN263</f>
        <v>0</v>
      </c>
      <c r="DS262" s="43" t="s">
        <v>2592</v>
      </c>
      <c r="DT262" s="70">
        <f>AVERAGEIFS(DS$2:DS$242, $D$2:$D$242, 8)</f>
        <v>72</v>
      </c>
      <c r="DU262" s="38">
        <f>DT262/DT263</f>
        <v>0.11807745679323831</v>
      </c>
      <c r="DW262" s="43" t="s">
        <v>2592</v>
      </c>
      <c r="DX262" s="70">
        <f>AVERAGEIFS(DW$2:DW$242, $D$2:$D$242, 8)</f>
        <v>7</v>
      </c>
      <c r="DY262" s="38">
        <f>DX262/DX263</f>
        <v>0.92138939670932352</v>
      </c>
      <c r="EA262" s="43" t="s">
        <v>2592</v>
      </c>
      <c r="EB262" s="79">
        <f>AVERAGEIFS(EA$2:EA$242, $D$2:$D$242, 8)</f>
        <v>2007.75</v>
      </c>
      <c r="ED262" s="43" t="s">
        <v>2592</v>
      </c>
      <c r="EE262" s="76">
        <f>AVERAGEIFS(ED$2:ED$242, $D$2:$D$242, 8)</f>
        <v>1.9381066666666669</v>
      </c>
      <c r="EG262" s="43" t="s">
        <v>2592</v>
      </c>
      <c r="EH262" s="76">
        <f>AVERAGEIFS(EG$2:EG$242, $D$2:$D$242, 8)</f>
        <v>0.47833333333333328</v>
      </c>
      <c r="EJ262" s="43" t="s">
        <v>2592</v>
      </c>
      <c r="EK262" s="79">
        <f>AVERAGEIFS(EJ$2:EJ$242, $D$2:$D$242, 8)</f>
        <v>0</v>
      </c>
      <c r="EM262" s="43" t="s">
        <v>2592</v>
      </c>
      <c r="EN262" s="79" t="e">
        <f>AVERAGEIFS(EM$2:EM$242, $D$2:$D$242, 8)</f>
        <v>#DIV/0!</v>
      </c>
      <c r="EP262" s="43" t="s">
        <v>2592</v>
      </c>
      <c r="EQ262" s="79">
        <f>AVERAGEIFS(EP$2:EP$242, $D$2:$D$242, 8)</f>
        <v>2032.5</v>
      </c>
      <c r="ES262" s="51" t="s">
        <v>2592</v>
      </c>
      <c r="ET262" s="36">
        <f>COUNTIFS(ES$2:ES$242, 1, $D$2:$D$242, 8)</f>
        <v>0</v>
      </c>
      <c r="EU262" s="37">
        <f>ET262/ET263</f>
        <v>0</v>
      </c>
      <c r="EV262" s="36">
        <f>COUNTIFS(ES$2:ES$242, 2, $D$2:$D$242, 8)</f>
        <v>0</v>
      </c>
      <c r="EW262" s="37">
        <f>EV262/EV263</f>
        <v>0</v>
      </c>
      <c r="EX262" s="36">
        <f>COUNTIFS(ES$2:ES$242, 3, $D$2:$D$242, 8)</f>
        <v>2</v>
      </c>
      <c r="EY262" s="37">
        <f>EX262/EX263</f>
        <v>4.5454545454545456E-2</v>
      </c>
      <c r="EZ262" s="36">
        <f>COUNTIFS(ES$2:ES$242, 4, $D$2:$D$242, 8)</f>
        <v>1</v>
      </c>
      <c r="FA262" s="37">
        <f>EZ262/EZ263</f>
        <v>0.16666666666666666</v>
      </c>
      <c r="FB262" s="36">
        <f>COUNTIFS(ES$2:ES$242, 5, $D$2:$D$242, 8)</f>
        <v>2</v>
      </c>
      <c r="FC262" s="38">
        <f>FB262/FB263</f>
        <v>0.5</v>
      </c>
      <c r="FE262" s="43" t="s">
        <v>2592</v>
      </c>
      <c r="FF262" s="74">
        <f>AVERAGEIFS(FE$2:FE$242, $D$2:$D$242, 8)</f>
        <v>27.5</v>
      </c>
      <c r="FH262" s="43" t="s">
        <v>2592</v>
      </c>
      <c r="FI262" s="74">
        <f>AVERAGEIFS(FH$2:FH$242, $D$2:$D$242, 8)</f>
        <v>213</v>
      </c>
      <c r="FK262" s="43" t="s">
        <v>2592</v>
      </c>
      <c r="FL262" s="74">
        <f>AVERAGEIFS(FK$2:FK$242, $D$2:$D$242, 8)</f>
        <v>78</v>
      </c>
      <c r="FO262" s="51" t="s">
        <v>2592</v>
      </c>
      <c r="FP262" s="36">
        <f>COUNTIFS(FO$2:FO$242, 1, $D$2:$D$242, 8)</f>
        <v>3</v>
      </c>
      <c r="FQ262" s="37">
        <f>FP262/FP263</f>
        <v>8.3333333333333329E-2</v>
      </c>
      <c r="FR262" s="36">
        <f>COUNTIFS(FP$2:FP$242, 1, $D$2:$D$242, 8)</f>
        <v>1</v>
      </c>
      <c r="FS262" s="37">
        <f>FR262/FR263</f>
        <v>2.4390243902439025E-2</v>
      </c>
      <c r="FT262" s="36">
        <f>COUNTIFS(FQ$2:FQ$242, 1, $D$2:$D$242, 8)</f>
        <v>0</v>
      </c>
      <c r="FU262" s="37">
        <f>FT262/FT263</f>
        <v>0</v>
      </c>
      <c r="FV262" s="36">
        <f>COUNTIFS(FR$2:FR$242, 1, $D$2:$D$242, 8)</f>
        <v>0</v>
      </c>
      <c r="FW262" s="37">
        <f>FV262/FV263</f>
        <v>0</v>
      </c>
      <c r="FX262" s="36">
        <f>COUNTIFS(FS$2:FS$242, 1, $D$2:$D$242, 8)</f>
        <v>0</v>
      </c>
      <c r="FY262" s="37">
        <f>FX262/FX263</f>
        <v>0</v>
      </c>
      <c r="FZ262" s="36">
        <f>COUNTIFS(FT$2:FT$242, 1, $D$2:$D$242, 8)</f>
        <v>0</v>
      </c>
      <c r="GA262" s="38">
        <f>FZ262/FZ263</f>
        <v>0</v>
      </c>
      <c r="GC262" s="43" t="s">
        <v>2592</v>
      </c>
      <c r="GD262" s="113">
        <f>AVERAGEIFS(GC$2:GC$242, $D$2:$D$242, 8)</f>
        <v>0.25</v>
      </c>
      <c r="GF262" s="43" t="s">
        <v>2592</v>
      </c>
      <c r="GG262" s="79">
        <f>AVERAGEIFS(GF$2:GF$242, $D$2:$D$242, 8)</f>
        <v>2037</v>
      </c>
      <c r="GI262" s="43" t="s">
        <v>2592</v>
      </c>
      <c r="GJ262" s="36">
        <f>COUNTIFS(GI$2:GI$242, 1, $D$2:$D$242, 8)</f>
        <v>2</v>
      </c>
      <c r="GK262" s="37">
        <f>GJ262/GJ263</f>
        <v>0.10526315789473684</v>
      </c>
      <c r="GL262" s="36">
        <f>COUNTIFS(GI$2:GI$242, 2, $D$2:$D$242, 8)</f>
        <v>0</v>
      </c>
      <c r="GM262" s="38">
        <f>GL262/GL263</f>
        <v>0</v>
      </c>
      <c r="GP262" s="43" t="s">
        <v>2592</v>
      </c>
      <c r="GQ262" s="36">
        <f>COUNTIFS(GP$2:GP$242, 1, $D$2:$D$242, 8)</f>
        <v>1</v>
      </c>
      <c r="GR262" s="37">
        <f>GQ262/GQ263</f>
        <v>1.9230769230769232E-2</v>
      </c>
      <c r="GS262" s="36">
        <f>COUNTIFS(GP$2:GP$242, 2, $D$2:$D$242, 8)</f>
        <v>6</v>
      </c>
      <c r="GT262" s="38">
        <f>GS262/GS263</f>
        <v>0.15384615384615385</v>
      </c>
    </row>
    <row r="263" spans="1:206" x14ac:dyDescent="0.15">
      <c r="A263" s="51" t="s">
        <v>2592</v>
      </c>
      <c r="B263" s="91">
        <f>COUNTIF($D$2:$D$142, 8)</f>
        <v>11</v>
      </c>
      <c r="C263" s="92">
        <f>B263/B264</f>
        <v>0.1</v>
      </c>
      <c r="E263" s="44" t="s">
        <v>2584</v>
      </c>
      <c r="F263" s="45">
        <f>SUM(F255:F262)</f>
        <v>99</v>
      </c>
      <c r="G263" s="46">
        <f>F263/(L263+F263+H263+J263)</f>
        <v>0.9</v>
      </c>
      <c r="H263" s="45">
        <f>SUM(H255:H262)</f>
        <v>5</v>
      </c>
      <c r="I263" s="46">
        <f>H263/(L263+F263+H263+J263)</f>
        <v>4.5454545454545456E-2</v>
      </c>
      <c r="J263" s="45">
        <f>SUM(J255:J262)</f>
        <v>1</v>
      </c>
      <c r="K263" s="46">
        <f>J263/(L263+F263+H263+J263)</f>
        <v>9.0909090909090905E-3</v>
      </c>
      <c r="L263" s="45">
        <f>SUM(L255:L262)</f>
        <v>5</v>
      </c>
      <c r="M263" s="47">
        <f>L263/(F263+H263+J263+L263)</f>
        <v>4.5454545454545456E-2</v>
      </c>
      <c r="U263" s="44" t="s">
        <v>2675</v>
      </c>
      <c r="V263" s="119">
        <f>V253</f>
        <v>12.673432835820895</v>
      </c>
      <c r="AB263" s="44" t="s">
        <v>2584</v>
      </c>
      <c r="AC263" s="45">
        <f>SUM(AC255:AC262)</f>
        <v>39</v>
      </c>
      <c r="AD263" s="46">
        <f>AC263/(AC263+AE263)</f>
        <v>0.3644859813084112</v>
      </c>
      <c r="AE263" s="45">
        <f>SUM(AE255:AE262)</f>
        <v>68</v>
      </c>
      <c r="AF263" s="47">
        <f>AE263/(AC263+AE263)</f>
        <v>0.63551401869158874</v>
      </c>
      <c r="AI263" s="44" t="s">
        <v>2675</v>
      </c>
      <c r="AJ263" s="99">
        <f>AJ253</f>
        <v>0.22989464285714284</v>
      </c>
      <c r="AO263" s="44" t="s">
        <v>2584</v>
      </c>
      <c r="AP263" s="45">
        <f>SUM(AP255:AP262)</f>
        <v>48</v>
      </c>
      <c r="AQ263" s="46">
        <f>AP263/(AP263+AR263+AT263)</f>
        <v>0.52173913043478259</v>
      </c>
      <c r="AR263" s="45">
        <f>SUM(AR255:AR262)</f>
        <v>38</v>
      </c>
      <c r="AS263" s="46">
        <f>AR263/(AP263+AR263+AT263)</f>
        <v>0.41304347826086957</v>
      </c>
      <c r="AT263" s="45">
        <f>SUM(AT255:AT262)</f>
        <v>6</v>
      </c>
      <c r="AU263" s="47">
        <f>AT263/(AP263+AR263+AT263)</f>
        <v>6.5217391304347824E-2</v>
      </c>
      <c r="AX263" s="44" t="s">
        <v>2584</v>
      </c>
      <c r="AY263" s="45">
        <f>SUM(AY255:AY262)</f>
        <v>25</v>
      </c>
      <c r="AZ263" s="46">
        <f>AY263/(AY263+BA263)</f>
        <v>0.24752475247524752</v>
      </c>
      <c r="BA263" s="45">
        <f>SUM(BA255:BA262)</f>
        <v>76</v>
      </c>
      <c r="BB263" s="47">
        <f>BA263/(AY263+BA263)</f>
        <v>0.75247524752475248</v>
      </c>
      <c r="BH263" s="52" t="s">
        <v>2584</v>
      </c>
      <c r="BI263" s="45">
        <f>SUM(BI255:BI262)</f>
        <v>25</v>
      </c>
      <c r="BJ263" s="46">
        <f>BI263/(110)</f>
        <v>0.22727272727272727</v>
      </c>
      <c r="BK263" s="45">
        <f>SUM(BK255:BK262)</f>
        <v>5</v>
      </c>
      <c r="BL263" s="46">
        <f>BK263/(110)</f>
        <v>4.5454545454545456E-2</v>
      </c>
      <c r="BM263" s="45">
        <f>SUM(BM255:BM262)</f>
        <v>8</v>
      </c>
      <c r="BN263" s="46">
        <f>BM263/(110)</f>
        <v>7.2727272727272724E-2</v>
      </c>
      <c r="BO263" s="45">
        <f>SUM(BO255:BO262)</f>
        <v>1</v>
      </c>
      <c r="BP263" s="46">
        <f>BO263/(110)</f>
        <v>9.0909090909090905E-3</v>
      </c>
      <c r="BQ263" s="45">
        <f>SUM(BQ255:BQ262)</f>
        <v>65</v>
      </c>
      <c r="BR263" s="46">
        <f>BQ263/(110)</f>
        <v>0.59090909090909094</v>
      </c>
      <c r="BS263" s="45">
        <f>SUM(BS255:BS262)</f>
        <v>12</v>
      </c>
      <c r="BT263" s="47">
        <f>BS263/(110)</f>
        <v>0.10909090909090909</v>
      </c>
      <c r="CB263" s="44" t="s">
        <v>2584</v>
      </c>
      <c r="CC263" s="45">
        <f>SUM(CC255:CC262)</f>
        <v>29</v>
      </c>
      <c r="CD263" s="46">
        <f>CC263/(CI263+CC263+CE263+CG263)</f>
        <v>0.29591836734693877</v>
      </c>
      <c r="CE263" s="45">
        <f>SUM(CE255:CE262)</f>
        <v>31</v>
      </c>
      <c r="CF263" s="46">
        <f>CE263/(CI263+CC263+CE263+CG263)</f>
        <v>0.31632653061224492</v>
      </c>
      <c r="CG263" s="45">
        <f>SUM(CG255:CG262)</f>
        <v>4</v>
      </c>
      <c r="CH263" s="46">
        <f>CG263/(CI263+CC263+CE263+CG263)</f>
        <v>4.0816326530612242E-2</v>
      </c>
      <c r="CI263" s="45">
        <f>SUM(CI255:CI262)</f>
        <v>34</v>
      </c>
      <c r="CJ263" s="47">
        <f>CI263/(CC263+CE263+CG263+CI263)</f>
        <v>0.34693877551020408</v>
      </c>
      <c r="CQ263" s="44" t="s">
        <v>2584</v>
      </c>
      <c r="CR263" s="45">
        <f>SUM(CR255:CR262)</f>
        <v>41</v>
      </c>
      <c r="CS263" s="46">
        <f>CR263/(CX263+CR263+CT263+CV263)</f>
        <v>0.4823529411764706</v>
      </c>
      <c r="CT263" s="45">
        <f>SUM(CT255:CT262)</f>
        <v>10</v>
      </c>
      <c r="CU263" s="46">
        <f>CT263/(CX263+CR263+CT263+CV263)</f>
        <v>0.11764705882352941</v>
      </c>
      <c r="CV263" s="45">
        <f>SUM(CV255:CV262)</f>
        <v>16</v>
      </c>
      <c r="CW263" s="46">
        <f>CV263/(CX263+CR263+CT263+CV263)</f>
        <v>0.18823529411764706</v>
      </c>
      <c r="CX263" s="45">
        <f>SUM(CX255:CX262)</f>
        <v>18</v>
      </c>
      <c r="CY263" s="47">
        <f>CX263/(CR263+CT263+CV263+CX263)</f>
        <v>0.21176470588235294</v>
      </c>
      <c r="DE263" s="52" t="s">
        <v>2584</v>
      </c>
      <c r="DF263" s="45">
        <f>SUM(DF255:DF262)</f>
        <v>0</v>
      </c>
      <c r="DG263" s="46">
        <f>DF263/(DN263+DL263+DJ263+DH263+DF263)</f>
        <v>0</v>
      </c>
      <c r="DH263" s="45">
        <f>SUM(DH255:DH262)</f>
        <v>37</v>
      </c>
      <c r="DI263" s="46">
        <f>DH263/(DF263+DN263+DL263+DJ263+DH263)</f>
        <v>0.97368421052631582</v>
      </c>
      <c r="DJ263" s="45">
        <f>SUM(DJ255:DJ262)</f>
        <v>0</v>
      </c>
      <c r="DK263" s="46">
        <f>DJ263/(DF263+DH263+DN263+DL263+DJ263)</f>
        <v>0</v>
      </c>
      <c r="DL263" s="45">
        <f>SUM(DL255:DL262)</f>
        <v>0</v>
      </c>
      <c r="DM263" s="46">
        <f>DL263/(DF263+DH263+DJ263+DN263+DL263)</f>
        <v>0</v>
      </c>
      <c r="DN263" s="45">
        <f>SUM(DN255:DN262)</f>
        <v>1</v>
      </c>
      <c r="DO263" s="47">
        <f>DN263/(DF263+DH263+DJ263+DL263+DN263)</f>
        <v>2.6315789473684209E-2</v>
      </c>
      <c r="DS263" s="44" t="s">
        <v>2584</v>
      </c>
      <c r="DT263" s="71">
        <f>DT253</f>
        <v>609.76923076923072</v>
      </c>
      <c r="DU263" s="47">
        <f>DT263/(DT263+DV353)</f>
        <v>1</v>
      </c>
      <c r="DW263" s="44" t="s">
        <v>2584</v>
      </c>
      <c r="DX263" s="71">
        <f>DX253</f>
        <v>7.5972222222222223</v>
      </c>
      <c r="DY263" s="47">
        <f>DX263/(DX263+DZ353)</f>
        <v>1</v>
      </c>
      <c r="EA263" s="44" t="s">
        <v>2675</v>
      </c>
      <c r="EB263" s="80">
        <f>EB253</f>
        <v>2006.4927536231885</v>
      </c>
      <c r="ED263" s="44" t="s">
        <v>2675</v>
      </c>
      <c r="EE263" s="77">
        <f>EE253</f>
        <v>6.5794515593220337</v>
      </c>
      <c r="EG263" s="44" t="s">
        <v>2675</v>
      </c>
      <c r="EH263" s="77">
        <f>EH253</f>
        <v>1.6832575757575756</v>
      </c>
      <c r="EJ263" s="44" t="s">
        <v>2675</v>
      </c>
      <c r="EK263" s="80">
        <f>EK253</f>
        <v>6.2433333333333341</v>
      </c>
      <c r="EM263" s="44" t="s">
        <v>2675</v>
      </c>
      <c r="EN263" s="80">
        <f>EN253</f>
        <v>1358.8433333333335</v>
      </c>
      <c r="EP263" s="44" t="s">
        <v>2675</v>
      </c>
      <c r="EQ263" s="80">
        <f>EQ253</f>
        <v>2036.7948717948718</v>
      </c>
      <c r="ES263" s="52" t="s">
        <v>2584</v>
      </c>
      <c r="ET263" s="45">
        <f>SUM(ET255:ET262)</f>
        <v>11</v>
      </c>
      <c r="EU263" s="46">
        <f>ET263/(FB263+EZ263+EX263+EV263+ET263)</f>
        <v>0.14666666666666667</v>
      </c>
      <c r="EV263" s="45">
        <f>SUM(EV255:EV262)</f>
        <v>10</v>
      </c>
      <c r="EW263" s="46">
        <f>EV263/(ET263+FB263+EZ263+EX263+EV263)</f>
        <v>0.13333333333333333</v>
      </c>
      <c r="EX263" s="45">
        <f>SUM(EX255:EX262)</f>
        <v>44</v>
      </c>
      <c r="EY263" s="46">
        <f>EX263/(ET263+EV263+FB263+EZ263+EX263)</f>
        <v>0.58666666666666667</v>
      </c>
      <c r="EZ263" s="45">
        <f>SUM(EZ255:EZ262)</f>
        <v>6</v>
      </c>
      <c r="FA263" s="46">
        <f>EZ263/(ET263+EV263+EX263+FB263+EZ263)</f>
        <v>0.08</v>
      </c>
      <c r="FB263" s="45">
        <f>SUM(FB255:FB262)</f>
        <v>4</v>
      </c>
      <c r="FC263" s="47">
        <f>FB263/(ET263+EV263+EX263+EZ263+FB263)</f>
        <v>5.3333333333333337E-2</v>
      </c>
      <c r="FE263" s="44" t="s">
        <v>2675</v>
      </c>
      <c r="FF263" s="75">
        <f>FF253</f>
        <v>558.36111111111109</v>
      </c>
      <c r="FH263" s="44" t="s">
        <v>2675</v>
      </c>
      <c r="FI263" s="75">
        <f>FI253</f>
        <v>953.55</v>
      </c>
      <c r="FK263" s="44" t="s">
        <v>2675</v>
      </c>
      <c r="FL263" s="75">
        <f>FL253</f>
        <v>85.545576923076922</v>
      </c>
      <c r="FO263" s="52" t="s">
        <v>2584</v>
      </c>
      <c r="FP263" s="45">
        <f>SUM(FP255:FP262)</f>
        <v>36</v>
      </c>
      <c r="FQ263" s="46">
        <f>FP263/(76)</f>
        <v>0.47368421052631576</v>
      </c>
      <c r="FR263" s="45">
        <f>SUM(FR255:FR262)</f>
        <v>41</v>
      </c>
      <c r="FS263" s="46">
        <f>FR263/(76)</f>
        <v>0.53947368421052633</v>
      </c>
      <c r="FT263" s="45">
        <f>SUM(FT255:FT262)</f>
        <v>17</v>
      </c>
      <c r="FU263" s="46">
        <f>FT263/(76)</f>
        <v>0.22368421052631579</v>
      </c>
      <c r="FV263" s="45">
        <f>SUM(FV255:FV262)</f>
        <v>15</v>
      </c>
      <c r="FW263" s="46">
        <f>FV263/(76)</f>
        <v>0.19736842105263158</v>
      </c>
      <c r="FX263" s="45">
        <f>SUM(FX255:FX262)</f>
        <v>9</v>
      </c>
      <c r="FY263" s="46">
        <f>FX263/(76)</f>
        <v>0.11842105263157894</v>
      </c>
      <c r="FZ263" s="45">
        <f>SUM(FZ255:FZ262)</f>
        <v>11</v>
      </c>
      <c r="GA263" s="47">
        <f>FZ263/(76)</f>
        <v>0.14473684210526316</v>
      </c>
      <c r="GC263" s="44" t="s">
        <v>2675</v>
      </c>
      <c r="GD263" s="114">
        <f>GD253</f>
        <v>8.9787250000000007</v>
      </c>
      <c r="GF263" s="44" t="s">
        <v>2675</v>
      </c>
      <c r="GG263" s="80">
        <f>GG253</f>
        <v>2030</v>
      </c>
      <c r="GI263" s="44" t="s">
        <v>2584</v>
      </c>
      <c r="GJ263" s="45">
        <f>SUM(GJ255:GJ262)</f>
        <v>19</v>
      </c>
      <c r="GK263" s="46">
        <f>GJ263/(GJ263+GL263)</f>
        <v>0.3392857142857143</v>
      </c>
      <c r="GL263" s="45">
        <f>SUM(GL255:GL262)</f>
        <v>37</v>
      </c>
      <c r="GM263" s="47">
        <f>GL263/(GJ263+GL263)</f>
        <v>0.6607142857142857</v>
      </c>
      <c r="GP263" s="44" t="s">
        <v>2584</v>
      </c>
      <c r="GQ263" s="45">
        <f>SUM(GQ255:GQ262)</f>
        <v>52</v>
      </c>
      <c r="GR263" s="46">
        <f>GQ263/(GQ263+GS263)</f>
        <v>0.5714285714285714</v>
      </c>
      <c r="GS263" s="45">
        <f>SUM(GS255:GS262)</f>
        <v>39</v>
      </c>
      <c r="GT263" s="47">
        <f>GS263/(GQ263+GS263)</f>
        <v>0.42857142857142855</v>
      </c>
    </row>
    <row r="264" spans="1:206" x14ac:dyDescent="0.15">
      <c r="A264" s="52" t="s">
        <v>2584</v>
      </c>
      <c r="B264" s="94">
        <f>SUM(B256:B263)</f>
        <v>110</v>
      </c>
      <c r="C264" s="95">
        <f>B264/B264</f>
        <v>1</v>
      </c>
    </row>
    <row r="265" spans="1:206" x14ac:dyDescent="0.15">
      <c r="G265" s="48" t="s">
        <v>2598</v>
      </c>
      <c r="H265" s="33" t="s">
        <v>2599</v>
      </c>
      <c r="I265" s="33"/>
      <c r="J265" s="33" t="s">
        <v>2600</v>
      </c>
      <c r="K265" s="33"/>
      <c r="L265" s="33" t="s">
        <v>2601</v>
      </c>
      <c r="M265" s="33"/>
      <c r="N265" s="33" t="s">
        <v>2602</v>
      </c>
      <c r="O265" s="33"/>
      <c r="P265" s="33" t="s">
        <v>2603</v>
      </c>
      <c r="Q265" s="33"/>
      <c r="R265" s="33" t="s">
        <v>2604</v>
      </c>
      <c r="S265" s="34"/>
      <c r="V265" s="32" t="str">
        <f>V$1</f>
        <v>How many days past due date are allowed before the late fee is assessed?</v>
      </c>
      <c r="W265" s="34"/>
      <c r="Y265" s="32" t="str">
        <f>Y$1</f>
        <v>How many days after due date before you disconnect water service?</v>
      </c>
      <c r="Z265" s="34"/>
      <c r="AD265" s="32" t="s">
        <v>270</v>
      </c>
      <c r="AE265" s="33" t="s">
        <v>2613</v>
      </c>
      <c r="AF265" s="33"/>
      <c r="AG265" s="33" t="s">
        <v>2614</v>
      </c>
      <c r="AH265" s="33"/>
      <c r="AI265" s="33" t="s">
        <v>2615</v>
      </c>
      <c r="AJ265" s="33"/>
      <c r="AK265" s="33" t="s">
        <v>943</v>
      </c>
      <c r="AL265" s="34"/>
      <c r="AP265" s="32" t="s">
        <v>2619</v>
      </c>
      <c r="AQ265" s="33" t="s">
        <v>2605</v>
      </c>
      <c r="AR265" s="33"/>
      <c r="AS265" s="33" t="s">
        <v>943</v>
      </c>
      <c r="AT265" s="33"/>
      <c r="AU265" s="33" t="s">
        <v>680</v>
      </c>
      <c r="AV265" s="34"/>
      <c r="AY265" s="32" t="s">
        <v>2622</v>
      </c>
      <c r="AZ265" s="33" t="s">
        <v>2624</v>
      </c>
      <c r="BA265" s="33"/>
      <c r="BB265" s="33" t="s">
        <v>2625</v>
      </c>
      <c r="BC265" s="33"/>
      <c r="BD265" s="33" t="s">
        <v>2626</v>
      </c>
      <c r="BE265" s="33"/>
      <c r="BF265" s="33" t="s">
        <v>2623</v>
      </c>
      <c r="BG265" s="34"/>
      <c r="BN265" s="32" t="s">
        <v>2637</v>
      </c>
      <c r="BO265" s="33" t="s">
        <v>2605</v>
      </c>
      <c r="BP265" s="33"/>
      <c r="BQ265" s="33" t="s">
        <v>943</v>
      </c>
      <c r="BR265" s="33"/>
      <c r="BS265" s="33" t="s">
        <v>680</v>
      </c>
      <c r="BT265" s="34"/>
      <c r="CD265" s="32" t="s">
        <v>2654</v>
      </c>
      <c r="CE265" s="33" t="s">
        <v>2605</v>
      </c>
      <c r="CF265" s="33"/>
      <c r="CG265" s="33" t="s">
        <v>943</v>
      </c>
      <c r="CH265" s="34"/>
      <c r="CT265" s="32" t="s">
        <v>2658</v>
      </c>
      <c r="CU265" s="33" t="s">
        <v>2605</v>
      </c>
      <c r="CV265" s="33"/>
      <c r="CW265" s="33" t="s">
        <v>943</v>
      </c>
      <c r="CX265" s="34"/>
      <c r="DG265" s="32" t="s">
        <v>351</v>
      </c>
      <c r="DH265" s="33" t="s">
        <v>2605</v>
      </c>
      <c r="DI265" s="33"/>
      <c r="DJ265" s="33" t="s">
        <v>943</v>
      </c>
      <c r="DK265" s="34"/>
      <c r="DN265" s="32" t="s">
        <v>2668</v>
      </c>
      <c r="DO265" s="33"/>
      <c r="DP265" s="34"/>
      <c r="DR265" s="32" t="s">
        <v>2668</v>
      </c>
      <c r="DS265" s="33"/>
      <c r="DT265" s="34"/>
      <c r="DV265" s="32" t="str">
        <f>DV$1</f>
        <v>Total miles of water lines (all sizes), not including service laterals</v>
      </c>
      <c r="DW265" s="33"/>
      <c r="DX265" s="34"/>
      <c r="DZ265" s="32" t="str">
        <f>DZ$1</f>
        <v>Year of original system construction completion</v>
      </c>
      <c r="EA265" s="34"/>
      <c r="EC265" s="32" t="str">
        <f>EC$1</f>
        <v>What is the design capacity of your water plant(s) (MGD)?</v>
      </c>
      <c r="ED265" s="34"/>
      <c r="EF265" s="32" t="str">
        <f>EF$1</f>
        <v>What was the peak flow of water treated in a 24-hour period in 2016?</v>
      </c>
      <c r="EG265" s="34"/>
      <c r="EI265" s="32" t="str">
        <f>EI$1</f>
        <v>Covered Urban Reservoirs-Raw Water Storage (MG)</v>
      </c>
      <c r="EJ265" s="34"/>
      <c r="EL265" s="32" t="str">
        <f>EL$1</f>
        <v>ASR Reservoir-Treated Water Storage (MG)</v>
      </c>
      <c r="EM265" s="34"/>
      <c r="EQ265" s="32" t="s">
        <v>2690</v>
      </c>
      <c r="ER265" s="33" t="s">
        <v>2605</v>
      </c>
      <c r="ES265" s="33"/>
      <c r="ET265" s="33" t="s">
        <v>943</v>
      </c>
      <c r="EU265" s="34"/>
      <c r="EW265" s="32" t="str">
        <f>EW$1</f>
        <v>What percentage of the system does each type of meter represent?-Manual Read (%)</v>
      </c>
      <c r="EX265" s="34"/>
      <c r="EZ265" s="32" t="str">
        <f>EZ$1</f>
        <v>What is the service population?-Service Population (Permanent Residents)-Inside City Limits</v>
      </c>
      <c r="FA265" s="34"/>
      <c r="FC265" s="32" t="str">
        <f>FC$1</f>
        <v>What is the service population?-Service Population (Including Peak Seasonal)-Outside City Limits</v>
      </c>
      <c r="FD265" s="34"/>
      <c r="FF265" s="32" t="str">
        <f>FF$1</f>
        <v>Commercial-Inside City Limits</v>
      </c>
      <c r="FG265" s="34"/>
      <c r="FI265" s="32" t="str">
        <f>FI$1</f>
        <v>Other-Outside City Limits</v>
      </c>
      <c r="FJ265" s="34"/>
      <c r="FL265" s="32" t="str">
        <f>FL$1</f>
        <v>Total number of pumps and lift stations in your city</v>
      </c>
      <c r="FM265" s="34"/>
      <c r="FV265" s="32" t="s">
        <v>2716</v>
      </c>
      <c r="FW265" s="33" t="s">
        <v>2605</v>
      </c>
      <c r="FX265" s="33"/>
      <c r="FY265" s="33" t="s">
        <v>943</v>
      </c>
      <c r="FZ265" s="34"/>
      <c r="GB265" s="32" t="str">
        <f>GB$1</f>
        <v>What is the total amount of wastewater treated in 2016 (MG)?</v>
      </c>
      <c r="GC265" s="34"/>
      <c r="GG265" s="32" t="str">
        <f>GG$1</f>
        <v>In what year will your daily production exceed design capacity?</v>
      </c>
      <c r="GH265" s="34"/>
      <c r="GJ265" s="32" t="str">
        <f>GJ$1</f>
        <v>What percentage (%) of total reclaimed water is reused/applied?</v>
      </c>
      <c r="GK265" s="100"/>
      <c r="GM265" s="32" t="str">
        <f>GM$1</f>
        <v xml:space="preserve">What percentage (%) of biosolids is applied? </v>
      </c>
      <c r="GN265" s="100"/>
      <c r="GQ265" s="32" t="str">
        <f>GQ$1</f>
        <v>Single-Family Residential-Inside City Limits</v>
      </c>
      <c r="GR265" s="100"/>
      <c r="GT265" s="32" t="str">
        <f>GT$1</f>
        <v>Commercial-Outside City Limits</v>
      </c>
      <c r="GU265" s="100"/>
      <c r="GW265" s="32" t="str">
        <f>GW$1</f>
        <v>Total miles of piped system</v>
      </c>
      <c r="GX265" s="100"/>
    </row>
    <row r="266" spans="1:206" x14ac:dyDescent="0.15">
      <c r="A266" s="12" t="s">
        <v>2697</v>
      </c>
      <c r="B266" s="96">
        <f>SUM(B2:B241)</f>
        <v>1372320</v>
      </c>
      <c r="G266" s="49" t="s">
        <v>2579</v>
      </c>
      <c r="H266" s="36">
        <f>COUNTIFS(G$2:G$242, 1, $C$2:$C$242, 1)</f>
        <v>20</v>
      </c>
      <c r="I266" s="37">
        <f>H266/H271</f>
        <v>0.18691588785046728</v>
      </c>
      <c r="J266" s="36">
        <f>COUNTIFS(H$2:H$242, 1, $C$2:$C$242, 1)</f>
        <v>20</v>
      </c>
      <c r="K266" s="37">
        <f>J266/J271</f>
        <v>0.18691588785046728</v>
      </c>
      <c r="L266" s="36">
        <f>COUNTIFS(I$2:I$242, 1, $C$2:$C$242, 1)</f>
        <v>1</v>
      </c>
      <c r="M266" s="37">
        <f>L266/L271</f>
        <v>1.3333333333333334E-2</v>
      </c>
      <c r="N266" s="36">
        <f>COUNTIFS(J$2:J$242, 1, $C$2:$C$242, 1)</f>
        <v>19</v>
      </c>
      <c r="O266" s="37">
        <f>N266/N271</f>
        <v>0.19587628865979381</v>
      </c>
      <c r="P266" s="36">
        <f>COUNTIFS(K$2:K$242, 1, $C$2:$C$242, 1)</f>
        <v>4</v>
      </c>
      <c r="Q266" s="37">
        <f>P266/P271</f>
        <v>0.08</v>
      </c>
      <c r="R266" s="36">
        <f>COUNTIFS(L$2:L$242, 1, $C$2:$C$242, 1)</f>
        <v>3</v>
      </c>
      <c r="S266" s="38">
        <f>R266/R271</f>
        <v>0.06</v>
      </c>
      <c r="V266" s="35" t="s">
        <v>2579</v>
      </c>
      <c r="W266" s="113">
        <f>AVERAGEIFS(V$2:V$242,  $C$2:$C$242, 1)</f>
        <v>24.5</v>
      </c>
      <c r="Y266" s="35" t="s">
        <v>2579</v>
      </c>
      <c r="Z266" s="113">
        <f>AVERAGEIFS(Y$2:Y$242,  $C$2:$C$242, 1)</f>
        <v>67</v>
      </c>
      <c r="AD266" s="35" t="s">
        <v>2579</v>
      </c>
      <c r="AE266" s="36">
        <f>COUNTIFS(AD$2:AD$242, 1, $C$2:$C$242, 1)</f>
        <v>1</v>
      </c>
      <c r="AF266" s="37">
        <f>AE266/AE271</f>
        <v>0.33333333333333331</v>
      </c>
      <c r="AG266" s="36">
        <f>COUNTIFS(AD$2:AD$242, 2, $C$2:$C$242, 1)</f>
        <v>8</v>
      </c>
      <c r="AH266" s="37">
        <f>AG266/AG271</f>
        <v>0.72727272727272729</v>
      </c>
      <c r="AI266" s="36">
        <f>COUNTIFS(AD$2:AD$242, 3, $C$2:$C$242, 1)</f>
        <v>9</v>
      </c>
      <c r="AJ266" s="37">
        <f>AI266/AI271</f>
        <v>0.1</v>
      </c>
      <c r="AK266" s="36">
        <f>COUNTIFS(AD$2:AD$242, 4, $C$2:$C$242, 1)</f>
        <v>2</v>
      </c>
      <c r="AL266" s="38">
        <f>AK266/AK271</f>
        <v>0.5</v>
      </c>
      <c r="AP266" s="35" t="s">
        <v>2579</v>
      </c>
      <c r="AQ266" s="36">
        <f>COUNTIFS(AP$2:AP$242, 1, $C$2:$C$242, 1)</f>
        <v>3</v>
      </c>
      <c r="AR266" s="37">
        <f>AQ266/AQ271</f>
        <v>6.8181818181818177E-2</v>
      </c>
      <c r="AS266" s="36">
        <f>COUNTIFS(AP$2:AP$242, 2, $C$2:$C$242, 1)</f>
        <v>5</v>
      </c>
      <c r="AT266" s="37">
        <f>AS266/AS271</f>
        <v>0.16666666666666666</v>
      </c>
      <c r="AU266" s="36">
        <f>COUNTIFS(AP$2:AP$242, 3, $C$2:$C$242, 1)</f>
        <v>8</v>
      </c>
      <c r="AV266" s="38">
        <f>AU266/AU271</f>
        <v>0.44444444444444442</v>
      </c>
      <c r="AY266" s="35" t="s">
        <v>2579</v>
      </c>
      <c r="AZ266" s="36">
        <f>COUNTIFS(AY$2:AY$242, 1, $C$2:$C$242, 1)</f>
        <v>6</v>
      </c>
      <c r="BA266" s="37">
        <f>AZ266/AZ271</f>
        <v>0.17142857142857143</v>
      </c>
      <c r="BB266" s="36">
        <f>COUNTIFS(AY$2:AY$242, 2, $C$2:$C$242, 1)</f>
        <v>6</v>
      </c>
      <c r="BC266" s="37">
        <f>BB266/BB271</f>
        <v>0.33333333333333331</v>
      </c>
      <c r="BD266" s="36">
        <f>COUNTIFS(AY$2:AY$242, 3, $C$2:$C$242, 1)</f>
        <v>2</v>
      </c>
      <c r="BE266" s="37">
        <f>BD266/BD271</f>
        <v>0.5</v>
      </c>
      <c r="BF266" s="36">
        <f>COUNTIFS(AY$2:AY$242, 4, $C$2:$C$242, 1)</f>
        <v>5</v>
      </c>
      <c r="BG266" s="38">
        <f>BF266/BF271</f>
        <v>0.11904761904761904</v>
      </c>
      <c r="BN266" s="35" t="s">
        <v>2579</v>
      </c>
      <c r="BO266" s="36">
        <f>COUNTIFS(BN$2:BN$242, 1, $C$2:$C$242, 1)</f>
        <v>0</v>
      </c>
      <c r="BP266" s="37">
        <f>BO266/BO271</f>
        <v>0</v>
      </c>
      <c r="BQ266" s="36">
        <f>COUNTIFS(BN$2:BN$242, 2, $C$2:$C$242, 1)</f>
        <v>17</v>
      </c>
      <c r="BR266" s="37">
        <f>BQ266/BQ271</f>
        <v>0.2073170731707317</v>
      </c>
      <c r="BS266" s="36">
        <f>COUNTIFS(BN$2:BN$242, 3, $C$2:$C$242, 1)</f>
        <v>1</v>
      </c>
      <c r="BT266" s="38">
        <f>BS266/BS271</f>
        <v>0.2</v>
      </c>
      <c r="CD266" s="35" t="s">
        <v>2579</v>
      </c>
      <c r="CE266" s="36">
        <f>COUNTIFS(CD$2:CD$242, 1, $C$2:$C$242, 1)</f>
        <v>0</v>
      </c>
      <c r="CF266" s="37">
        <f>CE266/CE271</f>
        <v>0</v>
      </c>
      <c r="CG266" s="36">
        <f>COUNTIFS(CD$2:CD$242, 2, $C$2:$C$242, 1)</f>
        <v>19</v>
      </c>
      <c r="CH266" s="38">
        <f>CG266/CG271</f>
        <v>0.20430107526881722</v>
      </c>
      <c r="CT266" s="35" t="s">
        <v>2579</v>
      </c>
      <c r="CU266" s="36">
        <f>COUNTIFS(CT$2:CT$242, 1, $C$2:$C$242, 1)</f>
        <v>0</v>
      </c>
      <c r="CV266" s="37">
        <f>CU266/CU271</f>
        <v>0</v>
      </c>
      <c r="CW266" s="36">
        <f>COUNTIFS(CT$2:CT$242, 2, $C$2:$C$242, 1)</f>
        <v>19</v>
      </c>
      <c r="CX266" s="38">
        <f>CW266/CW271</f>
        <v>0.29230769230769232</v>
      </c>
      <c r="DG266" s="35" t="s">
        <v>2579</v>
      </c>
      <c r="DH266" s="36">
        <f>COUNTIFS(DG$2:DG$242, 1, $C$2:$C$242, 1)</f>
        <v>0</v>
      </c>
      <c r="DI266" s="37">
        <f>DH266/DH271</f>
        <v>0</v>
      </c>
      <c r="DJ266" s="36">
        <f>COUNTIFS(DG$2:DG$242, 2, $C$2:$C$242, 1)</f>
        <v>0</v>
      </c>
      <c r="DK266" s="38">
        <f>DJ266/DJ271</f>
        <v>0</v>
      </c>
      <c r="DN266" s="35" t="s">
        <v>2579</v>
      </c>
      <c r="DO266" s="70">
        <f>AVERAGEIFS(DN$2:DN$242,  $C$2:$C$242, 1)</f>
        <v>0</v>
      </c>
      <c r="DP266" s="38">
        <f>DO266/DO271</f>
        <v>0</v>
      </c>
      <c r="DR266" s="35" t="s">
        <v>2579</v>
      </c>
      <c r="DS266" s="70">
        <f>AVERAGEIFS(DR$2:DR$242,  $C$2:$C$242, 1)</f>
        <v>0.33333333333333331</v>
      </c>
      <c r="DT266" s="38">
        <f>DS266/DS271</f>
        <v>1.1653116531165311E-2</v>
      </c>
      <c r="DV266" s="35" t="s">
        <v>2579</v>
      </c>
      <c r="DW266" s="70">
        <f>AVERAGEIFS(DV$2:DV$242,  $C$2:$C$242, 1)</f>
        <v>3.6</v>
      </c>
      <c r="DX266" s="38">
        <f>DW266/DW271</f>
        <v>3.6271032161010026E-2</v>
      </c>
      <c r="DZ266" s="35" t="s">
        <v>2579</v>
      </c>
      <c r="EA266" s="79">
        <f>AVERAGEIFS(DZ$2:DZ$242,  $C$2:$C$242, 1)</f>
        <v>1955</v>
      </c>
      <c r="EC266" s="35" t="s">
        <v>2579</v>
      </c>
      <c r="ED266" s="79">
        <f>AVERAGEIFS(EC$2:EC$242,  $C$2:$C$242, 1)</f>
        <v>0.35499999999999998</v>
      </c>
      <c r="EF266" s="35" t="s">
        <v>2579</v>
      </c>
      <c r="EG266" s="76">
        <f>AVERAGEIFS(EF$2:EF$242,  $C$2:$C$242, 1)</f>
        <v>0</v>
      </c>
      <c r="EI266" s="35" t="s">
        <v>2579</v>
      </c>
      <c r="EJ266" s="79">
        <f>AVERAGEIFS(EI$2:EI$242,  $C$2:$C$242, 1)</f>
        <v>0</v>
      </c>
      <c r="EL266" s="35" t="s">
        <v>2579</v>
      </c>
      <c r="EM266" s="79">
        <f>AVERAGEIFS(EL$2:EL$242,  $C$2:$C$242, 1)</f>
        <v>0</v>
      </c>
      <c r="EQ266" s="35" t="s">
        <v>2579</v>
      </c>
      <c r="ER266" s="36">
        <f>COUNTIFS(EQ$2:EQ$242, 1, $C$2:$C$242, 1)</f>
        <v>2</v>
      </c>
      <c r="ES266" s="37">
        <f>ER266/ER271</f>
        <v>3.3898305084745763E-2</v>
      </c>
      <c r="ET266" s="36">
        <f>COUNTIFS(EQ$2:EQ$242, 2, $C$2:$C$242, 1)</f>
        <v>9</v>
      </c>
      <c r="EU266" s="38">
        <f>ET266/ET271</f>
        <v>0.5</v>
      </c>
      <c r="EW266" s="35" t="s">
        <v>2579</v>
      </c>
      <c r="EX266" s="98">
        <f>AVERAGEIFS(EW$2:EW$242,  $C$2:$C$242, 1)</f>
        <v>0.88888888888888884</v>
      </c>
      <c r="EZ266" s="35" t="s">
        <v>2579</v>
      </c>
      <c r="FA266" s="74">
        <f>AVERAGEIFS(EZ$2:EZ$242,  $C$2:$C$242, 1)</f>
        <v>227.33333333333334</v>
      </c>
      <c r="FC266" s="35" t="s">
        <v>2579</v>
      </c>
      <c r="FD266" s="74">
        <f>AVERAGEIFS(FC$2:FC$242,  $C$2:$C$242, 1)</f>
        <v>0</v>
      </c>
      <c r="FF266" s="35" t="s">
        <v>2579</v>
      </c>
      <c r="FG266" s="74">
        <f>AVERAGEIFS(FF$2:FF$242,  $C$2:$C$242, 1)</f>
        <v>45</v>
      </c>
      <c r="FI266" s="35" t="s">
        <v>2579</v>
      </c>
      <c r="FJ266" s="74">
        <f>AVERAGEIFS(FI$2:FI$242,  $C$2:$C$242, 1)</f>
        <v>0</v>
      </c>
      <c r="FL266" s="35" t="s">
        <v>2579</v>
      </c>
      <c r="FM266" s="74">
        <f>AVERAGEIFS(FL$2:FL$242,  $C$2:$C$242, 1)</f>
        <v>5</v>
      </c>
      <c r="FV266" s="35" t="s">
        <v>2579</v>
      </c>
      <c r="FW266" s="36">
        <f>COUNTIFS(FV$2:FV$242, 1, $C$2:$C$242, 1)</f>
        <v>0</v>
      </c>
      <c r="FX266" s="37">
        <f>FW266/FW271</f>
        <v>0</v>
      </c>
      <c r="FY266" s="36">
        <f>COUNTIFS(FV$2:FV$242, 2, $C$2:$C$242, 1)</f>
        <v>1</v>
      </c>
      <c r="FZ266" s="38">
        <f>FY266/FY271</f>
        <v>4.1666666666666664E-2</v>
      </c>
      <c r="GB266" s="35" t="s">
        <v>2579</v>
      </c>
      <c r="GC266" s="113" t="e">
        <f>AVERAGEIFS(GB$2:GB$242,  $C$2:$C$242, 1)</f>
        <v>#DIV/0!</v>
      </c>
      <c r="GG266" s="35" t="s">
        <v>2579</v>
      </c>
      <c r="GH266" s="79" t="e">
        <f>AVERAGEIFS(GG$2:GG$242,  $C$2:$C$242, 1)</f>
        <v>#DIV/0!</v>
      </c>
      <c r="GJ266" s="35" t="s">
        <v>2579</v>
      </c>
      <c r="GK266" s="98">
        <f>AVERAGEIFS(GJ$2:GJ$242,  $C$2:$C$242, 1)</f>
        <v>1</v>
      </c>
      <c r="GM266" s="35" t="s">
        <v>2579</v>
      </c>
      <c r="GN266" s="98">
        <f>AVERAGEIFS(GM$2:GM$242,  $C$2:$C$242, 1)</f>
        <v>0</v>
      </c>
      <c r="GQ266" s="35" t="s">
        <v>2579</v>
      </c>
      <c r="GR266" s="106" t="e">
        <f>AVERAGEIFS(GQ$2:GQ$242,  $C$2:$C$242, 1)</f>
        <v>#DIV/0!</v>
      </c>
      <c r="GT266" s="35" t="s">
        <v>2579</v>
      </c>
      <c r="GU266" s="106" t="e">
        <f>AVERAGEIFS(GT$2:GT$242,  $C$2:$C$242, 1)</f>
        <v>#DIV/0!</v>
      </c>
      <c r="GW266" s="35" t="s">
        <v>2579</v>
      </c>
      <c r="GX266" s="106" t="e">
        <f>AVERAGEIFS(GW$2:GW$242,  $C$2:$C$242, 1)</f>
        <v>#DIV/0!</v>
      </c>
    </row>
    <row r="267" spans="1:206" x14ac:dyDescent="0.15">
      <c r="A267" s="12" t="s">
        <v>2698</v>
      </c>
      <c r="B267" s="96">
        <f>B268-B266</f>
        <v>1433807</v>
      </c>
      <c r="G267" s="49" t="s">
        <v>2580</v>
      </c>
      <c r="H267" s="36">
        <f>COUNTIFS(G$2:G$242, 1, $C$2:$C$242, 2)</f>
        <v>19</v>
      </c>
      <c r="I267" s="37">
        <f>H267/H271</f>
        <v>0.17757009345794392</v>
      </c>
      <c r="J267" s="36">
        <f>COUNTIFS(H$2:H$242, 1, $C$2:$C$242, 2)</f>
        <v>19</v>
      </c>
      <c r="K267" s="37">
        <f>J267/J271</f>
        <v>0.17757009345794392</v>
      </c>
      <c r="L267" s="36">
        <f>COUNTIFS(I$2:I$242, 1, $C$2:$C$242, 2)</f>
        <v>10</v>
      </c>
      <c r="M267" s="37">
        <f>L267/L271</f>
        <v>0.13333333333333333</v>
      </c>
      <c r="N267" s="36">
        <f>COUNTIFS(J$2:J$242, 1, $C$2:$C$242, 2)</f>
        <v>16</v>
      </c>
      <c r="O267" s="37">
        <f>N267/N271</f>
        <v>0.16494845360824742</v>
      </c>
      <c r="P267" s="36">
        <f>COUNTIFS(K$2:K$242, 1, $C$2:$C$242, 2)</f>
        <v>3</v>
      </c>
      <c r="Q267" s="37">
        <f>P267/P271</f>
        <v>0.06</v>
      </c>
      <c r="R267" s="36">
        <f>COUNTIFS(L$2:L$242, 1, $C$2:$C$242, 2)</f>
        <v>8</v>
      </c>
      <c r="S267" s="38">
        <f>R267/R271</f>
        <v>0.16</v>
      </c>
      <c r="V267" s="35" t="s">
        <v>2580</v>
      </c>
      <c r="W267" s="113">
        <f>AVERAGEIFS(V$2:V$242, $C$2:$C$242, 2)</f>
        <v>7</v>
      </c>
      <c r="Y267" s="35" t="s">
        <v>2580</v>
      </c>
      <c r="Z267" s="113">
        <f>AVERAGEIFS(Y$2:Y$242, $C$2:$C$242, 2)</f>
        <v>37.333333333333336</v>
      </c>
      <c r="AD267" s="35" t="s">
        <v>2580</v>
      </c>
      <c r="AE267" s="36">
        <f>COUNTIFS(AD$2:AD$242, 1, $C$2:$C$242, 2)</f>
        <v>1</v>
      </c>
      <c r="AF267" s="37">
        <f>AE267/AE271</f>
        <v>0.33333333333333331</v>
      </c>
      <c r="AG267" s="36">
        <f>COUNTIFS(AD$2:AD$242, 2, $C$2:$C$242, 2)</f>
        <v>0</v>
      </c>
      <c r="AH267" s="37">
        <f>AG267/AG271</f>
        <v>0</v>
      </c>
      <c r="AI267" s="36">
        <f>COUNTIFS(AD$2:AD$242, 3, $C$2:$C$242, 2)</f>
        <v>17</v>
      </c>
      <c r="AJ267" s="37">
        <f>AI267/AI271</f>
        <v>0.18888888888888888</v>
      </c>
      <c r="AK267" s="36">
        <f>COUNTIFS(AD$2:AD$242, 4, $C$2:$C$242, 2)</f>
        <v>0</v>
      </c>
      <c r="AL267" s="38">
        <f>AK267/AK271</f>
        <v>0</v>
      </c>
      <c r="AP267" s="35" t="s">
        <v>2580</v>
      </c>
      <c r="AQ267" s="36">
        <f>COUNTIFS(AP$2:AP$242, 1, $C$2:$C$242, 2)</f>
        <v>3</v>
      </c>
      <c r="AR267" s="37">
        <f>AQ267/AQ271</f>
        <v>6.8181818181818177E-2</v>
      </c>
      <c r="AS267" s="36">
        <f>COUNTIFS(AP$2:AP$242, 2, $C$2:$C$242, 2)</f>
        <v>5</v>
      </c>
      <c r="AT267" s="37">
        <f>AS267/AS271</f>
        <v>0.16666666666666666</v>
      </c>
      <c r="AU267" s="36">
        <f>COUNTIFS(AP$2:AP$242, 3, $C$2:$C$242, 2)</f>
        <v>4</v>
      </c>
      <c r="AV267" s="38">
        <f>AU267/AU271</f>
        <v>0.22222222222222221</v>
      </c>
      <c r="AY267" s="35" t="s">
        <v>2580</v>
      </c>
      <c r="AZ267" s="36">
        <f>COUNTIFS(AY$2:AY$242, 1, $C$2:$C$242, 2)</f>
        <v>2</v>
      </c>
      <c r="BA267" s="37">
        <f>AZ267/AZ271</f>
        <v>5.7142857142857141E-2</v>
      </c>
      <c r="BB267" s="36">
        <f>COUNTIFS(AY$2:AY$242, 2, $C$2:$C$242, 2)</f>
        <v>2</v>
      </c>
      <c r="BC267" s="37">
        <f>BB267/BB271</f>
        <v>0.1111111111111111</v>
      </c>
      <c r="BD267" s="36">
        <f>COUNTIFS(AY$2:AY$242, 3, $C$2:$C$242, 2)</f>
        <v>0</v>
      </c>
      <c r="BE267" s="37">
        <f>BD267/BD271</f>
        <v>0</v>
      </c>
      <c r="BF267" s="36">
        <f>COUNTIFS(AY$2:AY$242, 4, $C$2:$C$242, 2)</f>
        <v>11</v>
      </c>
      <c r="BG267" s="38">
        <f>BF267/BF271</f>
        <v>0.26190476190476192</v>
      </c>
      <c r="BN267" s="35" t="s">
        <v>2580</v>
      </c>
      <c r="BO267" s="36">
        <f>COUNTIFS(BN$2:BN$242, 1, $C$2:$C$242, 2)</f>
        <v>2</v>
      </c>
      <c r="BP267" s="37">
        <f>BO267/BO271</f>
        <v>0.14285714285714285</v>
      </c>
      <c r="BQ267" s="36">
        <f>COUNTIFS(BN$2:BN$242, 2, $C$2:$C$242, 2)</f>
        <v>11</v>
      </c>
      <c r="BR267" s="37">
        <f>BQ267/BQ271</f>
        <v>0.13414634146341464</v>
      </c>
      <c r="BS267" s="36">
        <f>COUNTIFS(BN$2:BN$242, 3, $C$2:$C$242, 2)</f>
        <v>3</v>
      </c>
      <c r="BT267" s="38">
        <f>BS267/BS271</f>
        <v>0.6</v>
      </c>
      <c r="CD267" s="35" t="s">
        <v>2580</v>
      </c>
      <c r="CE267" s="36">
        <f>COUNTIFS(CD$2:CD$242, 1, $C$2:$C$242, 2)</f>
        <v>1</v>
      </c>
      <c r="CF267" s="37">
        <f>CE267/CE271</f>
        <v>0.14285714285714285</v>
      </c>
      <c r="CG267" s="36">
        <f>COUNTIFS(CD$2:CD$242, 2, $C$2:$C$242, 2)</f>
        <v>14</v>
      </c>
      <c r="CH267" s="38">
        <f>CG267/CG271</f>
        <v>0.15053763440860216</v>
      </c>
      <c r="CT267" s="35" t="s">
        <v>2580</v>
      </c>
      <c r="CU267" s="36">
        <f>COUNTIFS(CT$2:CT$242, 1, $C$2:$C$242, 2)</f>
        <v>1</v>
      </c>
      <c r="CV267" s="37">
        <f>CU267/CU271</f>
        <v>2.564102564102564E-2</v>
      </c>
      <c r="CW267" s="36">
        <f>COUNTIFS(CT$2:CT$242, 2, $C$2:$C$242, 2)</f>
        <v>15</v>
      </c>
      <c r="CX267" s="38">
        <f>CW267/CW271</f>
        <v>0.23076923076923078</v>
      </c>
      <c r="DG267" s="35" t="s">
        <v>2580</v>
      </c>
      <c r="DH267" s="36">
        <f>COUNTIFS(DG$2:DG$242, 1, $C$2:$C$242, 2)</f>
        <v>0</v>
      </c>
      <c r="DI267" s="37">
        <f>DH267/DH271</f>
        <v>0</v>
      </c>
      <c r="DJ267" s="36">
        <f>COUNTIFS(DG$2:DG$242, 2, $C$2:$C$242, 2)</f>
        <v>1</v>
      </c>
      <c r="DK267" s="38">
        <f>DJ267/DJ271</f>
        <v>4.3478260869565216E-2</v>
      </c>
      <c r="DN267" s="35" t="s">
        <v>2580</v>
      </c>
      <c r="DO267" s="70">
        <f>AVERAGEIFS(DN$2:DN$242, $C$2:$C$242, 2)</f>
        <v>86.5</v>
      </c>
      <c r="DP267" s="38">
        <f>DO267/DO271</f>
        <v>3.6289997256869932E-2</v>
      </c>
      <c r="DR267" s="35" t="s">
        <v>2580</v>
      </c>
      <c r="DS267" s="70">
        <f>AVERAGEIFS(DR$2:DR$242, $C$2:$C$242, 2)</f>
        <v>0</v>
      </c>
      <c r="DT267" s="38">
        <f>DS267/DS271</f>
        <v>0</v>
      </c>
      <c r="DV267" s="35" t="s">
        <v>2580</v>
      </c>
      <c r="DW267" s="70">
        <f>AVERAGEIFS(DV$2:DV$242, $C$2:$C$242, 2)</f>
        <v>10.813333333333333</v>
      </c>
      <c r="DX267" s="38">
        <f>DW267/DW271</f>
        <v>0.10894743363918197</v>
      </c>
      <c r="DZ267" s="35" t="s">
        <v>2580</v>
      </c>
      <c r="EA267" s="79">
        <f>AVERAGEIFS(DZ$2:DZ$242, $C$2:$C$242, 2)</f>
        <v>1969.5555555555557</v>
      </c>
      <c r="EC267" s="35" t="s">
        <v>2580</v>
      </c>
      <c r="ED267" s="79">
        <f>AVERAGEIFS(EC$2:EC$242, $C$2:$C$242, 2)</f>
        <v>0.87333333333333318</v>
      </c>
      <c r="EF267" s="35" t="s">
        <v>2580</v>
      </c>
      <c r="EG267" s="76">
        <f>AVERAGEIFS(EF$2:EF$242, $C$2:$C$242, 2)</f>
        <v>0.49752000000000002</v>
      </c>
      <c r="EI267" s="35" t="s">
        <v>2580</v>
      </c>
      <c r="EJ267" s="79">
        <f>AVERAGEIFS(EI$2:EI$242, $C$2:$C$242, 2)</f>
        <v>0</v>
      </c>
      <c r="EL267" s="35" t="s">
        <v>2580</v>
      </c>
      <c r="EM267" s="79">
        <f>AVERAGEIFS(EL$2:EL$242, $C$2:$C$242, 2)</f>
        <v>0</v>
      </c>
      <c r="EQ267" s="35" t="s">
        <v>2580</v>
      </c>
      <c r="ER267" s="36">
        <f>COUNTIFS(EQ$2:EQ$242, 1, $C$2:$C$242, 2)</f>
        <v>8</v>
      </c>
      <c r="ES267" s="37">
        <f>ER267/ER271</f>
        <v>0.13559322033898305</v>
      </c>
      <c r="ET267" s="36">
        <f>COUNTIFS(EQ$2:EQ$242, 2, $C$2:$C$242, 2)</f>
        <v>2</v>
      </c>
      <c r="EU267" s="38">
        <f>ET267/ET271</f>
        <v>0.1111111111111111</v>
      </c>
      <c r="EW267" s="35" t="s">
        <v>2580</v>
      </c>
      <c r="EX267" s="98">
        <f>AVERAGEIFS(EW$2:EW$242, $C$2:$C$242, 2)</f>
        <v>0.70198571428571432</v>
      </c>
      <c r="EZ267" s="35" t="s">
        <v>2580</v>
      </c>
      <c r="FA267" s="74">
        <f>AVERAGEIFS(EZ$2:EZ$242, $C$2:$C$242, 2)</f>
        <v>826.88888888888891</v>
      </c>
      <c r="FC267" s="35" t="s">
        <v>2580</v>
      </c>
      <c r="FD267" s="74">
        <f>AVERAGEIFS(FC$2:FC$242, $C$2:$C$242, 2)</f>
        <v>47</v>
      </c>
      <c r="FF267" s="35" t="s">
        <v>2580</v>
      </c>
      <c r="FG267" s="74">
        <f>AVERAGEIFS(FF$2:FF$242, $C$2:$C$242, 2)</f>
        <v>29.125</v>
      </c>
      <c r="FI267" s="35" t="s">
        <v>2580</v>
      </c>
      <c r="FJ267" s="74">
        <f>AVERAGEIFS(FI$2:FI$242, $C$2:$C$242, 2)</f>
        <v>4.5</v>
      </c>
      <c r="FL267" s="35" t="s">
        <v>2580</v>
      </c>
      <c r="FM267" s="74">
        <f>AVERAGEIFS(FL$2:FL$242, $C$2:$C$242, 2)</f>
        <v>2.625</v>
      </c>
      <c r="FV267" s="35" t="s">
        <v>2580</v>
      </c>
      <c r="FW267" s="36">
        <f>COUNTIFS(FV$2:FV$242, 1, $C$2:$C$242, 2)</f>
        <v>3</v>
      </c>
      <c r="FX267" s="37">
        <f>FW267/FW271</f>
        <v>0.11538461538461539</v>
      </c>
      <c r="FY267" s="36">
        <f>COUNTIFS(FV$2:FV$242, 2, $C$2:$C$242, 2)</f>
        <v>5</v>
      </c>
      <c r="FZ267" s="38">
        <f>FY267/FY271</f>
        <v>0.20833333333333334</v>
      </c>
      <c r="GB267" s="35" t="s">
        <v>2580</v>
      </c>
      <c r="GC267" s="113">
        <f>AVERAGEIFS(GB$2:GB$242, $C$2:$C$242, 2)</f>
        <v>71.9238</v>
      </c>
      <c r="GG267" s="35" t="s">
        <v>2580</v>
      </c>
      <c r="GH267" s="79">
        <f>AVERAGEIFS(GG$2:GG$242, $C$2:$C$242, 2)</f>
        <v>2031</v>
      </c>
      <c r="GJ267" s="35" t="s">
        <v>2580</v>
      </c>
      <c r="GK267" s="98">
        <f>AVERAGEIFS(GJ$2:GJ$242, $C$2:$C$242, 2)</f>
        <v>0.16833333333333333</v>
      </c>
      <c r="GM267" s="35" t="s">
        <v>2580</v>
      </c>
      <c r="GN267" s="98">
        <f>AVERAGEIFS(GM$2:GM$242, $C$2:$C$242, 2)</f>
        <v>0.35000000000000003</v>
      </c>
      <c r="GQ267" s="35" t="s">
        <v>2580</v>
      </c>
      <c r="GR267" s="106">
        <f>AVERAGEIFS(GQ$2:GQ$242, $C$2:$C$242, 2)</f>
        <v>349</v>
      </c>
      <c r="GT267" s="35" t="s">
        <v>2580</v>
      </c>
      <c r="GU267" s="106" t="e">
        <f>AVERAGEIFS(GT$2:GT$242, $C$2:$C$242, 2)</f>
        <v>#DIV/0!</v>
      </c>
      <c r="GW267" s="35" t="s">
        <v>2580</v>
      </c>
      <c r="GX267" s="106">
        <f>AVERAGEIFS(GW$2:GW$242, $C$2:$C$242, 2)</f>
        <v>3.5</v>
      </c>
    </row>
    <row r="268" spans="1:206" x14ac:dyDescent="0.15">
      <c r="B268" s="96">
        <v>2806127</v>
      </c>
      <c r="G268" s="49" t="s">
        <v>2581</v>
      </c>
      <c r="H268" s="36">
        <f>COUNTIFS(G$2:G$242, 1, $C$2:$C$242, 3)</f>
        <v>18</v>
      </c>
      <c r="I268" s="37">
        <f>H268/H271</f>
        <v>0.16822429906542055</v>
      </c>
      <c r="J268" s="36">
        <f>COUNTIFS(H$2:H$242, 1, $C$2:$C$242, 3)</f>
        <v>18</v>
      </c>
      <c r="K268" s="37">
        <f>J268/J271</f>
        <v>0.16822429906542055</v>
      </c>
      <c r="L268" s="36">
        <f>COUNTIFS(I$2:I$242, 1, $C$2:$C$242, 3)</f>
        <v>15</v>
      </c>
      <c r="M268" s="37">
        <f>L268/L271</f>
        <v>0.2</v>
      </c>
      <c r="N268" s="36">
        <f>COUNTIFS(J$2:J$242, 1, $C$2:$C$242, 3)</f>
        <v>16</v>
      </c>
      <c r="O268" s="37">
        <f>N268/N271</f>
        <v>0.16494845360824742</v>
      </c>
      <c r="P268" s="36">
        <f>COUNTIFS(K$2:K$242, 1, $C$2:$C$242, 3)</f>
        <v>7</v>
      </c>
      <c r="Q268" s="37">
        <f>P268/P271</f>
        <v>0.14000000000000001</v>
      </c>
      <c r="R268" s="36">
        <f>COUNTIFS(L$2:L$242, 1, $C$2:$C$242, 3)</f>
        <v>10</v>
      </c>
      <c r="S268" s="38">
        <f>R268/R271</f>
        <v>0.2</v>
      </c>
      <c r="V268" s="35" t="s">
        <v>2581</v>
      </c>
      <c r="W268" s="113">
        <f>AVERAGEIFS(V$2:V$242, $C$2:$C$242, 3)</f>
        <v>19.076923076923077</v>
      </c>
      <c r="Y268" s="35" t="s">
        <v>2581</v>
      </c>
      <c r="Z268" s="113">
        <f>AVERAGEIFS(Y$2:Y$242, $C$2:$C$242, 3)</f>
        <v>39</v>
      </c>
      <c r="AD268" s="35" t="s">
        <v>2581</v>
      </c>
      <c r="AE268" s="36">
        <f>COUNTIFS(AD$2:AD$242, 1, $C$2:$C$242, 3)</f>
        <v>0</v>
      </c>
      <c r="AF268" s="37">
        <f>AE268/AE271</f>
        <v>0</v>
      </c>
      <c r="AG268" s="36">
        <f>COUNTIFS(AD$2:AD$242, 2, $C$2:$C$242, 3)</f>
        <v>1</v>
      </c>
      <c r="AH268" s="37">
        <f>AG268/AG271</f>
        <v>9.0909090909090912E-2</v>
      </c>
      <c r="AI268" s="36">
        <f>COUNTIFS(AD$2:AD$242, 3, $C$2:$C$242, 3)</f>
        <v>16</v>
      </c>
      <c r="AJ268" s="37">
        <f>AI268/AI271</f>
        <v>0.17777777777777778</v>
      </c>
      <c r="AK268" s="36">
        <f>COUNTIFS(AD$2:AD$242, 4, $C$2:$C$242, 3)</f>
        <v>1</v>
      </c>
      <c r="AL268" s="38">
        <f>AK268/AK271</f>
        <v>0.25</v>
      </c>
      <c r="AP268" s="35" t="s">
        <v>2581</v>
      </c>
      <c r="AQ268" s="36">
        <f>COUNTIFS(AP$2:AP$242, 1, $C$2:$C$242, 3)</f>
        <v>8</v>
      </c>
      <c r="AR268" s="37">
        <f>AQ268/AQ271</f>
        <v>0.18181818181818182</v>
      </c>
      <c r="AS268" s="36">
        <f>COUNTIFS(AP$2:AP$242, 2, $C$2:$C$242, 3)</f>
        <v>7</v>
      </c>
      <c r="AT268" s="37">
        <f>AS268/AS271</f>
        <v>0.23333333333333334</v>
      </c>
      <c r="AU268" s="36">
        <f>COUNTIFS(AP$2:AP$242, 3, $C$2:$C$242, 3)</f>
        <v>2</v>
      </c>
      <c r="AV268" s="38">
        <f>AU268/AU271</f>
        <v>0.1111111111111111</v>
      </c>
      <c r="AY268" s="35" t="s">
        <v>2581</v>
      </c>
      <c r="AZ268" s="36">
        <f>COUNTIFS(AY$2:AY$242, 1, $C$2:$C$242, 3)</f>
        <v>6</v>
      </c>
      <c r="BA268" s="37">
        <f>AZ268/AZ271</f>
        <v>0.17142857142857143</v>
      </c>
      <c r="BB268" s="36">
        <f>COUNTIFS(AY$2:AY$242, 2, $C$2:$C$242, 3)</f>
        <v>3</v>
      </c>
      <c r="BC268" s="37">
        <f>BB268/BB271</f>
        <v>0.16666666666666666</v>
      </c>
      <c r="BD268" s="36">
        <f>COUNTIFS(AY$2:AY$242, 3, $C$2:$C$242, 3)</f>
        <v>1</v>
      </c>
      <c r="BE268" s="37">
        <f>BD268/BD271</f>
        <v>0.25</v>
      </c>
      <c r="BF268" s="36">
        <f>COUNTIFS(AY$2:AY$242, 4, $C$2:$C$242, 3)</f>
        <v>7</v>
      </c>
      <c r="BG268" s="38">
        <f>BF268/BF271</f>
        <v>0.16666666666666666</v>
      </c>
      <c r="BN268" s="35" t="s">
        <v>2581</v>
      </c>
      <c r="BO268" s="36">
        <f>COUNTIFS(BN$2:BN$242, 1, $C$2:$C$242, 3)</f>
        <v>6</v>
      </c>
      <c r="BP268" s="37">
        <f>BO268/BO271</f>
        <v>0.42857142857142855</v>
      </c>
      <c r="BQ268" s="36">
        <f>COUNTIFS(BN$2:BN$242, 2, $C$2:$C$242, 3)</f>
        <v>11</v>
      </c>
      <c r="BR268" s="37">
        <f>BQ268/BQ271</f>
        <v>0.13414634146341464</v>
      </c>
      <c r="BS268" s="36">
        <f>COUNTIFS(BN$2:BN$242, 3, $C$2:$C$242, 3)</f>
        <v>0</v>
      </c>
      <c r="BT268" s="38">
        <f>BS268/BS271</f>
        <v>0</v>
      </c>
      <c r="CD268" s="35" t="s">
        <v>2581</v>
      </c>
      <c r="CE268" s="36">
        <f>COUNTIFS(CD$2:CD$242, 1, $C$2:$C$242, 3)</f>
        <v>0</v>
      </c>
      <c r="CF268" s="37">
        <f>CE268/CE271</f>
        <v>0</v>
      </c>
      <c r="CG268" s="36">
        <f>COUNTIFS(CD$2:CD$242, 2, $C$2:$C$242, 3)</f>
        <v>16</v>
      </c>
      <c r="CH268" s="38">
        <f>CG268/CG271</f>
        <v>0.17204301075268819</v>
      </c>
      <c r="CT268" s="35" t="s">
        <v>2581</v>
      </c>
      <c r="CU268" s="36">
        <f>COUNTIFS(CT$2:CT$242, 1, $C$2:$C$242, 3)</f>
        <v>1</v>
      </c>
      <c r="CV268" s="37">
        <f>CU268/CU271</f>
        <v>2.564102564102564E-2</v>
      </c>
      <c r="CW268" s="36">
        <f>COUNTIFS(CT$2:CT$242, 2, $C$2:$C$242, 3)</f>
        <v>16</v>
      </c>
      <c r="CX268" s="38">
        <f>CW268/CW271</f>
        <v>0.24615384615384617</v>
      </c>
      <c r="DG268" s="35" t="s">
        <v>2581</v>
      </c>
      <c r="DH268" s="36">
        <f>COUNTIFS(DG$2:DG$242, 1, $C$2:$C$242, 3)</f>
        <v>0</v>
      </c>
      <c r="DI268" s="37">
        <f>DH268/DH271</f>
        <v>0</v>
      </c>
      <c r="DJ268" s="36">
        <f>COUNTIFS(DG$2:DG$242, 2, $C$2:$C$242, 3)</f>
        <v>1</v>
      </c>
      <c r="DK268" s="38">
        <f>DJ268/DJ271</f>
        <v>4.3478260869565216E-2</v>
      </c>
      <c r="DN268" s="35" t="s">
        <v>2581</v>
      </c>
      <c r="DO268" s="70">
        <f>AVERAGEIFS(DN$2:DN$242, $C$2:$C$242, 3)</f>
        <v>179.125</v>
      </c>
      <c r="DP268" s="38">
        <f>DO268/DO271</f>
        <v>7.5149661949558688E-2</v>
      </c>
      <c r="DR268" s="35" t="s">
        <v>2581</v>
      </c>
      <c r="DS268" s="70">
        <f>AVERAGEIFS(DR$2:DR$242, $C$2:$C$242, 3)</f>
        <v>1.4444444444444444</v>
      </c>
      <c r="DT268" s="38">
        <f>DS268/DS271</f>
        <v>5.0496838301716349E-2</v>
      </c>
      <c r="DV268" s="35" t="s">
        <v>2581</v>
      </c>
      <c r="DW268" s="70">
        <f>AVERAGEIFS(DV$2:DV$242, $C$2:$C$242, 3)</f>
        <v>16.463999999999999</v>
      </c>
      <c r="DX268" s="38">
        <f>DW268/DW271</f>
        <v>0.16587952041635251</v>
      </c>
      <c r="DZ268" s="35" t="s">
        <v>2581</v>
      </c>
      <c r="EA268" s="79">
        <f>AVERAGEIFS(DZ$2:DZ$242, $C$2:$C$242, 3)</f>
        <v>1945.1538461538462</v>
      </c>
      <c r="EC268" s="35" t="s">
        <v>2581</v>
      </c>
      <c r="ED268" s="79">
        <f>AVERAGEIFS(EC$2:EC$242, $C$2:$C$242, 3)</f>
        <v>76.392066666666665</v>
      </c>
      <c r="EF268" s="35" t="s">
        <v>2581</v>
      </c>
      <c r="EG268" s="76">
        <f>AVERAGEIFS(EF$2:EF$242, $C$2:$C$242, 3)</f>
        <v>0.6345237777777778</v>
      </c>
      <c r="EI268" s="35" t="s">
        <v>2581</v>
      </c>
      <c r="EJ268" s="79">
        <f>AVERAGEIFS(EI$2:EI$242, $C$2:$C$242, 3)</f>
        <v>0</v>
      </c>
      <c r="EL268" s="35" t="s">
        <v>2581</v>
      </c>
      <c r="EM268" s="79">
        <f>AVERAGEIFS(EL$2:EL$242, $C$2:$C$242, 3)</f>
        <v>0</v>
      </c>
      <c r="EQ268" s="35" t="s">
        <v>2581</v>
      </c>
      <c r="ER268" s="36">
        <f>COUNTIFS(EQ$2:EQ$242, 1, $C$2:$C$242, 3)</f>
        <v>12</v>
      </c>
      <c r="ES268" s="37">
        <f>ER268/ER271</f>
        <v>0.20338983050847459</v>
      </c>
      <c r="ET268" s="36">
        <f>COUNTIFS(EQ$2:EQ$242, 2, $C$2:$C$242, 3)</f>
        <v>3</v>
      </c>
      <c r="EU268" s="38">
        <f>ET268/ET271</f>
        <v>0.16666666666666666</v>
      </c>
      <c r="EW268" s="35" t="s">
        <v>2581</v>
      </c>
      <c r="EX268" s="98">
        <f>AVERAGEIFS(EW$2:EW$242, $C$2:$C$242, 3)</f>
        <v>0.6809090909090908</v>
      </c>
      <c r="EZ268" s="35" t="s">
        <v>2581</v>
      </c>
      <c r="FA268" s="74">
        <f>AVERAGEIFS(EZ$2:EZ$242, $C$2:$C$242, 3)</f>
        <v>1801</v>
      </c>
      <c r="FC268" s="35" t="s">
        <v>2581</v>
      </c>
      <c r="FD268" s="74">
        <f>AVERAGEIFS(FC$2:FC$242, $C$2:$C$242, 3)</f>
        <v>50.714285714285715</v>
      </c>
      <c r="FF268" s="35" t="s">
        <v>2581</v>
      </c>
      <c r="FG268" s="74">
        <f>AVERAGEIFS(FF$2:FF$242, $C$2:$C$242, 3)</f>
        <v>74.916666666666671</v>
      </c>
      <c r="FI268" s="35" t="s">
        <v>2581</v>
      </c>
      <c r="FJ268" s="74">
        <f>AVERAGEIFS(FI$2:FI$242, $C$2:$C$242, 3)</f>
        <v>0.33333333333333331</v>
      </c>
      <c r="FL268" s="35" t="s">
        <v>2581</v>
      </c>
      <c r="FM268" s="74">
        <f>AVERAGEIFS(FL$2:FL$242, $C$2:$C$242, 3)</f>
        <v>6.1538461538461542</v>
      </c>
      <c r="FV268" s="35" t="s">
        <v>2581</v>
      </c>
      <c r="FW268" s="36">
        <f>COUNTIFS(FV$2:FV$242, 1, $C$2:$C$242, 3)</f>
        <v>4</v>
      </c>
      <c r="FX268" s="37">
        <f>FW268/FW271</f>
        <v>0.15384615384615385</v>
      </c>
      <c r="FY268" s="36">
        <f>COUNTIFS(FV$2:FV$242, 2, $C$2:$C$242, 3)</f>
        <v>8</v>
      </c>
      <c r="FZ268" s="38">
        <f>FY268/FY271</f>
        <v>0.33333333333333331</v>
      </c>
      <c r="GB268" s="35" t="s">
        <v>2581</v>
      </c>
      <c r="GC268" s="113">
        <f>AVERAGEIFS(GB$2:GB$242, $C$2:$C$242, 3)</f>
        <v>70.861428571428576</v>
      </c>
      <c r="GG268" s="35" t="s">
        <v>2581</v>
      </c>
      <c r="GH268" s="79">
        <f>AVERAGEIFS(GG$2:GG$242, $C$2:$C$242, 3)</f>
        <v>2029</v>
      </c>
      <c r="GJ268" s="35" t="s">
        <v>2581</v>
      </c>
      <c r="GK268" s="98">
        <f>AVERAGEIFS(GJ$2:GJ$242, $C$2:$C$242, 3)</f>
        <v>8.1111111111111106E-2</v>
      </c>
      <c r="GM268" s="35" t="s">
        <v>2581</v>
      </c>
      <c r="GN268" s="98">
        <f>AVERAGEIFS(GM$2:GM$242, $C$2:$C$242, 3)</f>
        <v>0.4</v>
      </c>
      <c r="GQ268" s="35" t="s">
        <v>2581</v>
      </c>
      <c r="GR268" s="106">
        <f>AVERAGEIFS(GQ$2:GQ$242, $C$2:$C$242, 3)</f>
        <v>775</v>
      </c>
      <c r="GT268" s="35" t="s">
        <v>2581</v>
      </c>
      <c r="GU268" s="106">
        <f>AVERAGEIFS(GT$2:GT$242, $C$2:$C$242, 3)</f>
        <v>1</v>
      </c>
      <c r="GW268" s="35" t="s">
        <v>2581</v>
      </c>
      <c r="GX268" s="106">
        <f>AVERAGEIFS(GW$2:GW$242, $C$2:$C$242, 3)</f>
        <v>3.8333333333333335</v>
      </c>
    </row>
    <row r="269" spans="1:206" x14ac:dyDescent="0.15">
      <c r="B269" s="97">
        <f>B266/B268</f>
        <v>0.48904415231384751</v>
      </c>
      <c r="G269" s="49" t="s">
        <v>2582</v>
      </c>
      <c r="H269" s="36">
        <f>COUNTIFS(G$2:G$242, 1, $C$2:$C$242, 4)</f>
        <v>21</v>
      </c>
      <c r="I269" s="37">
        <f>H269/H271</f>
        <v>0.19626168224299065</v>
      </c>
      <c r="J269" s="36">
        <f>COUNTIFS(H$2:H$242, 1, $C$2:$C$242, 4)</f>
        <v>21</v>
      </c>
      <c r="K269" s="37">
        <f>J269/J271</f>
        <v>0.19626168224299065</v>
      </c>
      <c r="L269" s="36">
        <f>COUNTIFS(I$2:I$242, 1, $C$2:$C$242, 4)</f>
        <v>20</v>
      </c>
      <c r="M269" s="37">
        <f>L269/L271</f>
        <v>0.26666666666666666</v>
      </c>
      <c r="N269" s="36">
        <f>COUNTIFS(J$2:J$242, 1, $C$2:$C$242, 4)</f>
        <v>18</v>
      </c>
      <c r="O269" s="37">
        <f>N269/N271</f>
        <v>0.18556701030927836</v>
      </c>
      <c r="P269" s="36">
        <f>COUNTIFS(K$2:K$242, 1, $C$2:$C$242, 4)</f>
        <v>14</v>
      </c>
      <c r="Q269" s="37">
        <f>P269/P271</f>
        <v>0.28000000000000003</v>
      </c>
      <c r="R269" s="36">
        <f>COUNTIFS(L$2:L$242, 1, $C$2:$C$242, 4)</f>
        <v>12</v>
      </c>
      <c r="S269" s="38">
        <f>R269/R271</f>
        <v>0.24</v>
      </c>
      <c r="V269" s="35" t="s">
        <v>2582</v>
      </c>
      <c r="W269" s="113">
        <f>AVERAGEIFS(V$2:V$242, $C$2:$C$242, 4)</f>
        <v>15.722222222222221</v>
      </c>
      <c r="Y269" s="35" t="s">
        <v>2582</v>
      </c>
      <c r="Z269" s="113">
        <f>AVERAGEIFS(Y$2:Y$242, $C$2:$C$242, 4)</f>
        <v>32.833333333333336</v>
      </c>
      <c r="AD269" s="35" t="s">
        <v>2582</v>
      </c>
      <c r="AE269" s="36">
        <f>COUNTIFS(AD$2:AD$242, 1, $C$2:$C$242, 4)</f>
        <v>0</v>
      </c>
      <c r="AF269" s="37">
        <f>AE269/AE271</f>
        <v>0</v>
      </c>
      <c r="AG269" s="36">
        <f>COUNTIFS(AD$2:AD$242, 2, $C$2:$C$242, 4)</f>
        <v>0</v>
      </c>
      <c r="AH269" s="37">
        <f>AG269/AG271</f>
        <v>0</v>
      </c>
      <c r="AI269" s="36">
        <f>COUNTIFS(AD$2:AD$242, 3, $C$2:$C$242, 4)</f>
        <v>20</v>
      </c>
      <c r="AJ269" s="37">
        <f>AI269/AI271</f>
        <v>0.22222222222222221</v>
      </c>
      <c r="AK269" s="36">
        <f>COUNTIFS(AD$2:AD$242, 4, $C$2:$C$242, 4)</f>
        <v>1</v>
      </c>
      <c r="AL269" s="38">
        <f>AK269/AK271</f>
        <v>0.25</v>
      </c>
      <c r="AP269" s="35" t="s">
        <v>2582</v>
      </c>
      <c r="AQ269" s="36">
        <f>COUNTIFS(AP$2:AP$242, 1, $C$2:$C$242, 4)</f>
        <v>11</v>
      </c>
      <c r="AR269" s="37">
        <f>AQ269/AQ271</f>
        <v>0.25</v>
      </c>
      <c r="AS269" s="36">
        <f>COUNTIFS(AP$2:AP$242, 2, $C$2:$C$242, 4)</f>
        <v>7</v>
      </c>
      <c r="AT269" s="37">
        <f>AS269/AS271</f>
        <v>0.23333333333333334</v>
      </c>
      <c r="AU269" s="36">
        <f>COUNTIFS(AP$2:AP$242, 3, $C$2:$C$242, 4)</f>
        <v>2</v>
      </c>
      <c r="AV269" s="38">
        <f>AU269/AU271</f>
        <v>0.1111111111111111</v>
      </c>
      <c r="AY269" s="35" t="s">
        <v>2582</v>
      </c>
      <c r="AZ269" s="36">
        <f>COUNTIFS(AY$2:AY$242, 1, $C$2:$C$242, 4)</f>
        <v>10</v>
      </c>
      <c r="BA269" s="37">
        <f>AZ269/AZ271</f>
        <v>0.2857142857142857</v>
      </c>
      <c r="BB269" s="36">
        <f>COUNTIFS(AY$2:AY$242, 2, $C$2:$C$242, 4)</f>
        <v>2</v>
      </c>
      <c r="BC269" s="37">
        <f>BB269/BB271</f>
        <v>0.1111111111111111</v>
      </c>
      <c r="BD269" s="36">
        <f>COUNTIFS(AY$2:AY$242, 3, $C$2:$C$242, 4)</f>
        <v>1</v>
      </c>
      <c r="BE269" s="37">
        <f>BD269/BD271</f>
        <v>0.25</v>
      </c>
      <c r="BF269" s="36">
        <f>COUNTIFS(AY$2:AY$242, 4, $C$2:$C$242, 4)</f>
        <v>7</v>
      </c>
      <c r="BG269" s="38">
        <f>BF269/BF271</f>
        <v>0.16666666666666666</v>
      </c>
      <c r="BN269" s="35" t="s">
        <v>2582</v>
      </c>
      <c r="BO269" s="36">
        <f>COUNTIFS(BN$2:BN$242, 1, $C$2:$C$242, 4)</f>
        <v>3</v>
      </c>
      <c r="BP269" s="37">
        <f>BO269/BO271</f>
        <v>0.21428571428571427</v>
      </c>
      <c r="BQ269" s="36">
        <f>COUNTIFS(BN$2:BN$242, 2, $C$2:$C$242, 4)</f>
        <v>17</v>
      </c>
      <c r="BR269" s="37">
        <f>BQ269/BQ271</f>
        <v>0.2073170731707317</v>
      </c>
      <c r="BS269" s="36">
        <f>COUNTIFS(BN$2:BN$242, 3, $C$2:$C$242, 4)</f>
        <v>0</v>
      </c>
      <c r="BT269" s="38">
        <f>BS269/BS271</f>
        <v>0</v>
      </c>
      <c r="CD269" s="35" t="s">
        <v>2582</v>
      </c>
      <c r="CE269" s="36">
        <f>COUNTIFS(CD$2:CD$242, 1, $C$2:$C$242, 4)</f>
        <v>0</v>
      </c>
      <c r="CF269" s="37">
        <f>CE269/CE271</f>
        <v>0</v>
      </c>
      <c r="CG269" s="36">
        <f>COUNTIFS(CD$2:CD$242, 2, $C$2:$C$242, 4)</f>
        <v>20</v>
      </c>
      <c r="CH269" s="38">
        <f>CG269/CG271</f>
        <v>0.21505376344086022</v>
      </c>
      <c r="CT269" s="35" t="s">
        <v>2582</v>
      </c>
      <c r="CU269" s="36">
        <f>COUNTIFS(CT$2:CT$242, 1, $C$2:$C$242, 4)</f>
        <v>13</v>
      </c>
      <c r="CV269" s="37">
        <f>CU269/CU271</f>
        <v>0.33333333333333331</v>
      </c>
      <c r="CW269" s="36">
        <f>COUNTIFS(CT$2:CT$242, 2, $C$2:$C$242, 4)</f>
        <v>8</v>
      </c>
      <c r="CX269" s="38">
        <f>CW269/CW271</f>
        <v>0.12307692307692308</v>
      </c>
      <c r="DG269" s="35" t="s">
        <v>2582</v>
      </c>
      <c r="DH269" s="36">
        <f>COUNTIFS(DG$2:DG$242, 1, $C$2:$C$242, 4)</f>
        <v>1</v>
      </c>
      <c r="DI269" s="37">
        <f>DH269/DH271</f>
        <v>6.6666666666666666E-2</v>
      </c>
      <c r="DJ269" s="36">
        <f>COUNTIFS(DG$2:DG$242, 2, $C$2:$C$242, 4)</f>
        <v>11</v>
      </c>
      <c r="DK269" s="38">
        <f>DJ269/DJ271</f>
        <v>0.47826086956521741</v>
      </c>
      <c r="DN269" s="35" t="s">
        <v>2582</v>
      </c>
      <c r="DO269" s="70">
        <f>AVERAGEIFS(DN$2:DN$242, $C$2:$C$242, 4)</f>
        <v>37.5</v>
      </c>
      <c r="DP269" s="38">
        <f>DO269/DO271</f>
        <v>1.5732657770319333E-2</v>
      </c>
      <c r="DR269" s="35" t="s">
        <v>2582</v>
      </c>
      <c r="DS269" s="70">
        <f>AVERAGEIFS(DR$2:DR$242, $C$2:$C$242, 4)</f>
        <v>8.125</v>
      </c>
      <c r="DT269" s="38">
        <f>DS269/DS271</f>
        <v>0.28404471544715448</v>
      </c>
      <c r="DV269" s="35" t="s">
        <v>2582</v>
      </c>
      <c r="DW269" s="70">
        <f>AVERAGEIFS(DV$2:DV$242, $C$2:$C$242, 4)</f>
        <v>31.450769230769229</v>
      </c>
      <c r="DX269" s="38">
        <f>DW269/DW271</f>
        <v>0.31687551729381536</v>
      </c>
      <c r="DZ269" s="35" t="s">
        <v>2582</v>
      </c>
      <c r="EA269" s="79">
        <f>AVERAGEIFS(DZ$2:DZ$242, $C$2:$C$242, 4)</f>
        <v>1948.1538461538462</v>
      </c>
      <c r="EC269" s="35" t="s">
        <v>2582</v>
      </c>
      <c r="ED269" s="79">
        <f>AVERAGEIFS(EC$2:EC$242, $C$2:$C$242, 4)</f>
        <v>2.4455857777777776</v>
      </c>
      <c r="EF269" s="35" t="s">
        <v>2582</v>
      </c>
      <c r="EG269" s="76">
        <f>AVERAGEIFS(EF$2:EF$242, $C$2:$C$242, 4)</f>
        <v>2.2194884545454547</v>
      </c>
      <c r="EI269" s="35" t="s">
        <v>2582</v>
      </c>
      <c r="EJ269" s="79">
        <f>AVERAGEIFS(EI$2:EI$242, $C$2:$C$242, 4)</f>
        <v>0.75</v>
      </c>
      <c r="EL269" s="35" t="s">
        <v>2582</v>
      </c>
      <c r="EM269" s="79">
        <f>AVERAGEIFS(EL$2:EL$242, $C$2:$C$242, 4)</f>
        <v>0</v>
      </c>
      <c r="EQ269" s="35" t="s">
        <v>2582</v>
      </c>
      <c r="ER269" s="36">
        <f>COUNTIFS(EQ$2:EQ$242, 1, $C$2:$C$242, 4)</f>
        <v>11</v>
      </c>
      <c r="ES269" s="37">
        <f>ER269/ER271</f>
        <v>0.1864406779661017</v>
      </c>
      <c r="ET269" s="36">
        <f>COUNTIFS(EQ$2:EQ$242, 2, $C$2:$C$242, 4)</f>
        <v>3</v>
      </c>
      <c r="EU269" s="38">
        <f>ET269/ET271</f>
        <v>0.16666666666666666</v>
      </c>
      <c r="EW269" s="35" t="s">
        <v>2582</v>
      </c>
      <c r="EX269" s="98">
        <f>AVERAGEIFS(EW$2:EW$242, $C$2:$C$242, 4)</f>
        <v>0.4085636363636363</v>
      </c>
      <c r="EZ269" s="35" t="s">
        <v>2582</v>
      </c>
      <c r="FA269" s="74">
        <f>AVERAGEIFS(EZ$2:EZ$242, $C$2:$C$242, 4)</f>
        <v>5473.6</v>
      </c>
      <c r="FC269" s="35" t="s">
        <v>2582</v>
      </c>
      <c r="FD269" s="74">
        <f>AVERAGEIFS(FC$2:FC$242, $C$2:$C$242, 4)</f>
        <v>41.75</v>
      </c>
      <c r="FF269" s="35" t="s">
        <v>2582</v>
      </c>
      <c r="FG269" s="74">
        <f>AVERAGEIFS(FF$2:FF$242, $C$2:$C$242, 4)</f>
        <v>190.93333333333334</v>
      </c>
      <c r="FI269" s="35" t="s">
        <v>2582</v>
      </c>
      <c r="FJ269" s="74">
        <f>AVERAGEIFS(FI$2:FI$242, $C$2:$C$242, 4)</f>
        <v>0</v>
      </c>
      <c r="FL269" s="35" t="s">
        <v>2582</v>
      </c>
      <c r="FM269" s="74">
        <f>AVERAGEIFS(FL$2:FL$242, $C$2:$C$242, 4)</f>
        <v>4.3076923076923075</v>
      </c>
      <c r="FV269" s="35" t="s">
        <v>2582</v>
      </c>
      <c r="FW269" s="36">
        <f>COUNTIFS(FV$2:FV$242, 1, $C$2:$C$242, 4)</f>
        <v>6</v>
      </c>
      <c r="FX269" s="37">
        <f>FW269/FW271</f>
        <v>0.23076923076923078</v>
      </c>
      <c r="FY269" s="36">
        <f>COUNTIFS(FV$2:FV$242, 2, $C$2:$C$242, 4)</f>
        <v>7</v>
      </c>
      <c r="FZ269" s="38">
        <f>FY269/FY271</f>
        <v>0.29166666666666669</v>
      </c>
      <c r="GB269" s="35" t="s">
        <v>2582</v>
      </c>
      <c r="GC269" s="113">
        <f>AVERAGEIFS(GB$2:GB$242, $C$2:$C$242, 4)</f>
        <v>328.58927272727266</v>
      </c>
      <c r="GG269" s="35" t="s">
        <v>2582</v>
      </c>
      <c r="GH269" s="79">
        <f>AVERAGEIFS(GG$2:GG$242, $C$2:$C$242, 4)</f>
        <v>2032.75</v>
      </c>
      <c r="GJ269" s="35" t="s">
        <v>2582</v>
      </c>
      <c r="GK269" s="98">
        <f>AVERAGEIFS(GJ$2:GJ$242, $C$2:$C$242, 4)</f>
        <v>0.41055555555555556</v>
      </c>
      <c r="GM269" s="35" t="s">
        <v>2582</v>
      </c>
      <c r="GN269" s="98">
        <f>AVERAGEIFS(GM$2:GM$242, $C$2:$C$242, 4)</f>
        <v>0.66428571428571437</v>
      </c>
      <c r="GQ269" s="35" t="s">
        <v>2582</v>
      </c>
      <c r="GR269" s="106">
        <f>AVERAGEIFS(GQ$2:GQ$242, $C$2:$C$242, 4)</f>
        <v>1703.3333333333333</v>
      </c>
      <c r="GT269" s="35" t="s">
        <v>2582</v>
      </c>
      <c r="GU269" s="106">
        <f>AVERAGEIFS(GT$2:GT$242, $C$2:$C$242, 4)</f>
        <v>0</v>
      </c>
      <c r="GW269" s="35" t="s">
        <v>2582</v>
      </c>
      <c r="GX269" s="106">
        <f>AVERAGEIFS(GW$2:GW$242, $C$2:$C$242, 4)</f>
        <v>31.333333333333332</v>
      </c>
    </row>
    <row r="270" spans="1:206" x14ac:dyDescent="0.15">
      <c r="G270" s="49" t="s">
        <v>2583</v>
      </c>
      <c r="H270" s="36">
        <f>COUNTIFS(G$2:G$242, 1, $C$2:$C$242, 5)</f>
        <v>29</v>
      </c>
      <c r="I270" s="37">
        <f>H270/H271</f>
        <v>0.27102803738317754</v>
      </c>
      <c r="J270" s="36">
        <f>COUNTIFS(H$2:H$242, 1, $C$2:$C$242, 5)</f>
        <v>29</v>
      </c>
      <c r="K270" s="37">
        <f>J270/J271</f>
        <v>0.27102803738317754</v>
      </c>
      <c r="L270" s="36">
        <f>COUNTIFS(I$2:I$242, 1, $C$2:$C$242, 5)</f>
        <v>29</v>
      </c>
      <c r="M270" s="37">
        <f>L270/L271</f>
        <v>0.38666666666666666</v>
      </c>
      <c r="N270" s="36">
        <f>COUNTIFS(J$2:J$242, 1, $C$2:$C$242, 5)</f>
        <v>28</v>
      </c>
      <c r="O270" s="37">
        <f>N270/N271</f>
        <v>0.28865979381443296</v>
      </c>
      <c r="P270" s="36">
        <f>COUNTIFS(K$2:K$242, 1, $C$2:$C$242, 5)</f>
        <v>22</v>
      </c>
      <c r="Q270" s="37">
        <f>P270/P271</f>
        <v>0.44</v>
      </c>
      <c r="R270" s="36">
        <f>COUNTIFS(L$2:L$242, 1, $C$2:$C$242, 5)</f>
        <v>17</v>
      </c>
      <c r="S270" s="38">
        <f>R270/R271</f>
        <v>0.34</v>
      </c>
      <c r="V270" s="35" t="s">
        <v>2583</v>
      </c>
      <c r="W270" s="113">
        <f>AVERAGEIFS(V$2:V$242, $C$2:$C$242, 5)</f>
        <v>25.368421052631579</v>
      </c>
      <c r="Y270" s="35" t="s">
        <v>2583</v>
      </c>
      <c r="Z270" s="113">
        <f>AVERAGEIFS(Y$2:Y$242, $C$2:$C$242, 5)</f>
        <v>39.241379310344826</v>
      </c>
      <c r="AD270" s="35" t="s">
        <v>2583</v>
      </c>
      <c r="AE270" s="36">
        <f>COUNTIFS(AD$2:AD$242, 1, $C$2:$C$242, 5)</f>
        <v>1</v>
      </c>
      <c r="AF270" s="37">
        <f>AE270/AE271</f>
        <v>0.33333333333333331</v>
      </c>
      <c r="AG270" s="36">
        <f>COUNTIFS(AD$2:AD$242, 2, $C$2:$C$242, 5)</f>
        <v>2</v>
      </c>
      <c r="AH270" s="37">
        <f>AG270/AG271</f>
        <v>0.18181818181818182</v>
      </c>
      <c r="AI270" s="36">
        <f>COUNTIFS(AD$2:AD$242, 3, $C$2:$C$242, 5)</f>
        <v>28</v>
      </c>
      <c r="AJ270" s="37">
        <f>AI270/AI271</f>
        <v>0.31111111111111112</v>
      </c>
      <c r="AK270" s="36">
        <f>COUNTIFS(AD$2:AD$242, 4, $C$2:$C$242, 5)</f>
        <v>0</v>
      </c>
      <c r="AL270" s="38">
        <f>AK270/AK271</f>
        <v>0</v>
      </c>
      <c r="AP270" s="35" t="s">
        <v>2583</v>
      </c>
      <c r="AQ270" s="36">
        <f>COUNTIFS(AP$2:AP$242, 1, $C$2:$C$242, 5)</f>
        <v>19</v>
      </c>
      <c r="AR270" s="37">
        <f>AQ270/AQ271</f>
        <v>0.43181818181818182</v>
      </c>
      <c r="AS270" s="36">
        <f>COUNTIFS(AP$2:AP$242, 2, $C$2:$C$242, 5)</f>
        <v>6</v>
      </c>
      <c r="AT270" s="37">
        <f>AS270/AS271</f>
        <v>0.2</v>
      </c>
      <c r="AU270" s="36">
        <f>COUNTIFS(AP$2:AP$242, 3, $C$2:$C$242, 5)</f>
        <v>2</v>
      </c>
      <c r="AV270" s="38">
        <f>AU270/AU271</f>
        <v>0.1111111111111111</v>
      </c>
      <c r="AY270" s="35" t="s">
        <v>2583</v>
      </c>
      <c r="AZ270" s="36">
        <f>COUNTIFS(AY$2:AY$242, 1, $C$2:$C$242, 5)</f>
        <v>11</v>
      </c>
      <c r="BA270" s="37">
        <f>AZ270/AZ271</f>
        <v>0.31428571428571428</v>
      </c>
      <c r="BB270" s="36">
        <f>COUNTIFS(AY$2:AY$242, 2, $C$2:$C$242, 5)</f>
        <v>5</v>
      </c>
      <c r="BC270" s="37">
        <f>BB270/BB271</f>
        <v>0.27777777777777779</v>
      </c>
      <c r="BD270" s="36">
        <f>COUNTIFS(AY$2:AY$242, 3, $C$2:$C$242, 5)</f>
        <v>0</v>
      </c>
      <c r="BE270" s="37">
        <f>BD270/BD271</f>
        <v>0</v>
      </c>
      <c r="BF270" s="36">
        <f>COUNTIFS(AY$2:AY$242, 4, $C$2:$C$242, 5)</f>
        <v>12</v>
      </c>
      <c r="BG270" s="38">
        <f>BF270/BF271</f>
        <v>0.2857142857142857</v>
      </c>
      <c r="BN270" s="35" t="s">
        <v>2583</v>
      </c>
      <c r="BO270" s="36">
        <f>COUNTIFS(BN$2:BN$242, 1, $C$2:$C$242, 5)</f>
        <v>3</v>
      </c>
      <c r="BP270" s="37">
        <f>BO270/BO271</f>
        <v>0.21428571428571427</v>
      </c>
      <c r="BQ270" s="36">
        <f>COUNTIFS(BN$2:BN$242, 2, $C$2:$C$242, 5)</f>
        <v>26</v>
      </c>
      <c r="BR270" s="37">
        <f>BQ270/BQ271</f>
        <v>0.31707317073170732</v>
      </c>
      <c r="BS270" s="36">
        <f>COUNTIFS(BN$2:BN$242, 3, $C$2:$C$242, 5)</f>
        <v>1</v>
      </c>
      <c r="BT270" s="38">
        <f>BS270/BS271</f>
        <v>0.2</v>
      </c>
      <c r="CD270" s="35" t="s">
        <v>2583</v>
      </c>
      <c r="CE270" s="36">
        <f>COUNTIFS(CD$2:CD$242, 1, $C$2:$C$242, 5)</f>
        <v>6</v>
      </c>
      <c r="CF270" s="37">
        <f>CE270/CE271</f>
        <v>0.8571428571428571</v>
      </c>
      <c r="CG270" s="36">
        <f>COUNTIFS(CD$2:CD$242, 2, $C$2:$C$242, 5)</f>
        <v>24</v>
      </c>
      <c r="CH270" s="38">
        <f>CG270/CG271</f>
        <v>0.25806451612903225</v>
      </c>
      <c r="CT270" s="35" t="s">
        <v>2583</v>
      </c>
      <c r="CU270" s="36">
        <f>COUNTIFS(CT$2:CT$242, 1, $C$2:$C$242, 5)</f>
        <v>24</v>
      </c>
      <c r="CV270" s="37">
        <f>CU270/CU271</f>
        <v>0.61538461538461542</v>
      </c>
      <c r="CW270" s="36">
        <f>COUNTIFS(CT$2:CT$242, 2, $C$2:$C$242, 5)</f>
        <v>7</v>
      </c>
      <c r="CX270" s="38">
        <f>CW270/CW271</f>
        <v>0.1076923076923077</v>
      </c>
      <c r="DG270" s="35" t="s">
        <v>2583</v>
      </c>
      <c r="DH270" s="36">
        <f>COUNTIFS(DG$2:DG$242, 1, $C$2:$C$242, 5)</f>
        <v>14</v>
      </c>
      <c r="DI270" s="37">
        <f>DH270/DH271</f>
        <v>0.93333333333333335</v>
      </c>
      <c r="DJ270" s="36">
        <f>COUNTIFS(DG$2:DG$242, 2, $C$2:$C$242, 5)</f>
        <v>10</v>
      </c>
      <c r="DK270" s="38">
        <f>DJ270/DJ271</f>
        <v>0.43478260869565216</v>
      </c>
      <c r="DN270" s="35" t="s">
        <v>2583</v>
      </c>
      <c r="DO270" s="70">
        <f>AVERAGEIFS(DN$2:DN$242, $C$2:$C$242, 5)</f>
        <v>10007.333333333334</v>
      </c>
      <c r="DP270" s="38">
        <f>DO270/DO271</f>
        <v>4.1984520140491295</v>
      </c>
      <c r="DR270" s="35" t="s">
        <v>2583</v>
      </c>
      <c r="DS270" s="70">
        <f>AVERAGEIFS(DR$2:DR$242, $C$2:$C$242, 5)</f>
        <v>71.875</v>
      </c>
      <c r="DT270" s="38">
        <f>DS270/DS271</f>
        <v>2.5127032520325203</v>
      </c>
      <c r="DV270" s="35" t="s">
        <v>2583</v>
      </c>
      <c r="DW270" s="70">
        <f>AVERAGEIFS(DV$2:DV$242, $C$2:$C$242, 5)</f>
        <v>204.15520000000001</v>
      </c>
      <c r="DX270" s="38">
        <f>DW270/DW271</f>
        <v>2.0569221736215098</v>
      </c>
      <c r="DZ270" s="35" t="s">
        <v>2583</v>
      </c>
      <c r="EA270" s="79">
        <f>AVERAGEIFS(DZ$2:DZ$242, $C$2:$C$242, 5)</f>
        <v>1938.1304347826087</v>
      </c>
      <c r="EC270" s="35" t="s">
        <v>2583</v>
      </c>
      <c r="ED270" s="79">
        <f>AVERAGEIFS(EC$2:EC$242, $C$2:$C$242, 5)</f>
        <v>108.63416666666667</v>
      </c>
      <c r="EF270" s="35" t="s">
        <v>2583</v>
      </c>
      <c r="EG270" s="76">
        <f>AVERAGEIFS(EF$2:EF$242, $C$2:$C$242, 5)</f>
        <v>15.524434782608695</v>
      </c>
      <c r="EI270" s="35" t="s">
        <v>2583</v>
      </c>
      <c r="EJ270" s="79">
        <f>AVERAGEIFS(EI$2:EI$242, $C$2:$C$242, 5)</f>
        <v>0</v>
      </c>
      <c r="EL270" s="35" t="s">
        <v>2583</v>
      </c>
      <c r="EM270" s="79">
        <f>AVERAGEIFS(EL$2:EL$242, $C$2:$C$242, 5)</f>
        <v>151.81818181818181</v>
      </c>
      <c r="EQ270" s="35" t="s">
        <v>2583</v>
      </c>
      <c r="ER270" s="36">
        <f>COUNTIFS(EQ$2:EQ$242, 1, $C$2:$C$242, 5)</f>
        <v>26</v>
      </c>
      <c r="ES270" s="37">
        <f>ER270/ER271</f>
        <v>0.44067796610169491</v>
      </c>
      <c r="ET270" s="36">
        <f>COUNTIFS(EQ$2:EQ$242, 2, $C$2:$C$242, 5)</f>
        <v>1</v>
      </c>
      <c r="EU270" s="38">
        <f>ET270/ET271</f>
        <v>5.5555555555555552E-2</v>
      </c>
      <c r="EW270" s="35" t="s">
        <v>2583</v>
      </c>
      <c r="EX270" s="98">
        <f>AVERAGEIFS(EW$2:EW$242, $C$2:$C$242, 5)</f>
        <v>0.51937499999999992</v>
      </c>
      <c r="EZ270" s="35" t="s">
        <v>2583</v>
      </c>
      <c r="FA270" s="74">
        <f>AVERAGEIFS(EZ$2:EZ$242, $C$2:$C$242, 5)</f>
        <v>42028.869565217392</v>
      </c>
      <c r="FC270" s="35" t="s">
        <v>2583</v>
      </c>
      <c r="FD270" s="74">
        <f>AVERAGEIFS(FC$2:FC$242, $C$2:$C$242, 5)</f>
        <v>8086</v>
      </c>
      <c r="FF270" s="35" t="s">
        <v>2583</v>
      </c>
      <c r="FG270" s="74">
        <f>AVERAGEIFS(FF$2:FF$242, $C$2:$C$242, 5)</f>
        <v>824.47619047619048</v>
      </c>
      <c r="FI270" s="35" t="s">
        <v>2583</v>
      </c>
      <c r="FJ270" s="74">
        <f>AVERAGEIFS(FI$2:FI$242, $C$2:$C$242, 5)</f>
        <v>129.55555555555554</v>
      </c>
      <c r="FL270" s="35" t="s">
        <v>2583</v>
      </c>
      <c r="FM270" s="74">
        <f>AVERAGEIFS(FL$2:FL$242, $C$2:$C$242, 5)</f>
        <v>17.181818181818183</v>
      </c>
      <c r="FV270" s="35" t="s">
        <v>2583</v>
      </c>
      <c r="FW270" s="36">
        <f>COUNTIFS(FV$2:FV$242, 1, $C$2:$C$242, 5)</f>
        <v>13</v>
      </c>
      <c r="FX270" s="37">
        <f>FW270/FW271</f>
        <v>0.5</v>
      </c>
      <c r="FY270" s="36">
        <f>COUNTIFS(FV$2:FV$242, 2, $C$2:$C$242, 5)</f>
        <v>3</v>
      </c>
      <c r="FZ270" s="38">
        <f>FY270/FY271</f>
        <v>0.125</v>
      </c>
      <c r="GB270" s="35" t="s">
        <v>2583</v>
      </c>
      <c r="GC270" s="113">
        <f>AVERAGEIFS(GB$2:GB$242, $C$2:$C$242, 5)</f>
        <v>74762.441646666673</v>
      </c>
      <c r="GG270" s="35" t="s">
        <v>2583</v>
      </c>
      <c r="GH270" s="79">
        <f>AVERAGEIFS(GG$2:GG$242, $C$2:$C$242, 5)</f>
        <v>2026.5</v>
      </c>
      <c r="GJ270" s="35" t="s">
        <v>2583</v>
      </c>
      <c r="GK270" s="98">
        <f>AVERAGEIFS(GJ$2:GJ$242, $C$2:$C$242, 5)</f>
        <v>0.26</v>
      </c>
      <c r="GM270" s="35" t="s">
        <v>2583</v>
      </c>
      <c r="GN270" s="98">
        <f>AVERAGEIFS(GM$2:GM$242, $C$2:$C$242, 5)</f>
        <v>0.76923076923076927</v>
      </c>
      <c r="GQ270" s="35" t="s">
        <v>2583</v>
      </c>
      <c r="GR270" s="106">
        <f>AVERAGEIFS(GQ$2:GQ$242, $C$2:$C$242, 5)</f>
        <v>12217.941176470587</v>
      </c>
      <c r="GT270" s="35" t="s">
        <v>2583</v>
      </c>
      <c r="GU270" s="106">
        <f>AVERAGEIFS(GT$2:GT$242, $C$2:$C$242, 5)</f>
        <v>0</v>
      </c>
      <c r="GW270" s="35" t="s">
        <v>2583</v>
      </c>
      <c r="GX270" s="106">
        <f>AVERAGEIFS(GW$2:GW$242, $C$2:$C$242, 5)</f>
        <v>126.37</v>
      </c>
    </row>
    <row r="271" spans="1:206" x14ac:dyDescent="0.15">
      <c r="G271" s="50" t="s">
        <v>2584</v>
      </c>
      <c r="H271" s="40">
        <f>SUM(H266:H270)</f>
        <v>107</v>
      </c>
      <c r="I271" s="41">
        <f>H271/(110)</f>
        <v>0.97272727272727277</v>
      </c>
      <c r="J271" s="40">
        <f>SUM(J266:J270)</f>
        <v>107</v>
      </c>
      <c r="K271" s="41">
        <f>J271/(110)</f>
        <v>0.97272727272727277</v>
      </c>
      <c r="L271" s="40">
        <f>SUM(L266:L270)</f>
        <v>75</v>
      </c>
      <c r="M271" s="41">
        <f>L271/(110)</f>
        <v>0.68181818181818177</v>
      </c>
      <c r="N271" s="40">
        <f>SUM(N266:N270)</f>
        <v>97</v>
      </c>
      <c r="O271" s="41">
        <f>N271/(110)</f>
        <v>0.88181818181818183</v>
      </c>
      <c r="P271" s="40">
        <f>SUM(P266:P270)</f>
        <v>50</v>
      </c>
      <c r="Q271" s="41">
        <f>P271/(110)</f>
        <v>0.45454545454545453</v>
      </c>
      <c r="R271" s="40">
        <f>SUM(R266:R270)</f>
        <v>50</v>
      </c>
      <c r="S271" s="42">
        <f>R271/(110)</f>
        <v>0.45454545454545453</v>
      </c>
      <c r="V271" s="44" t="s">
        <v>2675</v>
      </c>
      <c r="W271" s="114">
        <f>AVERAGE(V$2:V$242)</f>
        <v>18.642857142857142</v>
      </c>
      <c r="Y271" s="44" t="s">
        <v>2675</v>
      </c>
      <c r="Z271" s="114">
        <f>AVERAGE(Y$2:Y$242)</f>
        <v>42.52577319587629</v>
      </c>
      <c r="AD271" s="39" t="s">
        <v>2584</v>
      </c>
      <c r="AE271" s="40">
        <f>SUM(AE266:AE270)</f>
        <v>3</v>
      </c>
      <c r="AF271" s="41">
        <f>AE271/(AK271+AE271+AG271+AI271)</f>
        <v>2.7777777777777776E-2</v>
      </c>
      <c r="AG271" s="40">
        <f>SUM(AG266:AG270)</f>
        <v>11</v>
      </c>
      <c r="AH271" s="41">
        <f>AG271/(AK271+AE271+AG271+AI271)</f>
        <v>0.10185185185185185</v>
      </c>
      <c r="AI271" s="40">
        <f>SUM(AI266:AI270)</f>
        <v>90</v>
      </c>
      <c r="AJ271" s="41">
        <f>AI271/(AK271+AE271+AG271+AI271)</f>
        <v>0.83333333333333337</v>
      </c>
      <c r="AK271" s="40">
        <f>SUM(AK266:AK270)</f>
        <v>4</v>
      </c>
      <c r="AL271" s="42">
        <f>AK271/(AE271+AG271+AI271+AK271)</f>
        <v>3.7037037037037035E-2</v>
      </c>
      <c r="AP271" s="44" t="s">
        <v>2584</v>
      </c>
      <c r="AQ271" s="45">
        <f>SUM(AQ266:AQ270)</f>
        <v>44</v>
      </c>
      <c r="AR271" s="46">
        <f>AQ271/(AQ271+AS271+AU271)</f>
        <v>0.47826086956521741</v>
      </c>
      <c r="AS271" s="45">
        <f>SUM(AS266:AS270)</f>
        <v>30</v>
      </c>
      <c r="AT271" s="46">
        <f>AS271/(AQ271+AS271+AU271)</f>
        <v>0.32608695652173914</v>
      </c>
      <c r="AU271" s="45">
        <f>SUM(AU266:AU270)</f>
        <v>18</v>
      </c>
      <c r="AV271" s="47">
        <f>AU271/(AQ271+AS271+AU271)</f>
        <v>0.19565217391304349</v>
      </c>
      <c r="AY271" s="39" t="s">
        <v>2584</v>
      </c>
      <c r="AZ271" s="40">
        <f>SUM(AZ266:AZ270)</f>
        <v>35</v>
      </c>
      <c r="BA271" s="41">
        <f>AZ271/(BF271+AZ271+BB271+BD271)</f>
        <v>0.35353535353535354</v>
      </c>
      <c r="BB271" s="40">
        <f>SUM(BB266:BB270)</f>
        <v>18</v>
      </c>
      <c r="BC271" s="41">
        <f>BB271/(BF271+AZ271+BB271+BD271)</f>
        <v>0.18181818181818182</v>
      </c>
      <c r="BD271" s="40">
        <f>SUM(BD266:BD270)</f>
        <v>4</v>
      </c>
      <c r="BE271" s="41">
        <f>BD271/(BF271+AZ271+BB271+BD271)</f>
        <v>4.0404040404040407E-2</v>
      </c>
      <c r="BF271" s="40">
        <f>SUM(BF266:BF270)</f>
        <v>42</v>
      </c>
      <c r="BG271" s="42">
        <f>BF271/(AZ271+BB271+BD271+BF271)</f>
        <v>0.42424242424242425</v>
      </c>
      <c r="BN271" s="44" t="s">
        <v>2584</v>
      </c>
      <c r="BO271" s="45">
        <f>SUM(BO266:BO270)</f>
        <v>14</v>
      </c>
      <c r="BP271" s="46">
        <f>BO271/(BO271+BQ271+BS271)</f>
        <v>0.13861386138613863</v>
      </c>
      <c r="BQ271" s="45">
        <f>SUM(BQ266:BQ270)</f>
        <v>82</v>
      </c>
      <c r="BR271" s="46">
        <f>BQ271/(BO271+BQ271+BS271)</f>
        <v>0.81188118811881194</v>
      </c>
      <c r="BS271" s="45">
        <f>SUM(BS266:BS270)</f>
        <v>5</v>
      </c>
      <c r="BT271" s="47">
        <f>BS271/(BO271+BQ271+BS271)</f>
        <v>4.9504950495049507E-2</v>
      </c>
      <c r="CD271" s="44" t="s">
        <v>2584</v>
      </c>
      <c r="CE271" s="45">
        <f>SUM(CE266:CE270)</f>
        <v>7</v>
      </c>
      <c r="CF271" s="46">
        <f>CE271/(CE271+CG271)</f>
        <v>7.0000000000000007E-2</v>
      </c>
      <c r="CG271" s="45">
        <f>SUM(CG266:CG270)</f>
        <v>93</v>
      </c>
      <c r="CH271" s="47">
        <f>CG271/(CE271+CG271)</f>
        <v>0.93</v>
      </c>
      <c r="CT271" s="44" t="s">
        <v>2584</v>
      </c>
      <c r="CU271" s="45">
        <f>SUM(CU266:CU270)</f>
        <v>39</v>
      </c>
      <c r="CV271" s="46">
        <f>CU271/(CU271+CW271)</f>
        <v>0.375</v>
      </c>
      <c r="CW271" s="45">
        <f>SUM(CW266:CW270)</f>
        <v>65</v>
      </c>
      <c r="CX271" s="47">
        <f>CW271/(CU271+CW271)</f>
        <v>0.625</v>
      </c>
      <c r="DG271" s="44" t="s">
        <v>2584</v>
      </c>
      <c r="DH271" s="45">
        <f>SUM(DH266:DH270)</f>
        <v>15</v>
      </c>
      <c r="DI271" s="46">
        <f>DH271/(DH271+DJ271)</f>
        <v>0.39473684210526316</v>
      </c>
      <c r="DJ271" s="45">
        <f>SUM(DJ266:DJ270)</f>
        <v>23</v>
      </c>
      <c r="DK271" s="47">
        <f>DJ271/(DH271+DJ271)</f>
        <v>0.60526315789473684</v>
      </c>
      <c r="DN271" s="44" t="s">
        <v>2584</v>
      </c>
      <c r="DO271" s="71">
        <f>AVERAGE(DN$2:DN$242)</f>
        <v>2383.5769230769229</v>
      </c>
      <c r="DP271" s="47">
        <f>DO271/(DO271+DQ361)</f>
        <v>1</v>
      </c>
      <c r="DR271" s="44" t="s">
        <v>2584</v>
      </c>
      <c r="DS271" s="71">
        <f>AVERAGE(DR$2:DR$242)</f>
        <v>28.604651162790699</v>
      </c>
      <c r="DT271" s="47">
        <f>DS271/(DS271+DU361)</f>
        <v>1</v>
      </c>
      <c r="DV271" s="44" t="s">
        <v>2584</v>
      </c>
      <c r="DW271" s="71">
        <f>AVERAGE(DV$2:DV$242)</f>
        <v>99.252758620689661</v>
      </c>
      <c r="DX271" s="47">
        <f>DW271/(DW271+DY361)</f>
        <v>1</v>
      </c>
      <c r="DZ271" s="44" t="s">
        <v>2584</v>
      </c>
      <c r="EA271" s="80">
        <f>AVERAGE(DZ$2:DZ$242)</f>
        <v>1947.7076923076922</v>
      </c>
      <c r="EC271" s="44" t="s">
        <v>2675</v>
      </c>
      <c r="ED271" s="80">
        <f>AVERAGE(EC$2:EC$242)</f>
        <v>67.016699471698104</v>
      </c>
      <c r="EF271" s="44" t="s">
        <v>2675</v>
      </c>
      <c r="EG271" s="77">
        <f>AVERAGE(EF$2:EF$242)</f>
        <v>7.9525446326530602</v>
      </c>
      <c r="EI271" s="44" t="s">
        <v>2675</v>
      </c>
      <c r="EJ271" s="80">
        <f>AVERAGE(EI$2:EI$242)</f>
        <v>0.13043478260869565</v>
      </c>
      <c r="EL271" s="44" t="s">
        <v>2675</v>
      </c>
      <c r="EM271" s="80">
        <f>AVERAGE(EL$2:EL$242)</f>
        <v>72.608695652173907</v>
      </c>
      <c r="EQ271" s="44" t="s">
        <v>2584</v>
      </c>
      <c r="ER271" s="45">
        <f>SUM(ER266:ER270)</f>
        <v>59</v>
      </c>
      <c r="ES271" s="46">
        <f>ER271/(ER271+ET271)</f>
        <v>0.76623376623376627</v>
      </c>
      <c r="ET271" s="45">
        <f>SUM(ET266:ET270)</f>
        <v>18</v>
      </c>
      <c r="EU271" s="47">
        <f>ET271/(ER271+ET271)</f>
        <v>0.23376623376623376</v>
      </c>
      <c r="EW271" s="44" t="s">
        <v>2675</v>
      </c>
      <c r="EX271" s="99">
        <f>AVERAGE(EW$2:EW$242)</f>
        <v>0.60837241379310336</v>
      </c>
      <c r="EZ271" s="44" t="s">
        <v>2675</v>
      </c>
      <c r="FA271" s="75">
        <f>AVERAGE(EZ$2:EZ$242)</f>
        <v>16907.90625</v>
      </c>
      <c r="FC271" s="44" t="s">
        <v>2675</v>
      </c>
      <c r="FD271" s="75">
        <f>AVERAGE(FC$2:FC$242)</f>
        <v>2939.36</v>
      </c>
      <c r="FF271" s="44" t="s">
        <v>2675</v>
      </c>
      <c r="FG271" s="75">
        <f>AVERAGE(FF$2:FF$242)</f>
        <v>374.64912280701753</v>
      </c>
      <c r="FI271" s="44" t="s">
        <v>2675</v>
      </c>
      <c r="FJ271" s="75">
        <f>AVERAGE(FI$2:FI$242)</f>
        <v>53.5</v>
      </c>
      <c r="FL271" s="44" t="s">
        <v>2675</v>
      </c>
      <c r="FM271" s="75">
        <f>AVERAGE(FL$2:FL$242)</f>
        <v>9.3965517241379306</v>
      </c>
      <c r="FV271" s="44" t="s">
        <v>2584</v>
      </c>
      <c r="FW271" s="45">
        <f>SUM(FW266:FW270)</f>
        <v>26</v>
      </c>
      <c r="FX271" s="46">
        <f>FW271/(FW271+FY271)</f>
        <v>0.52</v>
      </c>
      <c r="FY271" s="45">
        <f>SUM(FY266:FY270)</f>
        <v>24</v>
      </c>
      <c r="FZ271" s="47">
        <f>FY271/(FW271+FY271)</f>
        <v>0.48</v>
      </c>
      <c r="GB271" s="44" t="s">
        <v>2675</v>
      </c>
      <c r="GC271" s="114">
        <f>AVERAGE(GB$2:GB$242)</f>
        <v>29629.125150000003</v>
      </c>
      <c r="GG271" s="44" t="s">
        <v>2675</v>
      </c>
      <c r="GH271" s="80">
        <f>AVERAGE(GG$2:GG$242)</f>
        <v>2029.8846153846155</v>
      </c>
      <c r="GJ271" s="44" t="s">
        <v>2675</v>
      </c>
      <c r="GK271" s="99">
        <f>AVERAGE(GJ$2:GJ$242)</f>
        <v>0.25824324324324321</v>
      </c>
      <c r="GM271" s="44" t="s">
        <v>2675</v>
      </c>
      <c r="GN271" s="99">
        <f>AVERAGE(GM$2:GM$242)</f>
        <v>0.6103448275862069</v>
      </c>
      <c r="GQ271" s="44" t="s">
        <v>2675</v>
      </c>
      <c r="GR271" s="107">
        <f>AVERAGE(GQ$2:GQ$242)</f>
        <v>8454.7692307692305</v>
      </c>
      <c r="GT271" s="44" t="s">
        <v>2675</v>
      </c>
      <c r="GU271" s="107">
        <f>AVERAGE(GT$2:GT$242)</f>
        <v>0.18181818181818182</v>
      </c>
      <c r="GW271" s="44" t="s">
        <v>2675</v>
      </c>
      <c r="GX271" s="107">
        <f>AVERAGE(GW$2:GW$242)</f>
        <v>94.053749999999994</v>
      </c>
    </row>
    <row r="272" spans="1:206" x14ac:dyDescent="0.15">
      <c r="G272" s="48"/>
      <c r="H272" s="33" t="s">
        <v>2599</v>
      </c>
      <c r="I272" s="33"/>
      <c r="J272" s="33" t="s">
        <v>2600</v>
      </c>
      <c r="K272" s="33"/>
      <c r="L272" s="33" t="s">
        <v>2601</v>
      </c>
      <c r="M272" s="33"/>
      <c r="N272" s="33" t="s">
        <v>2602</v>
      </c>
      <c r="O272" s="33"/>
      <c r="P272" s="33" t="s">
        <v>2603</v>
      </c>
      <c r="Q272" s="33"/>
      <c r="R272" s="33" t="s">
        <v>2604</v>
      </c>
      <c r="S272" s="34"/>
      <c r="V272" s="32"/>
      <c r="W272" s="115"/>
      <c r="Y272" s="32"/>
      <c r="Z272" s="115"/>
      <c r="AD272" s="32"/>
      <c r="AE272" s="33"/>
      <c r="AF272" s="33"/>
      <c r="AG272" s="33"/>
      <c r="AH272" s="33"/>
      <c r="AI272" s="33"/>
      <c r="AJ272" s="33"/>
      <c r="AK272" s="33"/>
      <c r="AL272" s="34"/>
      <c r="AP272" s="32"/>
      <c r="AQ272" s="33" t="s">
        <v>2605</v>
      </c>
      <c r="AR272" s="33"/>
      <c r="AS272" s="33" t="s">
        <v>943</v>
      </c>
      <c r="AT272" s="33"/>
      <c r="AU272" s="33" t="s">
        <v>680</v>
      </c>
      <c r="AV272" s="34"/>
      <c r="AY272" s="32"/>
      <c r="AZ272" s="33"/>
      <c r="BA272" s="33"/>
      <c r="BB272" s="33"/>
      <c r="BC272" s="33"/>
      <c r="BD272" s="33"/>
      <c r="BE272" s="33"/>
      <c r="BF272" s="33"/>
      <c r="BG272" s="34"/>
      <c r="BN272" s="32"/>
      <c r="BO272" s="33" t="s">
        <v>2605</v>
      </c>
      <c r="BP272" s="33"/>
      <c r="BQ272" s="33" t="s">
        <v>943</v>
      </c>
      <c r="BR272" s="33"/>
      <c r="BS272" s="33" t="s">
        <v>680</v>
      </c>
      <c r="BT272" s="34"/>
      <c r="CD272" s="32"/>
      <c r="CE272" s="33" t="s">
        <v>2605</v>
      </c>
      <c r="CF272" s="33"/>
      <c r="CG272" s="33" t="s">
        <v>943</v>
      </c>
      <c r="CH272" s="34"/>
      <c r="CT272" s="32"/>
      <c r="CU272" s="33" t="s">
        <v>2605</v>
      </c>
      <c r="CV272" s="33"/>
      <c r="CW272" s="33" t="s">
        <v>943</v>
      </c>
      <c r="CX272" s="34"/>
      <c r="DG272" s="32"/>
      <c r="DH272" s="33" t="s">
        <v>2605</v>
      </c>
      <c r="DI272" s="33"/>
      <c r="DJ272" s="33" t="s">
        <v>943</v>
      </c>
      <c r="DK272" s="34"/>
      <c r="DN272" s="32"/>
      <c r="DO272" s="33"/>
      <c r="DP272" s="34"/>
      <c r="DR272" s="32"/>
      <c r="DS272" s="33"/>
      <c r="DT272" s="34"/>
      <c r="DV272" s="32"/>
      <c r="DW272" s="33"/>
      <c r="DX272" s="34"/>
      <c r="DZ272" s="32"/>
      <c r="EA272" s="81"/>
      <c r="EC272" s="32"/>
      <c r="ED272" s="81"/>
      <c r="EF272" s="32"/>
      <c r="EG272" s="78"/>
      <c r="EI272" s="32"/>
      <c r="EJ272" s="81"/>
      <c r="EL272" s="32"/>
      <c r="EM272" s="81"/>
      <c r="EQ272" s="32"/>
      <c r="ER272" s="33" t="s">
        <v>2605</v>
      </c>
      <c r="ES272" s="33"/>
      <c r="ET272" s="33" t="s">
        <v>943</v>
      </c>
      <c r="EU272" s="34"/>
      <c r="EW272" s="32"/>
      <c r="EX272" s="100"/>
      <c r="EZ272" s="32"/>
      <c r="FA272" s="102"/>
      <c r="FC272" s="32"/>
      <c r="FD272" s="102"/>
      <c r="FF272" s="32"/>
      <c r="FG272" s="102"/>
      <c r="FI272" s="32"/>
      <c r="FJ272" s="102"/>
      <c r="FL272" s="32"/>
      <c r="FM272" s="102"/>
      <c r="FV272" s="32"/>
      <c r="FW272" s="33" t="s">
        <v>2605</v>
      </c>
      <c r="FX272" s="33"/>
      <c r="FY272" s="33" t="s">
        <v>943</v>
      </c>
      <c r="FZ272" s="34"/>
      <c r="GB272" s="32"/>
      <c r="GC272" s="117"/>
      <c r="GG272" s="32"/>
      <c r="GH272" s="103"/>
      <c r="GJ272" s="32"/>
      <c r="GK272" s="100"/>
      <c r="GM272" s="32"/>
      <c r="GN272" s="100"/>
      <c r="GQ272" s="32"/>
      <c r="GR272" s="108"/>
      <c r="GT272" s="32"/>
      <c r="GU272" s="108"/>
      <c r="GW272" s="32"/>
      <c r="GX272" s="108"/>
    </row>
    <row r="273" spans="7:207" x14ac:dyDescent="0.15">
      <c r="G273" s="51" t="s">
        <v>2585</v>
      </c>
      <c r="H273" s="36">
        <f>COUNTIFS(G$2:G$242, 1, $D$2:$D$242, 1)</f>
        <v>6</v>
      </c>
      <c r="I273" s="37">
        <f>H273/H281</f>
        <v>5.6074766355140186E-2</v>
      </c>
      <c r="J273" s="36">
        <f>COUNTIFS(H$2:H$242, 1, $D$2:$D$242, 1)</f>
        <v>6</v>
      </c>
      <c r="K273" s="37">
        <f>J273/J281</f>
        <v>5.6074766355140186E-2</v>
      </c>
      <c r="L273" s="36">
        <f>COUNTIFS(I$2:I$242, 1, $D$2:$D$242, 1)</f>
        <v>4</v>
      </c>
      <c r="M273" s="37">
        <f>L273/L281</f>
        <v>5.3333333333333337E-2</v>
      </c>
      <c r="N273" s="36">
        <f>COUNTIFS(J$2:J$242, 1, $D$2:$D$242, 1)</f>
        <v>6</v>
      </c>
      <c r="O273" s="37">
        <f>N273/N281</f>
        <v>6.1855670103092786E-2</v>
      </c>
      <c r="P273" s="36">
        <f>COUNTIFS(K$2:K$242, 1, $D$2:$D$242, 1)</f>
        <v>1</v>
      </c>
      <c r="Q273" s="37">
        <f>P273/P281</f>
        <v>0.02</v>
      </c>
      <c r="R273" s="36">
        <f>COUNTIFS(L$2:L$242, 1, $D$2:$D$242, 1)</f>
        <v>4</v>
      </c>
      <c r="S273" s="38">
        <f>R273/R281</f>
        <v>0.08</v>
      </c>
      <c r="V273" s="43" t="s">
        <v>2585</v>
      </c>
      <c r="W273" s="113">
        <f>AVERAGEIFS(V$2:V$242, $D$2:$D$242, 1)</f>
        <v>6.666666666666667</v>
      </c>
      <c r="Y273" s="43" t="s">
        <v>2585</v>
      </c>
      <c r="Z273" s="113">
        <f>AVERAGEIFS(Y$2:Y$242, $D$2:$D$242, 1)</f>
        <v>46.2</v>
      </c>
      <c r="AD273" s="43" t="s">
        <v>2585</v>
      </c>
      <c r="AE273" s="36">
        <f>COUNTIFS(AD$2:AD$242, 1, $D$2:$D$242, 1)</f>
        <v>1</v>
      </c>
      <c r="AF273" s="37">
        <f>AE273/AE281</f>
        <v>0.33333333333333331</v>
      </c>
      <c r="AG273" s="36">
        <f>COUNTIFS(AD$2:AD$242, 2, $D$2:$D$242, 1)</f>
        <v>0</v>
      </c>
      <c r="AH273" s="37">
        <f>AG273/AG281</f>
        <v>0</v>
      </c>
      <c r="AI273" s="36">
        <f>COUNTIFS(AD$2:AD$242, 3, $D$2:$D$242, 1)</f>
        <v>5</v>
      </c>
      <c r="AJ273" s="37">
        <f>AI273/AI281</f>
        <v>5.5555555555555552E-2</v>
      </c>
      <c r="AK273" s="36">
        <f>COUNTIFS(AD$2:AD$242, 4, $D$2:$D$242, 1)</f>
        <v>0</v>
      </c>
      <c r="AL273" s="38">
        <f>AK273/AK281</f>
        <v>0</v>
      </c>
      <c r="AP273" s="43" t="s">
        <v>2585</v>
      </c>
      <c r="AQ273" s="36">
        <f>COUNTIFS(AP$2:AP$242, 1, $D$2:$D$242, 1)</f>
        <v>2</v>
      </c>
      <c r="AR273" s="37">
        <f>AQ273/AQ281</f>
        <v>4.5454545454545456E-2</v>
      </c>
      <c r="AS273" s="36">
        <f>COUNTIFS(AP$2:AP$242, 2, $D$2:$D$242, 1)</f>
        <v>1</v>
      </c>
      <c r="AT273" s="37">
        <f>AS273/AS281</f>
        <v>3.3333333333333333E-2</v>
      </c>
      <c r="AU273" s="36">
        <f>COUNTIFS(AP$2:AP$242, 3, $D$2:$D$242, 1)</f>
        <v>3</v>
      </c>
      <c r="AV273" s="38">
        <f>AU273/AU281</f>
        <v>0.16666666666666666</v>
      </c>
      <c r="AY273" s="43" t="s">
        <v>2585</v>
      </c>
      <c r="AZ273" s="36">
        <f>COUNTIFS(AY$2:AY$242, 1, $D$2:$D$242, 1)</f>
        <v>1</v>
      </c>
      <c r="BA273" s="37">
        <f>AZ273/AZ281</f>
        <v>2.8571428571428571E-2</v>
      </c>
      <c r="BB273" s="36">
        <f>COUNTIFS(AY$2:AY$242, 2, $D$2:$D$242, 1)</f>
        <v>0</v>
      </c>
      <c r="BC273" s="37">
        <f>BB273/BB281</f>
        <v>0</v>
      </c>
      <c r="BD273" s="36">
        <f>COUNTIFS(AY$2:AY$242, 3, $D$2:$D$242, 1)</f>
        <v>0</v>
      </c>
      <c r="BE273" s="37">
        <f>BD273/BD281</f>
        <v>0</v>
      </c>
      <c r="BF273" s="36">
        <f>COUNTIFS(AY$2:AY$242, 4, $D$2:$D$242, 1)</f>
        <v>5</v>
      </c>
      <c r="BG273" s="38">
        <f>BF273/BF281</f>
        <v>0.11904761904761904</v>
      </c>
      <c r="BN273" s="43" t="s">
        <v>2585</v>
      </c>
      <c r="BO273" s="36">
        <f>COUNTIFS(BN$2:BN$242, 1, $D$2:$D$242, 1)</f>
        <v>1</v>
      </c>
      <c r="BP273" s="37">
        <f>BO273/BO281</f>
        <v>7.1428571428571425E-2</v>
      </c>
      <c r="BQ273" s="36">
        <f>COUNTIFS(BN$2:BN$242, 2, $D$2:$D$242, 1)</f>
        <v>4</v>
      </c>
      <c r="BR273" s="37">
        <f>BQ273/BQ281</f>
        <v>4.878048780487805E-2</v>
      </c>
      <c r="BS273" s="36">
        <f>COUNTIFS(BN$2:BN$242, 3, $D$2:$D$242, 1)</f>
        <v>1</v>
      </c>
      <c r="BT273" s="38">
        <f>BS273/BS281</f>
        <v>0.2</v>
      </c>
      <c r="CD273" s="43" t="s">
        <v>2585</v>
      </c>
      <c r="CE273" s="36">
        <f>COUNTIFS(CD$2:CD$242, 1, $D$2:$D$242, 1)</f>
        <v>0</v>
      </c>
      <c r="CF273" s="37">
        <f>CE273/CE281</f>
        <v>0</v>
      </c>
      <c r="CG273" s="36">
        <f>COUNTIFS(CD$2:CD$242, 2, $D$2:$D$242, 1)</f>
        <v>6</v>
      </c>
      <c r="CH273" s="38">
        <f>CG273/CG281</f>
        <v>6.4516129032258063E-2</v>
      </c>
      <c r="CT273" s="43" t="s">
        <v>2585</v>
      </c>
      <c r="CU273" s="36">
        <f>COUNTIFS(CT$2:CT$242, 1, $D$2:$D$242, 1)</f>
        <v>0</v>
      </c>
      <c r="CV273" s="37">
        <f>CU273/CU281</f>
        <v>0</v>
      </c>
      <c r="CW273" s="36">
        <f>COUNTIFS(CT$2:CT$242, 2, $D$2:$D$242, 1)</f>
        <v>6</v>
      </c>
      <c r="CX273" s="38">
        <f>CW273/CW281</f>
        <v>9.2307692307692313E-2</v>
      </c>
      <c r="DG273" s="43" t="s">
        <v>2585</v>
      </c>
      <c r="DH273" s="36">
        <f>COUNTIFS(DG$2:DG$242, 1, $D$2:$D$242, 1)</f>
        <v>0</v>
      </c>
      <c r="DI273" s="37">
        <f>DH273/DH281</f>
        <v>0</v>
      </c>
      <c r="DJ273" s="36">
        <f>COUNTIFS(DG$2:DG$242, 2, $D$2:$D$242, 1)</f>
        <v>0</v>
      </c>
      <c r="DK273" s="38">
        <f>DJ273/DJ281</f>
        <v>0</v>
      </c>
      <c r="DN273" s="43" t="s">
        <v>2585</v>
      </c>
      <c r="DO273" s="70">
        <f>AVERAGEIFS(DN$2:DN$242, $D$2:$D$242, 1)</f>
        <v>257</v>
      </c>
      <c r="DP273" s="38">
        <f>DO273/DO281</f>
        <v>0.10782114791925516</v>
      </c>
      <c r="DR273" s="43" t="s">
        <v>2585</v>
      </c>
      <c r="DS273" s="70">
        <f>AVERAGEIFS(DR$2:DR$242, $D$2:$D$242, 1)</f>
        <v>0</v>
      </c>
      <c r="DT273" s="38">
        <f>DS273/DS281</f>
        <v>0</v>
      </c>
      <c r="DV273" s="43" t="s">
        <v>2585</v>
      </c>
      <c r="DW273" s="70">
        <f>AVERAGEIFS(DV$2:DV$242, $D$2:$D$242, 1)</f>
        <v>21</v>
      </c>
      <c r="DX273" s="38">
        <f>DW273/DW281</f>
        <v>0.21158102093922515</v>
      </c>
      <c r="DZ273" s="43" t="s">
        <v>2585</v>
      </c>
      <c r="EA273" s="79">
        <f>AVERAGEIFS(DZ$2:DZ$242, $D$2:$D$242, 1)</f>
        <v>1947</v>
      </c>
      <c r="EC273" s="43" t="s">
        <v>2585</v>
      </c>
      <c r="ED273" s="79">
        <f>AVERAGEIFS(EC$2:EC$242, $D$2:$D$242, 1)</f>
        <v>0.66666666666666663</v>
      </c>
      <c r="EF273" s="43" t="s">
        <v>2585</v>
      </c>
      <c r="EG273" s="76">
        <f>AVERAGEIFS(EF$2:EF$242, $D$2:$D$242, 1)</f>
        <v>0.61980000000000002</v>
      </c>
      <c r="EI273" s="43" t="s">
        <v>2585</v>
      </c>
      <c r="EJ273" s="79">
        <f>AVERAGEIFS(EI$2:EI$242, $D$2:$D$242, 1)</f>
        <v>0</v>
      </c>
      <c r="EL273" s="43" t="s">
        <v>2585</v>
      </c>
      <c r="EM273" s="79">
        <f>AVERAGEIFS(EL$2:EL$242, $D$2:$D$242, 1)</f>
        <v>0</v>
      </c>
      <c r="EQ273" s="43" t="s">
        <v>2585</v>
      </c>
      <c r="ER273" s="36">
        <f>COUNTIFS(EQ$2:EQ$242, 1, $D$2:$D$242, 1)</f>
        <v>3</v>
      </c>
      <c r="ES273" s="37">
        <f>ER273/ER281</f>
        <v>5.0847457627118647E-2</v>
      </c>
      <c r="ET273" s="36">
        <f>COUNTIFS(EQ$2:EQ$242, 2, $D$2:$D$242, 1)</f>
        <v>1</v>
      </c>
      <c r="EU273" s="38">
        <f>ET273/ET281</f>
        <v>5.5555555555555552E-2</v>
      </c>
      <c r="EW273" s="43" t="s">
        <v>2585</v>
      </c>
      <c r="EX273" s="98">
        <f>AVERAGEIFS(EW$2:EW$242, $D$2:$D$242, 1)</f>
        <v>0.51</v>
      </c>
      <c r="EZ273" s="43" t="s">
        <v>2585</v>
      </c>
      <c r="FA273" s="74">
        <f>AVERAGEIFS(EZ$2:EZ$242, $D$2:$D$242, 1)</f>
        <v>1097.6666666666667</v>
      </c>
      <c r="FC273" s="43" t="s">
        <v>2585</v>
      </c>
      <c r="FD273" s="74">
        <f>AVERAGEIFS(FC$2:FC$242, $D$2:$D$242, 1)</f>
        <v>165</v>
      </c>
      <c r="FF273" s="43" t="s">
        <v>2585</v>
      </c>
      <c r="FG273" s="74">
        <f>AVERAGEIFS(FF$2:FF$242, $D$2:$D$242, 1)</f>
        <v>83</v>
      </c>
      <c r="FI273" s="43" t="s">
        <v>2585</v>
      </c>
      <c r="FJ273" s="74" t="e">
        <f>AVERAGEIFS(FI$2:FI$242, $D$2:$D$242, 1)</f>
        <v>#DIV/0!</v>
      </c>
      <c r="FL273" s="43" t="s">
        <v>2585</v>
      </c>
      <c r="FM273" s="74">
        <f>AVERAGEIFS(FL$2:FL$242, $D$2:$D$242, 1)</f>
        <v>7</v>
      </c>
      <c r="FV273" s="43" t="s">
        <v>2585</v>
      </c>
      <c r="FW273" s="36">
        <f>COUNTIFS(FV$2:FV$242, 1, $D$2:$D$242, 1)</f>
        <v>0</v>
      </c>
      <c r="FX273" s="37">
        <f>FW273/FW281</f>
        <v>0</v>
      </c>
      <c r="FY273" s="36">
        <f>COUNTIFS(FV$2:FV$242, 2, $D$2:$D$242, 1)</f>
        <v>2</v>
      </c>
      <c r="FZ273" s="38">
        <f>FY273/FY281</f>
        <v>8.3333333333333329E-2</v>
      </c>
      <c r="GB273" s="43" t="s">
        <v>2585</v>
      </c>
      <c r="GC273" s="113">
        <f>AVERAGEIFS(GB$2:GB$242, $D$2:$D$242, 1)</f>
        <v>85.769499999999994</v>
      </c>
      <c r="GG273" s="43" t="s">
        <v>2585</v>
      </c>
      <c r="GH273" s="79">
        <f>AVERAGEIFS(GG$2:GG$242, $D$2:$D$242, 1)</f>
        <v>2040</v>
      </c>
      <c r="GJ273" s="43" t="s">
        <v>2585</v>
      </c>
      <c r="GK273" s="98">
        <f>AVERAGEIFS(GJ$2:GJ$242, $D$2:$D$242, 1)</f>
        <v>5.0000000000000001E-3</v>
      </c>
      <c r="GM273" s="43" t="s">
        <v>2585</v>
      </c>
      <c r="GN273" s="98">
        <f>AVERAGEIFS(GM$2:GM$242, $D$2:$D$242, 1)</f>
        <v>0</v>
      </c>
      <c r="GQ273" s="43" t="s">
        <v>2585</v>
      </c>
      <c r="GR273" s="106" t="e">
        <f>AVERAGEIFS(GQ$2:GQ$242, $D$2:$D$242, 1)</f>
        <v>#DIV/0!</v>
      </c>
      <c r="GT273" s="43" t="s">
        <v>2585</v>
      </c>
      <c r="GU273" s="106" t="e">
        <f>AVERAGEIFS(GT$2:GT$242, $D$2:$D$242, 1)</f>
        <v>#DIV/0!</v>
      </c>
      <c r="GW273" s="43" t="s">
        <v>2585</v>
      </c>
      <c r="GX273" s="106" t="e">
        <f>AVERAGEIFS(GW$2:GW$242, $D$2:$D$242, 1)</f>
        <v>#DIV/0!</v>
      </c>
    </row>
    <row r="274" spans="7:207" x14ac:dyDescent="0.15">
      <c r="G274" s="51" t="s">
        <v>2586</v>
      </c>
      <c r="H274" s="36">
        <f>COUNTIFS(G$2:G$242, 1, $D$2:$D$242, 2)</f>
        <v>27</v>
      </c>
      <c r="I274" s="37">
        <f>H274/H281</f>
        <v>0.25233644859813081</v>
      </c>
      <c r="J274" s="36">
        <f>COUNTIFS(H$2:H$242, 1, $D$2:$D$242, 2)</f>
        <v>27</v>
      </c>
      <c r="K274" s="37">
        <f>J274/J281</f>
        <v>0.25233644859813081</v>
      </c>
      <c r="L274" s="36">
        <f>COUNTIFS(I$2:I$242, 1, $D$2:$D$242, 2)</f>
        <v>26</v>
      </c>
      <c r="M274" s="37">
        <f>L274/L281</f>
        <v>0.34666666666666668</v>
      </c>
      <c r="N274" s="36">
        <f>COUNTIFS(J$2:J$242, 1, $D$2:$D$242, 2)</f>
        <v>26</v>
      </c>
      <c r="O274" s="37">
        <f>N274/N281</f>
        <v>0.26804123711340205</v>
      </c>
      <c r="P274" s="36">
        <f>COUNTIFS(K$2:K$242, 1, $D$2:$D$242, 2)</f>
        <v>14</v>
      </c>
      <c r="Q274" s="37">
        <f>P274/P281</f>
        <v>0.28000000000000003</v>
      </c>
      <c r="R274" s="36">
        <f>COUNTIFS(L$2:L$242, 1, $D$2:$D$242, 2)</f>
        <v>15</v>
      </c>
      <c r="S274" s="38">
        <f>R274/R281</f>
        <v>0.3</v>
      </c>
      <c r="V274" s="43" t="s">
        <v>2586</v>
      </c>
      <c r="W274" s="113">
        <f>AVERAGEIFS(V$2:V$242, $D$2:$D$242, 2)</f>
        <v>19.428571428571427</v>
      </c>
      <c r="Y274" s="43" t="s">
        <v>2586</v>
      </c>
      <c r="Z274" s="113">
        <f>AVERAGEIFS(Y$2:Y$242, $D$2:$D$242, 2)</f>
        <v>39.178571428571431</v>
      </c>
      <c r="AD274" s="43" t="s">
        <v>2586</v>
      </c>
      <c r="AE274" s="36">
        <f>COUNTIFS(AD$2:AD$242, 1, $D$2:$D$242, 2)</f>
        <v>1</v>
      </c>
      <c r="AF274" s="37">
        <f>AE274/AE281</f>
        <v>0.33333333333333331</v>
      </c>
      <c r="AG274" s="36">
        <f>COUNTIFS(AD$2:AD$242, 2, $D$2:$D$242, 2)</f>
        <v>0</v>
      </c>
      <c r="AH274" s="37">
        <f>AG274/AG281</f>
        <v>0</v>
      </c>
      <c r="AI274" s="36">
        <f>COUNTIFS(AD$2:AD$242, 3, $D$2:$D$242, 2)</f>
        <v>27</v>
      </c>
      <c r="AJ274" s="37">
        <f>AI274/AI281</f>
        <v>0.3</v>
      </c>
      <c r="AK274" s="36">
        <f>COUNTIFS(AD$2:AD$242, 4, $D$2:$D$242, 2)</f>
        <v>1</v>
      </c>
      <c r="AL274" s="38">
        <f>AK274/AK281</f>
        <v>0.25</v>
      </c>
      <c r="AP274" s="43" t="s">
        <v>2586</v>
      </c>
      <c r="AQ274" s="36">
        <f>COUNTIFS(AP$2:AP$242, 1, $D$2:$D$242, 2)</f>
        <v>17</v>
      </c>
      <c r="AR274" s="37">
        <f>AQ274/AQ281</f>
        <v>0.38636363636363635</v>
      </c>
      <c r="AS274" s="36">
        <f>COUNTIFS(AP$2:AP$242, 2, $D$2:$D$242, 2)</f>
        <v>9</v>
      </c>
      <c r="AT274" s="37">
        <f>AS274/AS281</f>
        <v>0.3</v>
      </c>
      <c r="AU274" s="36">
        <f>COUNTIFS(AP$2:AP$242, 3, $D$2:$D$242, 2)</f>
        <v>1</v>
      </c>
      <c r="AV274" s="38">
        <f>AU274/AU281</f>
        <v>5.5555555555555552E-2</v>
      </c>
      <c r="AY274" s="43" t="s">
        <v>2586</v>
      </c>
      <c r="AZ274" s="36">
        <f>COUNTIFS(AY$2:AY$242, 1, $D$2:$D$242, 2)</f>
        <v>12</v>
      </c>
      <c r="BA274" s="37">
        <f>AZ274/AZ281</f>
        <v>0.34285714285714286</v>
      </c>
      <c r="BB274" s="36">
        <f>COUNTIFS(AY$2:AY$242, 2, $D$2:$D$242, 2)</f>
        <v>2</v>
      </c>
      <c r="BC274" s="37">
        <f>BB274/BB281</f>
        <v>0.1111111111111111</v>
      </c>
      <c r="BD274" s="36">
        <f>COUNTIFS(AY$2:AY$242, 3, $D$2:$D$242, 2)</f>
        <v>0</v>
      </c>
      <c r="BE274" s="37">
        <f>BD274/BD281</f>
        <v>0</v>
      </c>
      <c r="BF274" s="36">
        <f>COUNTIFS(AY$2:AY$242, 4, $D$2:$D$242, 2)</f>
        <v>12</v>
      </c>
      <c r="BG274" s="38">
        <f>BF274/BF281</f>
        <v>0.2857142857142857</v>
      </c>
      <c r="BN274" s="43" t="s">
        <v>2586</v>
      </c>
      <c r="BO274" s="36">
        <f>COUNTIFS(BN$2:BN$242, 1, $D$2:$D$242, 2)</f>
        <v>6</v>
      </c>
      <c r="BP274" s="37">
        <f>BO274/BO281</f>
        <v>0.42857142857142855</v>
      </c>
      <c r="BQ274" s="36">
        <f>COUNTIFS(BN$2:BN$242, 2, $D$2:$D$242, 2)</f>
        <v>21</v>
      </c>
      <c r="BR274" s="37">
        <f>BQ274/BQ281</f>
        <v>0.25609756097560976</v>
      </c>
      <c r="BS274" s="36">
        <f>COUNTIFS(BN$2:BN$242, 3, $D$2:$D$242, 2)</f>
        <v>1</v>
      </c>
      <c r="BT274" s="38">
        <f>BS274/BS281</f>
        <v>0.2</v>
      </c>
      <c r="CD274" s="43" t="s">
        <v>2586</v>
      </c>
      <c r="CE274" s="36">
        <f>COUNTIFS(CD$2:CD$242, 1, $D$2:$D$242, 2)</f>
        <v>1</v>
      </c>
      <c r="CF274" s="37">
        <f>CE274/CE281</f>
        <v>0.14285714285714285</v>
      </c>
      <c r="CG274" s="36">
        <f>COUNTIFS(CD$2:CD$242, 2, $D$2:$D$242, 2)</f>
        <v>26</v>
      </c>
      <c r="CH274" s="38">
        <f>CG274/CG281</f>
        <v>0.27956989247311825</v>
      </c>
      <c r="CT274" s="43" t="s">
        <v>2586</v>
      </c>
      <c r="CU274" s="36">
        <f>COUNTIFS(CT$2:CT$242, 1, $D$2:$D$242, 2)</f>
        <v>17</v>
      </c>
      <c r="CV274" s="37">
        <f>CU274/CU281</f>
        <v>0.4358974358974359</v>
      </c>
      <c r="CW274" s="36">
        <f>COUNTIFS(CT$2:CT$242, 2, $D$2:$D$242, 2)</f>
        <v>11</v>
      </c>
      <c r="CX274" s="38">
        <f>CW274/CW281</f>
        <v>0.16923076923076924</v>
      </c>
      <c r="DG274" s="43" t="s">
        <v>2586</v>
      </c>
      <c r="DH274" s="36">
        <f>COUNTIFS(DG$2:DG$242, 1, $D$2:$D$242, 2)</f>
        <v>7</v>
      </c>
      <c r="DI274" s="37">
        <f>DH274/DH281</f>
        <v>0.46666666666666667</v>
      </c>
      <c r="DJ274" s="36">
        <f>COUNTIFS(DG$2:DG$242, 2, $D$2:$D$242, 2)</f>
        <v>10</v>
      </c>
      <c r="DK274" s="38">
        <f>DJ274/DJ281</f>
        <v>0.43478260869565216</v>
      </c>
      <c r="DN274" s="43" t="s">
        <v>2586</v>
      </c>
      <c r="DO274" s="70">
        <f>AVERAGEIFS(DN$2:DN$242, $D$2:$D$242, 2)</f>
        <v>2380.1666666666665</v>
      </c>
      <c r="DP274" s="38">
        <f>DO274/DO281</f>
        <v>0.99856926941302393</v>
      </c>
      <c r="DR274" s="43" t="s">
        <v>2586</v>
      </c>
      <c r="DS274" s="70">
        <f>AVERAGEIFS(DR$2:DR$242, $D$2:$D$242, 2)</f>
        <v>3.6363636363636362</v>
      </c>
      <c r="DT274" s="38">
        <f>DS274/DS281</f>
        <v>0.12712490761271247</v>
      </c>
      <c r="DV274" s="43" t="s">
        <v>2586</v>
      </c>
      <c r="DW274" s="70">
        <f>AVERAGEIFS(DV$2:DV$242, $D$2:$D$242, 2)</f>
        <v>108.17</v>
      </c>
      <c r="DX274" s="38">
        <f>DW274/DW281</f>
        <v>1.0898437635712375</v>
      </c>
      <c r="DZ274" s="43" t="s">
        <v>2586</v>
      </c>
      <c r="EA274" s="79">
        <f>AVERAGEIFS(DZ$2:DZ$242, $D$2:$D$242, 2)</f>
        <v>1940</v>
      </c>
      <c r="EC274" s="43" t="s">
        <v>2586</v>
      </c>
      <c r="ED274" s="79">
        <f>AVERAGEIFS(EC$2:EC$242, $D$2:$D$242, 2)</f>
        <v>14.664117647058822</v>
      </c>
      <c r="EF274" s="43" t="s">
        <v>2586</v>
      </c>
      <c r="EG274" s="76">
        <f>AVERAGEIFS(EF$2:EF$242, $D$2:$D$242, 2)</f>
        <v>8.444802000000001</v>
      </c>
      <c r="EI274" s="43" t="s">
        <v>2586</v>
      </c>
      <c r="EJ274" s="79">
        <f>AVERAGEIFS(EI$2:EI$242, $D$2:$D$242, 2)</f>
        <v>0</v>
      </c>
      <c r="EL274" s="43" t="s">
        <v>2586</v>
      </c>
      <c r="EM274" s="79">
        <f>AVERAGEIFS(EL$2:EL$242, $D$2:$D$242, 2)</f>
        <v>350</v>
      </c>
      <c r="EQ274" s="43" t="s">
        <v>2586</v>
      </c>
      <c r="ER274" s="36">
        <f>COUNTIFS(EQ$2:EQ$242, 1, $D$2:$D$242, 2)</f>
        <v>20</v>
      </c>
      <c r="ES274" s="37">
        <f>ER274/ER281</f>
        <v>0.33898305084745761</v>
      </c>
      <c r="ET274" s="36">
        <f>COUNTIFS(EQ$2:EQ$242, 2, $D$2:$D$242, 2)</f>
        <v>3</v>
      </c>
      <c r="EU274" s="38">
        <f>ET274/ET281</f>
        <v>0.16666666666666666</v>
      </c>
      <c r="EW274" s="43" t="s">
        <v>2586</v>
      </c>
      <c r="EX274" s="98">
        <f>AVERAGEIFS(EW$2:EW$242, $D$2:$D$242, 2)</f>
        <v>0.62012499999999993</v>
      </c>
      <c r="EZ274" s="43" t="s">
        <v>2586</v>
      </c>
      <c r="FA274" s="74">
        <f>AVERAGEIFS(EZ$2:EZ$242, $D$2:$D$242, 2)</f>
        <v>23242.5</v>
      </c>
      <c r="FC274" s="43" t="s">
        <v>2586</v>
      </c>
      <c r="FD274" s="74">
        <f>AVERAGEIFS(FC$2:FC$242, $D$2:$D$242, 2)</f>
        <v>3.3333333333333335</v>
      </c>
      <c r="FF274" s="43" t="s">
        <v>2586</v>
      </c>
      <c r="FG274" s="74">
        <f>AVERAGEIFS(FF$2:FF$242, $D$2:$D$242, 2)</f>
        <v>321.10526315789474</v>
      </c>
      <c r="FI274" s="43" t="s">
        <v>2586</v>
      </c>
      <c r="FJ274" s="74">
        <f>AVERAGEIFS(FI$2:FI$242, $D$2:$D$242, 2)</f>
        <v>0.7</v>
      </c>
      <c r="FL274" s="43" t="s">
        <v>2586</v>
      </c>
      <c r="FM274" s="74">
        <f>AVERAGEIFS(FL$2:FL$242, $D$2:$D$242, 2)</f>
        <v>10.1</v>
      </c>
      <c r="FV274" s="43" t="s">
        <v>2586</v>
      </c>
      <c r="FW274" s="36">
        <f>COUNTIFS(FV$2:FV$242, 1, $D$2:$D$242, 2)</f>
        <v>9</v>
      </c>
      <c r="FX274" s="37">
        <f>FW274/FW281</f>
        <v>0.34615384615384615</v>
      </c>
      <c r="FY274" s="36">
        <f>COUNTIFS(FV$2:FV$242, 2, $D$2:$D$242, 2)</f>
        <v>5</v>
      </c>
      <c r="FZ274" s="38">
        <f>FY274/FY281</f>
        <v>0.20833333333333334</v>
      </c>
      <c r="GB274" s="43" t="s">
        <v>2586</v>
      </c>
      <c r="GC274" s="113">
        <f>AVERAGEIFS(GB$2:GB$242, $D$2:$D$242, 2)</f>
        <v>60990.119469999998</v>
      </c>
      <c r="GG274" s="43" t="s">
        <v>2586</v>
      </c>
      <c r="GH274" s="79">
        <f>AVERAGEIFS(GG$2:GG$242, $D$2:$D$242, 2)</f>
        <v>2022.4444444444443</v>
      </c>
      <c r="GJ274" s="43" t="s">
        <v>2586</v>
      </c>
      <c r="GK274" s="98">
        <f>AVERAGEIFS(GJ$2:GJ$242, $D$2:$D$242, 2)</f>
        <v>0.14000000000000001</v>
      </c>
      <c r="GM274" s="43" t="s">
        <v>2586</v>
      </c>
      <c r="GN274" s="98">
        <f>AVERAGEIFS(GM$2:GM$242, $D$2:$D$242, 2)</f>
        <v>0.66666666666666663</v>
      </c>
      <c r="GQ274" s="43" t="s">
        <v>2586</v>
      </c>
      <c r="GR274" s="106">
        <f>AVERAGEIFS(GQ$2:GQ$242, $D$2:$D$242, 2)</f>
        <v>7073.181818181818</v>
      </c>
      <c r="GT274" s="43" t="s">
        <v>2586</v>
      </c>
      <c r="GU274" s="106">
        <f>AVERAGEIFS(GT$2:GT$242, $D$2:$D$242, 2)</f>
        <v>0</v>
      </c>
      <c r="GW274" s="43" t="s">
        <v>2586</v>
      </c>
      <c r="GX274" s="106">
        <f>AVERAGEIFS(GW$2:GW$242, $D$2:$D$242, 2)</f>
        <v>98.608999999999995</v>
      </c>
    </row>
    <row r="275" spans="7:207" x14ac:dyDescent="0.15">
      <c r="G275" s="51" t="s">
        <v>2587</v>
      </c>
      <c r="H275" s="36">
        <f>COUNTIFS(G$2:G$242, 1, $D$2:$D$242, 3)</f>
        <v>19</v>
      </c>
      <c r="I275" s="37">
        <f>H275/H281</f>
        <v>0.17757009345794392</v>
      </c>
      <c r="J275" s="36">
        <f>COUNTIFS(H$2:H$242, 1, $D$2:$D$242, 3)</f>
        <v>19</v>
      </c>
      <c r="K275" s="37">
        <f>J275/J281</f>
        <v>0.17757009345794392</v>
      </c>
      <c r="L275" s="36">
        <f>COUNTIFS(I$2:I$242, 1, $D$2:$D$242, 3)</f>
        <v>16</v>
      </c>
      <c r="M275" s="37">
        <f>L275/L281</f>
        <v>0.21333333333333335</v>
      </c>
      <c r="N275" s="36">
        <f>COUNTIFS(J$2:J$242, 1, $D$2:$D$242, 3)</f>
        <v>17</v>
      </c>
      <c r="O275" s="37">
        <f>N275/N281</f>
        <v>0.17525773195876287</v>
      </c>
      <c r="P275" s="36">
        <f>COUNTIFS(K$2:K$242, 1, $D$2:$D$242, 3)</f>
        <v>12</v>
      </c>
      <c r="Q275" s="37">
        <f>P275/P281</f>
        <v>0.24</v>
      </c>
      <c r="R275" s="36">
        <f>COUNTIFS(L$2:L$242, 1, $D$2:$D$242, 3)</f>
        <v>11</v>
      </c>
      <c r="S275" s="38">
        <f>R275/R281</f>
        <v>0.22</v>
      </c>
      <c r="V275" s="43" t="s">
        <v>2587</v>
      </c>
      <c r="W275" s="113">
        <f>AVERAGEIFS(V$2:V$242, $D$2:$D$242, 3)</f>
        <v>16.571428571428573</v>
      </c>
      <c r="Y275" s="43" t="s">
        <v>2587</v>
      </c>
      <c r="Z275" s="113">
        <f>AVERAGEIFS(Y$2:Y$242, $D$2:$D$242, 3)</f>
        <v>31.833333333333332</v>
      </c>
      <c r="AD275" s="43" t="s">
        <v>2587</v>
      </c>
      <c r="AE275" s="36">
        <f>COUNTIFS(AD$2:AD$242, 1, $D$2:$D$242, 3)</f>
        <v>1</v>
      </c>
      <c r="AF275" s="37">
        <f>AE275/AE281</f>
        <v>0.33333333333333331</v>
      </c>
      <c r="AG275" s="36">
        <f>COUNTIFS(AD$2:AD$242, 2, $D$2:$D$242, 3)</f>
        <v>0</v>
      </c>
      <c r="AH275" s="37">
        <f>AG275/AG281</f>
        <v>0</v>
      </c>
      <c r="AI275" s="36">
        <f>COUNTIFS(AD$2:AD$242, 3, $D$2:$D$242, 3)</f>
        <v>18</v>
      </c>
      <c r="AJ275" s="37">
        <f>AI275/AI281</f>
        <v>0.2</v>
      </c>
      <c r="AK275" s="36">
        <f>COUNTIFS(AD$2:AD$242, 4, $D$2:$D$242, 3)</f>
        <v>0</v>
      </c>
      <c r="AL275" s="38">
        <f>AK275/AK281</f>
        <v>0</v>
      </c>
      <c r="AP275" s="43" t="s">
        <v>2587</v>
      </c>
      <c r="AQ275" s="36">
        <f>COUNTIFS(AP$2:AP$242, 1, $D$2:$D$242, 3)</f>
        <v>10</v>
      </c>
      <c r="AR275" s="37">
        <f>AQ275/AQ281</f>
        <v>0.22727272727272727</v>
      </c>
      <c r="AS275" s="36">
        <f>COUNTIFS(AP$2:AP$242, 2, $D$2:$D$242, 3)</f>
        <v>6</v>
      </c>
      <c r="AT275" s="37">
        <f>AS275/AS281</f>
        <v>0.2</v>
      </c>
      <c r="AU275" s="36">
        <f>COUNTIFS(AP$2:AP$242, 3, $D$2:$D$242, 3)</f>
        <v>2</v>
      </c>
      <c r="AV275" s="38">
        <f>AU275/AU281</f>
        <v>0.1111111111111111</v>
      </c>
      <c r="AY275" s="43" t="s">
        <v>2587</v>
      </c>
      <c r="AZ275" s="36">
        <f>COUNTIFS(AY$2:AY$242, 1, $D$2:$D$242, 3)</f>
        <v>6</v>
      </c>
      <c r="BA275" s="37">
        <f>AZ275/AZ281</f>
        <v>0.17142857142857143</v>
      </c>
      <c r="BB275" s="36">
        <f>COUNTIFS(AY$2:AY$242, 2, $D$2:$D$242, 3)</f>
        <v>5</v>
      </c>
      <c r="BC275" s="37">
        <f>BB275/BB281</f>
        <v>0.27777777777777779</v>
      </c>
      <c r="BD275" s="36">
        <f>COUNTIFS(AY$2:AY$242, 3, $D$2:$D$242, 3)</f>
        <v>0</v>
      </c>
      <c r="BE275" s="37">
        <f>BD275/BD281</f>
        <v>0</v>
      </c>
      <c r="BF275" s="36">
        <f>COUNTIFS(AY$2:AY$242, 4, $D$2:$D$242, 3)</f>
        <v>8</v>
      </c>
      <c r="BG275" s="38">
        <f>BF275/BF281</f>
        <v>0.19047619047619047</v>
      </c>
      <c r="BN275" s="43" t="s">
        <v>2587</v>
      </c>
      <c r="BO275" s="36">
        <f>COUNTIFS(BN$2:BN$242, 1, $D$2:$D$242, 3)</f>
        <v>1</v>
      </c>
      <c r="BP275" s="37">
        <f>BO275/BO281</f>
        <v>7.1428571428571425E-2</v>
      </c>
      <c r="BQ275" s="36">
        <f>COUNTIFS(BN$2:BN$242, 2, $D$2:$D$242, 3)</f>
        <v>18</v>
      </c>
      <c r="BR275" s="37">
        <f>BQ275/BQ281</f>
        <v>0.21951219512195122</v>
      </c>
      <c r="BS275" s="36">
        <f>COUNTIFS(BN$2:BN$242, 3, $D$2:$D$242, 3)</f>
        <v>1</v>
      </c>
      <c r="BT275" s="38">
        <f>BS275/BS281</f>
        <v>0.2</v>
      </c>
      <c r="CD275" s="43" t="s">
        <v>2587</v>
      </c>
      <c r="CE275" s="36">
        <f>COUNTIFS(CD$2:CD$242, 1, $D$2:$D$242, 3)</f>
        <v>3</v>
      </c>
      <c r="CF275" s="37">
        <f>CE275/CE281</f>
        <v>0.42857142857142855</v>
      </c>
      <c r="CG275" s="36">
        <f>COUNTIFS(CD$2:CD$242, 2, $D$2:$D$242, 3)</f>
        <v>16</v>
      </c>
      <c r="CH275" s="38">
        <f>CG275/CG281</f>
        <v>0.17204301075268819</v>
      </c>
      <c r="CT275" s="43" t="s">
        <v>2587</v>
      </c>
      <c r="CU275" s="36">
        <f>COUNTIFS(CT$2:CT$242, 1, $D$2:$D$242, 3)</f>
        <v>13</v>
      </c>
      <c r="CV275" s="37">
        <f>CU275/CU281</f>
        <v>0.33333333333333331</v>
      </c>
      <c r="CW275" s="36">
        <f>COUNTIFS(CT$2:CT$242, 2, $D$2:$D$242, 3)</f>
        <v>7</v>
      </c>
      <c r="CX275" s="38">
        <f>CW275/CW281</f>
        <v>0.1076923076923077</v>
      </c>
      <c r="DG275" s="43" t="s">
        <v>2587</v>
      </c>
      <c r="DH275" s="36">
        <f>COUNTIFS(DG$2:DG$242, 1, $D$2:$D$242, 3)</f>
        <v>4</v>
      </c>
      <c r="DI275" s="37">
        <f>DH275/DH281</f>
        <v>0.26666666666666666</v>
      </c>
      <c r="DJ275" s="36">
        <f>COUNTIFS(DG$2:DG$242, 2, $D$2:$D$242, 3)</f>
        <v>9</v>
      </c>
      <c r="DK275" s="38">
        <f>DJ275/DJ281</f>
        <v>0.39130434782608697</v>
      </c>
      <c r="DN275" s="43" t="s">
        <v>2587</v>
      </c>
      <c r="DO275" s="70">
        <f>AVERAGEIFS(DN$2:DN$242, $D$2:$D$242, 3)</f>
        <v>16137.5</v>
      </c>
      <c r="DP275" s="38">
        <f>DO275/DO281</f>
        <v>6.7702870604940868</v>
      </c>
      <c r="DR275" s="43" t="s">
        <v>2587</v>
      </c>
      <c r="DS275" s="70">
        <f>AVERAGEIFS(DR$2:DR$242, $D$2:$D$242, 3)</f>
        <v>41.444444444444443</v>
      </c>
      <c r="DT275" s="38">
        <f>DS275/DS281</f>
        <v>1.4488708220415536</v>
      </c>
      <c r="DV275" s="43" t="s">
        <v>2587</v>
      </c>
      <c r="DW275" s="70">
        <f>AVERAGEIFS(DV$2:DV$242, $D$2:$D$242, 3)</f>
        <v>109.75312499999998</v>
      </c>
      <c r="DX275" s="38">
        <f>DW275/DW281</f>
        <v>1.1057942018462092</v>
      </c>
      <c r="DZ275" s="43" t="s">
        <v>2587</v>
      </c>
      <c r="EA275" s="79">
        <f>AVERAGEIFS(DZ$2:DZ$242, $D$2:$D$242, 3)</f>
        <v>1954.1428571428571</v>
      </c>
      <c r="EC275" s="43" t="s">
        <v>2587</v>
      </c>
      <c r="ED275" s="79">
        <f>AVERAGEIFS(EC$2:EC$242, $D$2:$D$242, 3)</f>
        <v>183.65618933333334</v>
      </c>
      <c r="EF275" s="43" t="s">
        <v>2587</v>
      </c>
      <c r="EG275" s="76">
        <f>AVERAGEIFS(EF$2:EF$242, $D$2:$D$242, 3)</f>
        <v>7.5683320909090916</v>
      </c>
      <c r="EI275" s="43" t="s">
        <v>2587</v>
      </c>
      <c r="EJ275" s="79">
        <f>AVERAGEIFS(EI$2:EI$242, $D$2:$D$242, 3)</f>
        <v>0</v>
      </c>
      <c r="EL275" s="43" t="s">
        <v>2587</v>
      </c>
      <c r="EM275" s="79">
        <f>AVERAGEIFS(EL$2:EL$242, $D$2:$D$242, 3)</f>
        <v>155</v>
      </c>
      <c r="EQ275" s="43" t="s">
        <v>2587</v>
      </c>
      <c r="ER275" s="36">
        <f>COUNTIFS(EQ$2:EQ$242, 1, $D$2:$D$242, 3)</f>
        <v>11</v>
      </c>
      <c r="ES275" s="37">
        <f>ER275/ER281</f>
        <v>0.1864406779661017</v>
      </c>
      <c r="ET275" s="36">
        <f>COUNTIFS(EQ$2:EQ$242, 2, $D$2:$D$242, 3)</f>
        <v>2</v>
      </c>
      <c r="EU275" s="38">
        <f>ET275/ET281</f>
        <v>0.1111111111111111</v>
      </c>
      <c r="EW275" s="43" t="s">
        <v>2587</v>
      </c>
      <c r="EX275" s="98">
        <f>AVERAGEIFS(EW$2:EW$242, $D$2:$D$242, 3)</f>
        <v>0.59412307692307686</v>
      </c>
      <c r="EZ275" s="43" t="s">
        <v>2587</v>
      </c>
      <c r="FA275" s="74">
        <f>AVERAGEIFS(EZ$2:EZ$242, $D$2:$D$242, 3)</f>
        <v>27701.083333333332</v>
      </c>
      <c r="FC275" s="43" t="s">
        <v>2587</v>
      </c>
      <c r="FD275" s="74">
        <f>AVERAGEIFS(FC$2:FC$242, $D$2:$D$242, 3)</f>
        <v>18187.25</v>
      </c>
      <c r="FF275" s="43" t="s">
        <v>2587</v>
      </c>
      <c r="FG275" s="74">
        <f>AVERAGEIFS(FF$2:FF$242, $D$2:$D$242, 3)</f>
        <v>586.75</v>
      </c>
      <c r="FI275" s="43" t="s">
        <v>2587</v>
      </c>
      <c r="FJ275" s="74">
        <f>AVERAGEIFS(FI$2:FI$242, $D$2:$D$242, 3)</f>
        <v>232.2</v>
      </c>
      <c r="FL275" s="43" t="s">
        <v>2587</v>
      </c>
      <c r="FM275" s="74">
        <f>AVERAGEIFS(FL$2:FL$242, $D$2:$D$242, 3)</f>
        <v>7.4545454545454541</v>
      </c>
      <c r="FV275" s="43" t="s">
        <v>2587</v>
      </c>
      <c r="FW275" s="36">
        <f>COUNTIFS(FV$2:FV$242, 1, $D$2:$D$242, 3)</f>
        <v>8</v>
      </c>
      <c r="FX275" s="37">
        <f>FW275/FW281</f>
        <v>0.30769230769230771</v>
      </c>
      <c r="FY275" s="36">
        <f>COUNTIFS(FV$2:FV$242, 2, $D$2:$D$242, 3)</f>
        <v>3</v>
      </c>
      <c r="FZ275" s="38">
        <f>FY275/FY281</f>
        <v>0.125</v>
      </c>
      <c r="GB275" s="43" t="s">
        <v>2587</v>
      </c>
      <c r="GC275" s="113">
        <f>AVERAGEIFS(GB$2:GB$242, $D$2:$D$242, 3)</f>
        <v>2815.5052000000001</v>
      </c>
      <c r="GG275" s="43" t="s">
        <v>2587</v>
      </c>
      <c r="GH275" s="79">
        <f>AVERAGEIFS(GG$2:GG$242, $D$2:$D$242, 3)</f>
        <v>2029.5714285714287</v>
      </c>
      <c r="GJ275" s="43" t="s">
        <v>2587</v>
      </c>
      <c r="GK275" s="98">
        <f>AVERAGEIFS(GJ$2:GJ$242, $D$2:$D$242, 3)</f>
        <v>0.23499999999999996</v>
      </c>
      <c r="GM275" s="43" t="s">
        <v>2587</v>
      </c>
      <c r="GN275" s="98">
        <f>AVERAGEIFS(GM$2:GM$242, $D$2:$D$242, 3)</f>
        <v>1</v>
      </c>
      <c r="GQ275" s="43" t="s">
        <v>2587</v>
      </c>
      <c r="GR275" s="106">
        <f>AVERAGEIFS(GQ$2:GQ$242, $D$2:$D$242, 3)</f>
        <v>11767.714285714286</v>
      </c>
      <c r="GT275" s="43" t="s">
        <v>2587</v>
      </c>
      <c r="GU275" s="106">
        <f>AVERAGEIFS(GT$2:GT$242, $D$2:$D$242, 3)</f>
        <v>0</v>
      </c>
      <c r="GW275" s="43" t="s">
        <v>2587</v>
      </c>
      <c r="GX275" s="106">
        <f>AVERAGEIFS(GW$2:GW$242, $D$2:$D$242, 3)</f>
        <v>132.02857142857144</v>
      </c>
    </row>
    <row r="276" spans="7:207" x14ac:dyDescent="0.15">
      <c r="G276" s="51" t="s">
        <v>2588</v>
      </c>
      <c r="H276" s="36">
        <f>COUNTIFS(G$2:G$242, 1, $D$2:$D$242, 4)</f>
        <v>5</v>
      </c>
      <c r="I276" s="37">
        <f>H276/H281</f>
        <v>4.6728971962616821E-2</v>
      </c>
      <c r="J276" s="36">
        <f>COUNTIFS(H$2:H$242, 1, $D$2:$D$242, 4)</f>
        <v>5</v>
      </c>
      <c r="K276" s="37">
        <f>J276/J281</f>
        <v>4.6728971962616821E-2</v>
      </c>
      <c r="L276" s="36">
        <f>COUNTIFS(I$2:I$242, 1, $D$2:$D$242, 4)</f>
        <v>2</v>
      </c>
      <c r="M276" s="37">
        <f>L276/L281</f>
        <v>2.6666666666666668E-2</v>
      </c>
      <c r="N276" s="36">
        <f>COUNTIFS(J$2:J$242, 1, $D$2:$D$242, 4)</f>
        <v>4</v>
      </c>
      <c r="O276" s="37">
        <f>N276/N281</f>
        <v>4.1237113402061855E-2</v>
      </c>
      <c r="P276" s="36">
        <f>COUNTIFS(K$2:K$242, 1, $D$2:$D$242, 4)</f>
        <v>3</v>
      </c>
      <c r="Q276" s="37">
        <f>P276/P281</f>
        <v>0.06</v>
      </c>
      <c r="R276" s="36">
        <f>COUNTIFS(L$2:L$242, 1, $D$2:$D$242, 4)</f>
        <v>2</v>
      </c>
      <c r="S276" s="38">
        <f>R276/R281</f>
        <v>0.04</v>
      </c>
      <c r="V276" s="43" t="s">
        <v>2588</v>
      </c>
      <c r="W276" s="113">
        <f>AVERAGEIFS(V$2:V$242, $D$2:$D$242, 4)</f>
        <v>15.333333333333334</v>
      </c>
      <c r="Y276" s="43" t="s">
        <v>2588</v>
      </c>
      <c r="Z276" s="113">
        <f>AVERAGEIFS(Y$2:Y$242, $D$2:$D$242, 4)</f>
        <v>34</v>
      </c>
      <c r="AD276" s="43" t="s">
        <v>2588</v>
      </c>
      <c r="AE276" s="36">
        <f>COUNTIFS(AD$2:AD$242, 1, $D$2:$D$242, 4)</f>
        <v>0</v>
      </c>
      <c r="AF276" s="37">
        <f>AE276/AE281</f>
        <v>0</v>
      </c>
      <c r="AG276" s="36">
        <f>COUNTIFS(AD$2:AD$242, 2, $D$2:$D$242, 4)</f>
        <v>0</v>
      </c>
      <c r="AH276" s="37">
        <f>AG276/AG281</f>
        <v>0</v>
      </c>
      <c r="AI276" s="36">
        <f>COUNTIFS(AD$2:AD$242, 3, $D$2:$D$242, 4)</f>
        <v>4</v>
      </c>
      <c r="AJ276" s="37">
        <f>AI276/AI281</f>
        <v>4.4444444444444446E-2</v>
      </c>
      <c r="AK276" s="36">
        <f>COUNTIFS(AD$2:AD$242, 4, $D$2:$D$242, 4)</f>
        <v>1</v>
      </c>
      <c r="AL276" s="38">
        <f>AK276/AK281</f>
        <v>0.25</v>
      </c>
      <c r="AP276" s="43" t="s">
        <v>2588</v>
      </c>
      <c r="AQ276" s="36">
        <f>COUNTIFS(AP$2:AP$242, 1, $D$2:$D$242, 4)</f>
        <v>2</v>
      </c>
      <c r="AR276" s="37">
        <f>AQ276/AQ281</f>
        <v>4.5454545454545456E-2</v>
      </c>
      <c r="AS276" s="36">
        <f>COUNTIFS(AP$2:AP$242, 2, $D$2:$D$242, 4)</f>
        <v>1</v>
      </c>
      <c r="AT276" s="37">
        <f>AS276/AS281</f>
        <v>3.3333333333333333E-2</v>
      </c>
      <c r="AU276" s="36">
        <f>COUNTIFS(AP$2:AP$242, 3, $D$2:$D$242, 4)</f>
        <v>1</v>
      </c>
      <c r="AV276" s="38">
        <f>AU276/AU281</f>
        <v>5.5555555555555552E-2</v>
      </c>
      <c r="AY276" s="43" t="s">
        <v>2588</v>
      </c>
      <c r="AZ276" s="36">
        <f>COUNTIFS(AY$2:AY$242, 1, $D$2:$D$242, 4)</f>
        <v>2</v>
      </c>
      <c r="BA276" s="37">
        <f>AZ276/AZ281</f>
        <v>5.7142857142857141E-2</v>
      </c>
      <c r="BB276" s="36">
        <f>COUNTIFS(AY$2:AY$242, 2, $D$2:$D$242, 4)</f>
        <v>0</v>
      </c>
      <c r="BC276" s="37">
        <f>BB276/BB281</f>
        <v>0</v>
      </c>
      <c r="BD276" s="36">
        <f>COUNTIFS(AY$2:AY$242, 3, $D$2:$D$242, 4)</f>
        <v>1</v>
      </c>
      <c r="BE276" s="37">
        <f>BD276/BD281</f>
        <v>0.25</v>
      </c>
      <c r="BF276" s="36">
        <f>COUNTIFS(AY$2:AY$242, 4, $D$2:$D$242, 4)</f>
        <v>1</v>
      </c>
      <c r="BG276" s="38">
        <f>BF276/BF281</f>
        <v>2.3809523809523808E-2</v>
      </c>
      <c r="BN276" s="43" t="s">
        <v>2588</v>
      </c>
      <c r="BO276" s="36">
        <f>COUNTIFS(BN$2:BN$242, 1, $D$2:$D$242, 4)</f>
        <v>0</v>
      </c>
      <c r="BP276" s="37">
        <f>BO276/BO281</f>
        <v>0</v>
      </c>
      <c r="BQ276" s="36">
        <f>COUNTIFS(BN$2:BN$242, 2, $D$2:$D$242, 4)</f>
        <v>4</v>
      </c>
      <c r="BR276" s="37">
        <f>BQ276/BQ281</f>
        <v>4.878048780487805E-2</v>
      </c>
      <c r="BS276" s="36">
        <f>COUNTIFS(BN$2:BN$242, 3, $D$2:$D$242, 4)</f>
        <v>0</v>
      </c>
      <c r="BT276" s="38">
        <f>BS276/BS281</f>
        <v>0</v>
      </c>
      <c r="CD276" s="43" t="s">
        <v>2588</v>
      </c>
      <c r="CE276" s="36">
        <f>COUNTIFS(CD$2:CD$242, 1, $D$2:$D$242, 4)</f>
        <v>0</v>
      </c>
      <c r="CF276" s="37">
        <f>CE276/CE281</f>
        <v>0</v>
      </c>
      <c r="CG276" s="36">
        <f>COUNTIFS(CD$2:CD$242, 2, $D$2:$D$242, 4)</f>
        <v>3</v>
      </c>
      <c r="CH276" s="38">
        <f>CG276/CG281</f>
        <v>3.2258064516129031E-2</v>
      </c>
      <c r="CT276" s="43" t="s">
        <v>2588</v>
      </c>
      <c r="CU276" s="36">
        <f>COUNTIFS(CT$2:CT$242, 1, $D$2:$D$242, 4)</f>
        <v>1</v>
      </c>
      <c r="CV276" s="37">
        <f>CU276/CU281</f>
        <v>2.564102564102564E-2</v>
      </c>
      <c r="CW276" s="36">
        <f>COUNTIFS(CT$2:CT$242, 2, $D$2:$D$242, 4)</f>
        <v>4</v>
      </c>
      <c r="CX276" s="38">
        <f>CW276/CW281</f>
        <v>6.1538461538461542E-2</v>
      </c>
      <c r="DG276" s="43" t="s">
        <v>2588</v>
      </c>
      <c r="DH276" s="36">
        <f>COUNTIFS(DG$2:DG$242, 1, $D$2:$D$242, 4)</f>
        <v>0</v>
      </c>
      <c r="DI276" s="37">
        <f>DH276/DH281</f>
        <v>0</v>
      </c>
      <c r="DJ276" s="36">
        <f>COUNTIFS(DG$2:DG$242, 2, $D$2:$D$242, 4)</f>
        <v>0</v>
      </c>
      <c r="DK276" s="38">
        <f>DJ276/DJ281</f>
        <v>0</v>
      </c>
      <c r="DN276" s="43" t="s">
        <v>2588</v>
      </c>
      <c r="DO276" s="70" t="e">
        <f>AVERAGEIFS(DN$2:DN$242, $D$2:$D$242, 4)</f>
        <v>#DIV/0!</v>
      </c>
      <c r="DP276" s="38" t="e">
        <f>DO276/DO281</f>
        <v>#DIV/0!</v>
      </c>
      <c r="DR276" s="43" t="s">
        <v>2588</v>
      </c>
      <c r="DS276" s="70">
        <f>AVERAGEIFS(DR$2:DR$242, $D$2:$D$242, 4)</f>
        <v>25</v>
      </c>
      <c r="DT276" s="38">
        <f>DS276/DS281</f>
        <v>0.8739837398373983</v>
      </c>
      <c r="DV276" s="43" t="s">
        <v>2588</v>
      </c>
      <c r="DW276" s="70">
        <f>AVERAGEIFS(DV$2:DV$242, $D$2:$D$242, 4)</f>
        <v>20.5</v>
      </c>
      <c r="DX276" s="38">
        <f>DW276/DW281</f>
        <v>0.20654337758352934</v>
      </c>
      <c r="DZ276" s="43" t="s">
        <v>2588</v>
      </c>
      <c r="EA276" s="79">
        <f>AVERAGEIFS(DZ$2:DZ$242, $D$2:$D$242, 4)</f>
        <v>1944</v>
      </c>
      <c r="EC276" s="43" t="s">
        <v>2588</v>
      </c>
      <c r="ED276" s="79">
        <f>AVERAGEIFS(EC$2:EC$242, $D$2:$D$242, 4)</f>
        <v>1.75</v>
      </c>
      <c r="EF276" s="43" t="s">
        <v>2588</v>
      </c>
      <c r="EG276" s="76">
        <f>AVERAGEIFS(EF$2:EF$242, $D$2:$D$242, 4)</f>
        <v>1.002</v>
      </c>
      <c r="EI276" s="43" t="s">
        <v>2588</v>
      </c>
      <c r="EJ276" s="79">
        <f>AVERAGEIFS(EI$2:EI$242, $D$2:$D$242, 4)</f>
        <v>0</v>
      </c>
      <c r="EL276" s="43" t="s">
        <v>2588</v>
      </c>
      <c r="EM276" s="79">
        <f>AVERAGEIFS(EL$2:EL$242, $D$2:$D$242, 4)</f>
        <v>0</v>
      </c>
      <c r="EQ276" s="43" t="s">
        <v>2588</v>
      </c>
      <c r="ER276" s="36">
        <f>COUNTIFS(EQ$2:EQ$242, 1, $D$2:$D$242, 4)</f>
        <v>2</v>
      </c>
      <c r="ES276" s="37">
        <f>ER276/ER281</f>
        <v>3.3898305084745763E-2</v>
      </c>
      <c r="ET276" s="36">
        <f>COUNTIFS(EQ$2:EQ$242, 2, $D$2:$D$242, 4)</f>
        <v>1</v>
      </c>
      <c r="EU276" s="38">
        <f>ET276/ET281</f>
        <v>5.5555555555555552E-2</v>
      </c>
      <c r="EW276" s="43" t="s">
        <v>2588</v>
      </c>
      <c r="EX276" s="98">
        <f>AVERAGEIFS(EW$2:EW$242, $D$2:$D$242, 4)</f>
        <v>0.44</v>
      </c>
      <c r="EZ276" s="43" t="s">
        <v>2588</v>
      </c>
      <c r="FA276" s="74">
        <f>AVERAGEIFS(EZ$2:EZ$242, $D$2:$D$242, 4)</f>
        <v>1925.6666666666667</v>
      </c>
      <c r="FC276" s="43" t="s">
        <v>2588</v>
      </c>
      <c r="FD276" s="74" t="e">
        <f>AVERAGEIFS(FC$2:FC$242, $D$2:$D$242, 4)</f>
        <v>#DIV/0!</v>
      </c>
      <c r="FF276" s="43" t="s">
        <v>2588</v>
      </c>
      <c r="FG276" s="74">
        <f>AVERAGEIFS(FF$2:FF$242, $D$2:$D$242, 4)</f>
        <v>162.66666666666666</v>
      </c>
      <c r="FI276" s="43" t="s">
        <v>2588</v>
      </c>
      <c r="FJ276" s="74" t="e">
        <f>AVERAGEIFS(FI$2:FI$242, $D$2:$D$242, 4)</f>
        <v>#DIV/0!</v>
      </c>
      <c r="FL276" s="43" t="s">
        <v>2588</v>
      </c>
      <c r="FM276" s="74">
        <f>AVERAGEIFS(FL$2:FL$242, $D$2:$D$242, 4)</f>
        <v>7</v>
      </c>
      <c r="FV276" s="43" t="s">
        <v>2588</v>
      </c>
      <c r="FW276" s="36">
        <f>COUNTIFS(FV$2:FV$242, 1, $D$2:$D$242, 4)</f>
        <v>1</v>
      </c>
      <c r="FX276" s="37">
        <f>FW276/FW281</f>
        <v>3.8461538461538464E-2</v>
      </c>
      <c r="FY276" s="36">
        <f>COUNTIFS(FV$2:FV$242, 2, $D$2:$D$242, 4)</f>
        <v>2</v>
      </c>
      <c r="FZ276" s="38">
        <f>FY276/FY281</f>
        <v>8.3333333333333329E-2</v>
      </c>
      <c r="GB276" s="43" t="s">
        <v>2588</v>
      </c>
      <c r="GC276" s="113">
        <f>AVERAGEIFS(GB$2:GB$242, $D$2:$D$242, 4)</f>
        <v>239.64</v>
      </c>
      <c r="GG276" s="43" t="s">
        <v>2588</v>
      </c>
      <c r="GH276" s="79">
        <f>AVERAGEIFS(GG$2:GG$242, $D$2:$D$242, 4)</f>
        <v>2077</v>
      </c>
      <c r="GJ276" s="43" t="s">
        <v>2588</v>
      </c>
      <c r="GK276" s="98">
        <f>AVERAGEIFS(GJ$2:GJ$242, $D$2:$D$242, 4)</f>
        <v>0</v>
      </c>
      <c r="GM276" s="43" t="s">
        <v>2588</v>
      </c>
      <c r="GN276" s="98">
        <f>AVERAGEIFS(GM$2:GM$242, $D$2:$D$242, 4)</f>
        <v>0.25</v>
      </c>
      <c r="GQ276" s="43" t="s">
        <v>2588</v>
      </c>
      <c r="GR276" s="106">
        <f>AVERAGEIFS(GQ$2:GQ$242, $D$2:$D$242, 4)</f>
        <v>300</v>
      </c>
      <c r="GT276" s="43" t="s">
        <v>2588</v>
      </c>
      <c r="GU276" s="106">
        <f>AVERAGEIFS(GT$2:GT$242, $D$2:$D$242, 4)</f>
        <v>2</v>
      </c>
      <c r="GW276" s="43" t="s">
        <v>2588</v>
      </c>
      <c r="GX276" s="106">
        <f>AVERAGEIFS(GW$2:GW$242, $D$2:$D$242, 4)</f>
        <v>0</v>
      </c>
    </row>
    <row r="277" spans="7:207" x14ac:dyDescent="0.15">
      <c r="G277" s="51" t="s">
        <v>2589</v>
      </c>
      <c r="H277" s="36">
        <f>COUNTIFS(G$2:G$242, 1, $D$2:$D$242, 5)</f>
        <v>11</v>
      </c>
      <c r="I277" s="37">
        <f>H277/H281</f>
        <v>0.10280373831775701</v>
      </c>
      <c r="J277" s="36">
        <f>COUNTIFS(H$2:H$242, 1, $D$2:$D$242, 5)</f>
        <v>11</v>
      </c>
      <c r="K277" s="37">
        <f>J277/J281</f>
        <v>0.10280373831775701</v>
      </c>
      <c r="L277" s="36">
        <f>COUNTIFS(I$2:I$242, 1, $D$2:$D$242, 5)</f>
        <v>8</v>
      </c>
      <c r="M277" s="37">
        <f>L277/L281</f>
        <v>0.10666666666666667</v>
      </c>
      <c r="N277" s="36">
        <f>COUNTIFS(J$2:J$242, 1, $D$2:$D$242, 5)</f>
        <v>9</v>
      </c>
      <c r="O277" s="37">
        <f>N277/N281</f>
        <v>9.2783505154639179E-2</v>
      </c>
      <c r="P277" s="36">
        <f>COUNTIFS(K$2:K$242, 1, $D$2:$D$242, 5)</f>
        <v>6</v>
      </c>
      <c r="Q277" s="37">
        <f>P277/P281</f>
        <v>0.12</v>
      </c>
      <c r="R277" s="36">
        <f>COUNTIFS(L$2:L$242, 1, $D$2:$D$242, 5)</f>
        <v>5</v>
      </c>
      <c r="S277" s="38">
        <f>R277/R281</f>
        <v>0.1</v>
      </c>
      <c r="V277" s="43" t="s">
        <v>2589</v>
      </c>
      <c r="W277" s="113">
        <f>AVERAGEIFS(V$2:V$242, $D$2:$D$242, 5)</f>
        <v>20.777777777777779</v>
      </c>
      <c r="Y277" s="43" t="s">
        <v>2589</v>
      </c>
      <c r="Z277" s="113">
        <f>AVERAGEIFS(Y$2:Y$242, $D$2:$D$242, 5)</f>
        <v>28.4</v>
      </c>
      <c r="AD277" s="43" t="s">
        <v>2589</v>
      </c>
      <c r="AE277" s="36">
        <f>COUNTIFS(AD$2:AD$242, 1, $D$2:$D$242, 5)</f>
        <v>0</v>
      </c>
      <c r="AF277" s="37">
        <f>AE277/AE281</f>
        <v>0</v>
      </c>
      <c r="AG277" s="36">
        <f>COUNTIFS(AD$2:AD$242, 2, $D$2:$D$242, 5)</f>
        <v>0</v>
      </c>
      <c r="AH277" s="37">
        <f>AG277/AG281</f>
        <v>0</v>
      </c>
      <c r="AI277" s="36">
        <f>COUNTIFS(AD$2:AD$242, 3, $D$2:$D$242, 5)</f>
        <v>10</v>
      </c>
      <c r="AJ277" s="37">
        <f>AI277/AI281</f>
        <v>0.1111111111111111</v>
      </c>
      <c r="AK277" s="36">
        <f>COUNTIFS(AD$2:AD$242, 4, $D$2:$D$242, 5)</f>
        <v>0</v>
      </c>
      <c r="AL277" s="38">
        <f>AK277/AK281</f>
        <v>0</v>
      </c>
      <c r="AP277" s="43" t="s">
        <v>2589</v>
      </c>
      <c r="AQ277" s="36">
        <f>COUNTIFS(AP$2:AP$242, 1, $D$2:$D$242, 5)</f>
        <v>1</v>
      </c>
      <c r="AR277" s="37">
        <f>AQ277/AQ281</f>
        <v>2.2727272727272728E-2</v>
      </c>
      <c r="AS277" s="36">
        <f>COUNTIFS(AP$2:AP$242, 2, $D$2:$D$242, 5)</f>
        <v>3</v>
      </c>
      <c r="AT277" s="37">
        <f>AS277/AS281</f>
        <v>0.1</v>
      </c>
      <c r="AU277" s="36">
        <f>COUNTIFS(AP$2:AP$242, 3, $D$2:$D$242, 5)</f>
        <v>4</v>
      </c>
      <c r="AV277" s="38">
        <f>AU277/AU281</f>
        <v>0.22222222222222221</v>
      </c>
      <c r="AY277" s="43" t="s">
        <v>2589</v>
      </c>
      <c r="AZ277" s="36">
        <f>COUNTIFS(AY$2:AY$242, 1, $D$2:$D$242, 5)</f>
        <v>0</v>
      </c>
      <c r="BA277" s="37">
        <f>AZ277/AZ281</f>
        <v>0</v>
      </c>
      <c r="BB277" s="36">
        <f>COUNTIFS(AY$2:AY$242, 2, $D$2:$D$242, 5)</f>
        <v>3</v>
      </c>
      <c r="BC277" s="37">
        <f>BB277/BB281</f>
        <v>0.16666666666666666</v>
      </c>
      <c r="BD277" s="36">
        <f>COUNTIFS(AY$2:AY$242, 3, $D$2:$D$242, 5)</f>
        <v>0</v>
      </c>
      <c r="BE277" s="37">
        <f>BD277/BD281</f>
        <v>0</v>
      </c>
      <c r="BF277" s="36">
        <f>COUNTIFS(AY$2:AY$242, 4, $D$2:$D$242, 5)</f>
        <v>6</v>
      </c>
      <c r="BG277" s="38">
        <f>BF277/BF281</f>
        <v>0.14285714285714285</v>
      </c>
      <c r="BN277" s="43" t="s">
        <v>2589</v>
      </c>
      <c r="BO277" s="36">
        <f>COUNTIFS(BN$2:BN$242, 1, $D$2:$D$242, 5)</f>
        <v>3</v>
      </c>
      <c r="BP277" s="37">
        <f>BO277/BO281</f>
        <v>0.21428571428571427</v>
      </c>
      <c r="BQ277" s="36">
        <f>COUNTIFS(BN$2:BN$242, 2, $D$2:$D$242, 5)</f>
        <v>5</v>
      </c>
      <c r="BR277" s="37">
        <f>BQ277/BQ281</f>
        <v>6.097560975609756E-2</v>
      </c>
      <c r="BS277" s="36">
        <f>COUNTIFS(BN$2:BN$242, 3, $D$2:$D$242, 5)</f>
        <v>1</v>
      </c>
      <c r="BT277" s="38">
        <f>BS277/BS281</f>
        <v>0.2</v>
      </c>
      <c r="CD277" s="43" t="s">
        <v>2589</v>
      </c>
      <c r="CE277" s="36">
        <f>COUNTIFS(CD$2:CD$242, 1, $D$2:$D$242, 5)</f>
        <v>3</v>
      </c>
      <c r="CF277" s="37">
        <f>CE277/CE281</f>
        <v>0.42857142857142855</v>
      </c>
      <c r="CG277" s="36">
        <f>COUNTIFS(CD$2:CD$242, 2, $D$2:$D$242, 5)</f>
        <v>7</v>
      </c>
      <c r="CH277" s="38">
        <f>CG277/CG281</f>
        <v>7.5268817204301078E-2</v>
      </c>
      <c r="CT277" s="43" t="s">
        <v>2589</v>
      </c>
      <c r="CU277" s="36">
        <f>COUNTIFS(CT$2:CT$242, 1, $D$2:$D$242, 5)</f>
        <v>3</v>
      </c>
      <c r="CV277" s="37">
        <f>CU277/CU281</f>
        <v>7.6923076923076927E-2</v>
      </c>
      <c r="CW277" s="36">
        <f>COUNTIFS(CT$2:CT$242, 2, $D$2:$D$242, 5)</f>
        <v>7</v>
      </c>
      <c r="CX277" s="38">
        <f>CW277/CW281</f>
        <v>0.1076923076923077</v>
      </c>
      <c r="DG277" s="43" t="s">
        <v>2589</v>
      </c>
      <c r="DH277" s="36">
        <f>COUNTIFS(DG$2:DG$242, 1, $D$2:$D$242, 5)</f>
        <v>2</v>
      </c>
      <c r="DI277" s="37">
        <f>DH277/DH281</f>
        <v>0.13333333333333333</v>
      </c>
      <c r="DJ277" s="36">
        <f>COUNTIFS(DG$2:DG$242, 2, $D$2:$D$242, 5)</f>
        <v>1</v>
      </c>
      <c r="DK277" s="38">
        <f>DJ277/DJ281</f>
        <v>4.3478260869565216E-2</v>
      </c>
      <c r="DN277" s="43" t="s">
        <v>2589</v>
      </c>
      <c r="DO277" s="70">
        <f>AVERAGEIFS(DN$2:DN$242, $D$2:$D$242, 5)</f>
        <v>2441.8333333333335</v>
      </c>
      <c r="DP277" s="38">
        <f>DO277/DO281</f>
        <v>1.0244407510797715</v>
      </c>
      <c r="DR277" s="43" t="s">
        <v>2589</v>
      </c>
      <c r="DS277" s="70">
        <f>AVERAGEIFS(DR$2:DR$242, $D$2:$D$242, 5)</f>
        <v>138</v>
      </c>
      <c r="DT277" s="38">
        <f>DS277/DS281</f>
        <v>4.8243902439024389</v>
      </c>
      <c r="DV277" s="43" t="s">
        <v>2589</v>
      </c>
      <c r="DW277" s="70">
        <f>AVERAGEIFS(DV$2:DV$242, $D$2:$D$242, 5)</f>
        <v>142.3857142857143</v>
      </c>
      <c r="DX277" s="38">
        <f>DW277/DW281</f>
        <v>1.434576895034869</v>
      </c>
      <c r="DZ277" s="43" t="s">
        <v>2589</v>
      </c>
      <c r="EA277" s="79">
        <f>AVERAGEIFS(DZ$2:DZ$242, $D$2:$D$242, 5)</f>
        <v>1954.2857142857142</v>
      </c>
      <c r="EC277" s="43" t="s">
        <v>2589</v>
      </c>
      <c r="ED277" s="79">
        <f>AVERAGEIFS(EC$2:EC$242, $D$2:$D$242, 5)</f>
        <v>17.817142857142859</v>
      </c>
      <c r="EF277" s="43" t="s">
        <v>2589</v>
      </c>
      <c r="EG277" s="76">
        <f>AVERAGEIFS(EF$2:EF$242, $D$2:$D$242, 5)</f>
        <v>14.367666666666667</v>
      </c>
      <c r="EI277" s="43" t="s">
        <v>2589</v>
      </c>
      <c r="EJ277" s="79">
        <f>AVERAGEIFS(EI$2:EI$242, $D$2:$D$242, 5)</f>
        <v>0</v>
      </c>
      <c r="EL277" s="43" t="s">
        <v>2589</v>
      </c>
      <c r="EM277" s="79">
        <f>AVERAGEIFS(EL$2:EL$242, $D$2:$D$242, 5)</f>
        <v>0</v>
      </c>
      <c r="EQ277" s="43" t="s">
        <v>2589</v>
      </c>
      <c r="ER277" s="36">
        <f>COUNTIFS(EQ$2:EQ$242, 1, $D$2:$D$242, 5)</f>
        <v>5</v>
      </c>
      <c r="ES277" s="37">
        <f>ER277/ER281</f>
        <v>8.4745762711864403E-2</v>
      </c>
      <c r="ET277" s="36">
        <f>COUNTIFS(EQ$2:EQ$242, 2, $D$2:$D$242, 5)</f>
        <v>2</v>
      </c>
      <c r="EU277" s="38">
        <f>ET277/ET281</f>
        <v>0.1111111111111111</v>
      </c>
      <c r="EW277" s="43" t="s">
        <v>2589</v>
      </c>
      <c r="EX277" s="98">
        <f>AVERAGEIFS(EW$2:EW$242, $D$2:$D$242, 5)</f>
        <v>0.65250000000000008</v>
      </c>
      <c r="EZ277" s="43" t="s">
        <v>2589</v>
      </c>
      <c r="FA277" s="74">
        <f>AVERAGEIFS(EZ$2:EZ$242, $D$2:$D$242, 5)</f>
        <v>8437.7999999999993</v>
      </c>
      <c r="FC277" s="43" t="s">
        <v>2589</v>
      </c>
      <c r="FD277" s="74">
        <f>AVERAGEIFS(FC$2:FC$242, $D$2:$D$242, 5)</f>
        <v>58.333333333333336</v>
      </c>
      <c r="FF277" s="43" t="s">
        <v>2589</v>
      </c>
      <c r="FG277" s="74">
        <f>AVERAGEIFS(FF$2:FF$242, $D$2:$D$242, 5)</f>
        <v>388.5</v>
      </c>
      <c r="FI277" s="43" t="s">
        <v>2589</v>
      </c>
      <c r="FJ277" s="74">
        <f>AVERAGEIFS(FI$2:FI$242, $D$2:$D$242, 5)</f>
        <v>4.5</v>
      </c>
      <c r="FL277" s="43" t="s">
        <v>2589</v>
      </c>
      <c r="FM277" s="74">
        <f>AVERAGEIFS(FL$2:FL$242, $D$2:$D$242, 5)</f>
        <v>3</v>
      </c>
      <c r="FV277" s="43" t="s">
        <v>2589</v>
      </c>
      <c r="FW277" s="36">
        <f>COUNTIFS(FV$2:FV$242, 1, $D$2:$D$242, 5)</f>
        <v>3</v>
      </c>
      <c r="FX277" s="37">
        <f>FW277/FW281</f>
        <v>0.11538461538461539</v>
      </c>
      <c r="FY277" s="36">
        <f>COUNTIFS(FV$2:FV$242, 2, $D$2:$D$242, 5)</f>
        <v>2</v>
      </c>
      <c r="FZ277" s="38">
        <f>FY277/FY281</f>
        <v>8.3333333333333329E-2</v>
      </c>
      <c r="GB277" s="43" t="s">
        <v>2589</v>
      </c>
      <c r="GC277" s="113">
        <f>AVERAGEIFS(GB$2:GB$242, $D$2:$D$242, 5)</f>
        <v>909.49333333333334</v>
      </c>
      <c r="GG277" s="43" t="s">
        <v>2589</v>
      </c>
      <c r="GH277" s="79">
        <f>AVERAGEIFS(GG$2:GG$242, $D$2:$D$242, 5)</f>
        <v>2023</v>
      </c>
      <c r="GJ277" s="43" t="s">
        <v>2589</v>
      </c>
      <c r="GK277" s="98">
        <f>AVERAGEIFS(GJ$2:GJ$242, $D$2:$D$242, 5)</f>
        <v>0.25</v>
      </c>
      <c r="GM277" s="43" t="s">
        <v>2589</v>
      </c>
      <c r="GN277" s="98">
        <f>AVERAGEIFS(GM$2:GM$242, $D$2:$D$242, 5)</f>
        <v>1</v>
      </c>
      <c r="GQ277" s="43" t="s">
        <v>2589</v>
      </c>
      <c r="GR277" s="106">
        <f>AVERAGEIFS(GQ$2:GQ$242, $D$2:$D$242, 5)</f>
        <v>6703.5</v>
      </c>
      <c r="GT277" s="43" t="s">
        <v>2589</v>
      </c>
      <c r="GU277" s="106">
        <f>AVERAGEIFS(GT$2:GT$242, $D$2:$D$242, 5)</f>
        <v>0</v>
      </c>
      <c r="GW277" s="43" t="s">
        <v>2589</v>
      </c>
      <c r="GX277" s="106">
        <f>AVERAGEIFS(GW$2:GW$242, $D$2:$D$242, 5)</f>
        <v>100</v>
      </c>
    </row>
    <row r="278" spans="7:207" x14ac:dyDescent="0.15">
      <c r="G278" s="51" t="s">
        <v>2590</v>
      </c>
      <c r="H278" s="36">
        <f>COUNTIFS(G$2:G$242, 1, $D$2:$D$242, 6)</f>
        <v>15</v>
      </c>
      <c r="I278" s="37">
        <f>H278/H281</f>
        <v>0.14018691588785046</v>
      </c>
      <c r="J278" s="36">
        <f>COUNTIFS(H$2:H$242, 1, $D$2:$D$242, 6)</f>
        <v>15</v>
      </c>
      <c r="K278" s="37">
        <f>J278/J281</f>
        <v>0.14018691588785046</v>
      </c>
      <c r="L278" s="36">
        <f>COUNTIFS(I$2:I$242, 1, $D$2:$D$242, 6)</f>
        <v>9</v>
      </c>
      <c r="M278" s="37">
        <f>L278/L281</f>
        <v>0.12</v>
      </c>
      <c r="N278" s="36">
        <f>COUNTIFS(J$2:J$242, 1, $D$2:$D$242, 6)</f>
        <v>12</v>
      </c>
      <c r="O278" s="37">
        <f>N278/N281</f>
        <v>0.12371134020618557</v>
      </c>
      <c r="P278" s="36">
        <f>COUNTIFS(K$2:K$242, 1, $D$2:$D$242, 6)</f>
        <v>7</v>
      </c>
      <c r="Q278" s="37">
        <f>P278/P281</f>
        <v>0.14000000000000001</v>
      </c>
      <c r="R278" s="36">
        <f>COUNTIFS(L$2:L$242, 1, $D$2:$D$242, 6)</f>
        <v>6</v>
      </c>
      <c r="S278" s="38">
        <f>R278/R281</f>
        <v>0.12</v>
      </c>
      <c r="V278" s="43" t="s">
        <v>2590</v>
      </c>
      <c r="W278" s="113">
        <f>AVERAGEIFS(V$2:V$242, $D$2:$D$242, 6)</f>
        <v>21</v>
      </c>
      <c r="Y278" s="43" t="s">
        <v>2590</v>
      </c>
      <c r="Z278" s="113">
        <f>AVERAGEIFS(Y$2:Y$242, $D$2:$D$242, 6)</f>
        <v>64.090909090909093</v>
      </c>
      <c r="AD278" s="43" t="s">
        <v>2590</v>
      </c>
      <c r="AE278" s="36">
        <f>COUNTIFS(AD$2:AD$242, 1, $D$2:$D$242, 6)</f>
        <v>0</v>
      </c>
      <c r="AF278" s="37">
        <f>AE278/AE281</f>
        <v>0</v>
      </c>
      <c r="AG278" s="36">
        <f>COUNTIFS(AD$2:AD$242, 2, $D$2:$D$242, 6)</f>
        <v>4</v>
      </c>
      <c r="AH278" s="37">
        <f>AG278/AG281</f>
        <v>0.36363636363636365</v>
      </c>
      <c r="AI278" s="36">
        <f>COUNTIFS(AD$2:AD$242, 3, $D$2:$D$242, 6)</f>
        <v>11</v>
      </c>
      <c r="AJ278" s="37">
        <f>AI278/AI281</f>
        <v>0.12222222222222222</v>
      </c>
      <c r="AK278" s="36">
        <f>COUNTIFS(AD$2:AD$242, 4, $D$2:$D$242, 6)</f>
        <v>0</v>
      </c>
      <c r="AL278" s="38">
        <f>AK278/AK281</f>
        <v>0</v>
      </c>
      <c r="AP278" s="43" t="s">
        <v>2590</v>
      </c>
      <c r="AQ278" s="36">
        <f>COUNTIFS(AP$2:AP$242, 1, $D$2:$D$242, 6)</f>
        <v>7</v>
      </c>
      <c r="AR278" s="37">
        <f>AQ278/AQ281</f>
        <v>0.15909090909090909</v>
      </c>
      <c r="AS278" s="36">
        <f>COUNTIFS(AP$2:AP$242, 2, $D$2:$D$242, 6)</f>
        <v>3</v>
      </c>
      <c r="AT278" s="37">
        <f>AS278/AS281</f>
        <v>0.1</v>
      </c>
      <c r="AU278" s="36">
        <f>COUNTIFS(AP$2:AP$242, 3, $D$2:$D$242, 6)</f>
        <v>2</v>
      </c>
      <c r="AV278" s="38">
        <f>AU278/AU281</f>
        <v>0.1111111111111111</v>
      </c>
      <c r="AY278" s="43" t="s">
        <v>2590</v>
      </c>
      <c r="AZ278" s="36">
        <f>COUNTIFS(AY$2:AY$242, 1, $D$2:$D$242, 6)</f>
        <v>4</v>
      </c>
      <c r="BA278" s="37">
        <f>AZ278/AZ281</f>
        <v>0.11428571428571428</v>
      </c>
      <c r="BB278" s="36">
        <f>COUNTIFS(AY$2:AY$242, 2, $D$2:$D$242, 6)</f>
        <v>3</v>
      </c>
      <c r="BC278" s="37">
        <f>BB278/BB281</f>
        <v>0.16666666666666666</v>
      </c>
      <c r="BD278" s="36">
        <f>COUNTIFS(AY$2:AY$242, 3, $D$2:$D$242, 6)</f>
        <v>1</v>
      </c>
      <c r="BE278" s="37">
        <f>BD278/BD281</f>
        <v>0.25</v>
      </c>
      <c r="BF278" s="36">
        <f>COUNTIFS(AY$2:AY$242, 4, $D$2:$D$242, 6)</f>
        <v>5</v>
      </c>
      <c r="BG278" s="38">
        <f>BF278/BF281</f>
        <v>0.11904761904761904</v>
      </c>
      <c r="BN278" s="43" t="s">
        <v>2590</v>
      </c>
      <c r="BO278" s="36">
        <f>COUNTIFS(BN$2:BN$242, 1, $D$2:$D$242, 6)</f>
        <v>1</v>
      </c>
      <c r="BP278" s="37">
        <f>BO278/BO281</f>
        <v>7.1428571428571425E-2</v>
      </c>
      <c r="BQ278" s="36">
        <f>COUNTIFS(BN$2:BN$242, 2, $D$2:$D$242, 6)</f>
        <v>11</v>
      </c>
      <c r="BR278" s="37">
        <f>BQ278/BQ281</f>
        <v>0.13414634146341464</v>
      </c>
      <c r="BS278" s="36">
        <f>COUNTIFS(BN$2:BN$242, 3, $D$2:$D$242, 6)</f>
        <v>1</v>
      </c>
      <c r="BT278" s="38">
        <f>BS278/BS281</f>
        <v>0.2</v>
      </c>
      <c r="CD278" s="43" t="s">
        <v>2590</v>
      </c>
      <c r="CE278" s="36">
        <f>COUNTIFS(CD$2:CD$242, 1, $D$2:$D$242, 6)</f>
        <v>0</v>
      </c>
      <c r="CF278" s="37">
        <f>CE278/CE281</f>
        <v>0</v>
      </c>
      <c r="CG278" s="36">
        <f>COUNTIFS(CD$2:CD$242, 2, $D$2:$D$242, 6)</f>
        <v>13</v>
      </c>
      <c r="CH278" s="38">
        <f>CG278/CG281</f>
        <v>0.13978494623655913</v>
      </c>
      <c r="CT278" s="43" t="s">
        <v>2590</v>
      </c>
      <c r="CU278" s="36">
        <f>COUNTIFS(CT$2:CT$242, 1, $D$2:$D$242, 6)</f>
        <v>4</v>
      </c>
      <c r="CV278" s="37">
        <f>CU278/CU281</f>
        <v>0.10256410256410256</v>
      </c>
      <c r="CW278" s="36">
        <f>COUNTIFS(CT$2:CT$242, 2, $D$2:$D$242, 6)</f>
        <v>9</v>
      </c>
      <c r="CX278" s="38">
        <f>CW278/CW281</f>
        <v>0.13846153846153847</v>
      </c>
      <c r="DG278" s="43" t="s">
        <v>2590</v>
      </c>
      <c r="DH278" s="36">
        <f>COUNTIFS(DG$2:DG$242, 1, $D$2:$D$242, 6)</f>
        <v>2</v>
      </c>
      <c r="DI278" s="37">
        <f>DH278/DH281</f>
        <v>0.13333333333333333</v>
      </c>
      <c r="DJ278" s="36">
        <f>COUNTIFS(DG$2:DG$242, 2, $D$2:$D$242, 6)</f>
        <v>2</v>
      </c>
      <c r="DK278" s="38">
        <f>DJ278/DJ281</f>
        <v>8.6956521739130432E-2</v>
      </c>
      <c r="DN278" s="43" t="s">
        <v>2590</v>
      </c>
      <c r="DO278" s="70">
        <f>AVERAGEIFS(DN$2:DN$242, $D$2:$D$242, 6)</f>
        <v>0</v>
      </c>
      <c r="DP278" s="38">
        <f>DO278/DO281</f>
        <v>0</v>
      </c>
      <c r="DR278" s="43" t="s">
        <v>2590</v>
      </c>
      <c r="DS278" s="70">
        <f>AVERAGEIFS(DR$2:DR$242, $D$2:$D$242, 6)</f>
        <v>10.571428571428571</v>
      </c>
      <c r="DT278" s="38">
        <f>DS278/DS281</f>
        <v>0.36957026713124269</v>
      </c>
      <c r="DV278" s="43" t="s">
        <v>2590</v>
      </c>
      <c r="DW278" s="70">
        <f>AVERAGEIFS(DV$2:DV$242, $D$2:$D$242, 6)</f>
        <v>112.74285714285715</v>
      </c>
      <c r="DX278" s="38">
        <f>DW278/DW281</f>
        <v>1.1359166103757585</v>
      </c>
      <c r="DZ278" s="43" t="s">
        <v>2590</v>
      </c>
      <c r="EA278" s="79">
        <f>AVERAGEIFS(DZ$2:DZ$242, $D$2:$D$242, 6)</f>
        <v>1953.090909090909</v>
      </c>
      <c r="EC278" s="43" t="s">
        <v>2590</v>
      </c>
      <c r="ED278" s="79">
        <f>AVERAGEIFS(EC$2:EC$242, $D$2:$D$242, 6)</f>
        <v>8.9546666666666663</v>
      </c>
      <c r="EF278" s="43" t="s">
        <v>2590</v>
      </c>
      <c r="EG278" s="76">
        <f>AVERAGEIFS(EF$2:EF$242, $D$2:$D$242, 6)</f>
        <v>10.126000000000001</v>
      </c>
      <c r="EI278" s="43" t="s">
        <v>2590</v>
      </c>
      <c r="EJ278" s="79">
        <f>AVERAGEIFS(EI$2:EI$242, $D$2:$D$242, 6)</f>
        <v>0.6</v>
      </c>
      <c r="EL278" s="43" t="s">
        <v>2590</v>
      </c>
      <c r="EM278" s="79">
        <f>AVERAGEIFS(EL$2:EL$242, $D$2:$D$242, 6)</f>
        <v>0</v>
      </c>
      <c r="EQ278" s="43" t="s">
        <v>2590</v>
      </c>
      <c r="ER278" s="36">
        <f>COUNTIFS(EQ$2:EQ$242, 1, $D$2:$D$242, 6)</f>
        <v>7</v>
      </c>
      <c r="ES278" s="37">
        <f>ER278/ER281</f>
        <v>0.11864406779661017</v>
      </c>
      <c r="ET278" s="36">
        <f>COUNTIFS(EQ$2:EQ$242, 2, $D$2:$D$242, 6)</f>
        <v>5</v>
      </c>
      <c r="EU278" s="38">
        <f>ET278/ET281</f>
        <v>0.27777777777777779</v>
      </c>
      <c r="EW278" s="43" t="s">
        <v>2590</v>
      </c>
      <c r="EX278" s="98">
        <f>AVERAGEIFS(EW$2:EW$242, $D$2:$D$242, 6)</f>
        <v>0.38</v>
      </c>
      <c r="EZ278" s="43" t="s">
        <v>2590</v>
      </c>
      <c r="FA278" s="74">
        <f>AVERAGEIFS(EZ$2:EZ$242, $D$2:$D$242, 6)</f>
        <v>15849.888888888889</v>
      </c>
      <c r="FC278" s="43" t="s">
        <v>2590</v>
      </c>
      <c r="FD278" s="74">
        <f>AVERAGEIFS(FC$2:FC$242, $D$2:$D$242, 6)</f>
        <v>40.5</v>
      </c>
      <c r="FF278" s="43" t="s">
        <v>2590</v>
      </c>
      <c r="FG278" s="74">
        <f>AVERAGEIFS(FF$2:FF$242, $D$2:$D$242, 6)</f>
        <v>521.22222222222217</v>
      </c>
      <c r="FI278" s="43" t="s">
        <v>2590</v>
      </c>
      <c r="FJ278" s="74">
        <f>AVERAGEIFS(FI$2:FI$242, $D$2:$D$242, 6)</f>
        <v>0</v>
      </c>
      <c r="FL278" s="43" t="s">
        <v>2590</v>
      </c>
      <c r="FM278" s="74">
        <f>AVERAGEIFS(FL$2:FL$242, $D$2:$D$242, 6)</f>
        <v>18.75</v>
      </c>
      <c r="FV278" s="43" t="s">
        <v>2590</v>
      </c>
      <c r="FW278" s="36">
        <f>COUNTIFS(FV$2:FV$242, 1, $D$2:$D$242, 6)</f>
        <v>2</v>
      </c>
      <c r="FX278" s="37">
        <f>FW278/FW281</f>
        <v>7.6923076923076927E-2</v>
      </c>
      <c r="FY278" s="36">
        <f>COUNTIFS(FV$2:FV$242, 2, $D$2:$D$242, 6)</f>
        <v>5</v>
      </c>
      <c r="FZ278" s="38">
        <f>FY278/FY281</f>
        <v>0.20833333333333334</v>
      </c>
      <c r="GB278" s="43" t="s">
        <v>2590</v>
      </c>
      <c r="GC278" s="113">
        <f>AVERAGEIFS(GB$2:GB$242, $D$2:$D$242, 6)</f>
        <v>562.86428571428576</v>
      </c>
      <c r="GG278" s="43" t="s">
        <v>2590</v>
      </c>
      <c r="GH278" s="79">
        <f>AVERAGEIFS(GG$2:GG$242, $D$2:$D$242, 6)</f>
        <v>2022.5</v>
      </c>
      <c r="GJ278" s="43" t="s">
        <v>2590</v>
      </c>
      <c r="GK278" s="98">
        <f>AVERAGEIFS(GJ$2:GJ$242, $D$2:$D$242, 6)</f>
        <v>0.3</v>
      </c>
      <c r="GM278" s="43" t="s">
        <v>2590</v>
      </c>
      <c r="GN278" s="98">
        <f>AVERAGEIFS(GM$2:GM$242, $D$2:$D$242, 6)</f>
        <v>0.69166666666666676</v>
      </c>
      <c r="GQ278" s="43" t="s">
        <v>2590</v>
      </c>
      <c r="GR278" s="106">
        <f>AVERAGEIFS(GQ$2:GQ$242, $D$2:$D$242, 6)</f>
        <v>10751.25</v>
      </c>
      <c r="GT278" s="43" t="s">
        <v>2590</v>
      </c>
      <c r="GU278" s="106">
        <f>AVERAGEIFS(GT$2:GT$242, $D$2:$D$242, 6)</f>
        <v>0</v>
      </c>
      <c r="GW278" s="43" t="s">
        <v>2590</v>
      </c>
      <c r="GX278" s="106">
        <f>AVERAGEIFS(GW$2:GW$242, $D$2:$D$242, 6)</f>
        <v>30.333333333333332</v>
      </c>
    </row>
    <row r="279" spans="7:207" x14ac:dyDescent="0.15">
      <c r="G279" s="51" t="s">
        <v>2591</v>
      </c>
      <c r="H279" s="36">
        <f>COUNTIFS(G$2:G$242, 1, $D$2:$D$242, 7)</f>
        <v>13</v>
      </c>
      <c r="I279" s="37">
        <f>H279/H281</f>
        <v>0.12149532710280374</v>
      </c>
      <c r="J279" s="36">
        <f>COUNTIFS(H$2:H$242, 1, $D$2:$D$242, 7)</f>
        <v>13</v>
      </c>
      <c r="K279" s="37">
        <f>J279/J281</f>
        <v>0.12149532710280374</v>
      </c>
      <c r="L279" s="36">
        <f>COUNTIFS(I$2:I$242, 1, $D$2:$D$242, 7)</f>
        <v>5</v>
      </c>
      <c r="M279" s="37">
        <f>L279/L281</f>
        <v>6.6666666666666666E-2</v>
      </c>
      <c r="N279" s="36">
        <f>COUNTIFS(J$2:J$242, 1, $D$2:$D$242, 7)</f>
        <v>13</v>
      </c>
      <c r="O279" s="37">
        <f>N279/N281</f>
        <v>0.13402061855670103</v>
      </c>
      <c r="P279" s="36">
        <f>COUNTIFS(K$2:K$242, 1, $D$2:$D$242, 7)</f>
        <v>5</v>
      </c>
      <c r="Q279" s="37">
        <f>P279/P281</f>
        <v>0.1</v>
      </c>
      <c r="R279" s="36">
        <f>COUNTIFS(L$2:L$242, 1, $D$2:$D$242, 7)</f>
        <v>5</v>
      </c>
      <c r="S279" s="38">
        <f>R279/R281</f>
        <v>0.1</v>
      </c>
      <c r="V279" s="43" t="s">
        <v>2591</v>
      </c>
      <c r="W279" s="113">
        <f>AVERAGEIFS(V$2:V$242, $D$2:$D$242, 7)</f>
        <v>16.727272727272727</v>
      </c>
      <c r="Y279" s="43" t="s">
        <v>2591</v>
      </c>
      <c r="Z279" s="113">
        <f>AVERAGEIFS(Y$2:Y$242, $D$2:$D$242, 7)</f>
        <v>38.909090909090907</v>
      </c>
      <c r="AD279" s="43" t="s">
        <v>2591</v>
      </c>
      <c r="AE279" s="36">
        <f>COUNTIFS(AD$2:AD$242, 1, $D$2:$D$242, 7)</f>
        <v>0</v>
      </c>
      <c r="AF279" s="37">
        <f>AE279/AE281</f>
        <v>0</v>
      </c>
      <c r="AG279" s="36">
        <f>COUNTIFS(AD$2:AD$242, 2, $D$2:$D$242, 7)</f>
        <v>4</v>
      </c>
      <c r="AH279" s="37">
        <f>AG279/AG281</f>
        <v>0.36363636363636365</v>
      </c>
      <c r="AI279" s="36">
        <f>COUNTIFS(AD$2:AD$242, 3, $D$2:$D$242, 7)</f>
        <v>7</v>
      </c>
      <c r="AJ279" s="37">
        <f>AI279/AI281</f>
        <v>7.7777777777777779E-2</v>
      </c>
      <c r="AK279" s="36">
        <f>COUNTIFS(AD$2:AD$242, 4, $D$2:$D$242, 7)</f>
        <v>2</v>
      </c>
      <c r="AL279" s="38">
        <f>AK279/AK281</f>
        <v>0.5</v>
      </c>
      <c r="AP279" s="43" t="s">
        <v>2591</v>
      </c>
      <c r="AQ279" s="36">
        <f>COUNTIFS(AP$2:AP$242, 1, $D$2:$D$242, 7)</f>
        <v>3</v>
      </c>
      <c r="AR279" s="37">
        <f>AQ279/AQ281</f>
        <v>6.8181818181818177E-2</v>
      </c>
      <c r="AS279" s="36">
        <f>COUNTIFS(AP$2:AP$242, 2, $D$2:$D$242, 7)</f>
        <v>4</v>
      </c>
      <c r="AT279" s="37">
        <f>AS279/AS281</f>
        <v>0.13333333333333333</v>
      </c>
      <c r="AU279" s="36">
        <f>COUNTIFS(AP$2:AP$242, 3, $D$2:$D$242, 7)</f>
        <v>4</v>
      </c>
      <c r="AV279" s="38">
        <f>AU279/AU281</f>
        <v>0.22222222222222221</v>
      </c>
      <c r="AY279" s="43" t="s">
        <v>2591</v>
      </c>
      <c r="AZ279" s="36">
        <f>COUNTIFS(AY$2:AY$242, 1, $D$2:$D$242, 7)</f>
        <v>6</v>
      </c>
      <c r="BA279" s="37">
        <f>AZ279/AZ281</f>
        <v>0.17142857142857143</v>
      </c>
      <c r="BB279" s="36">
        <f>COUNTIFS(AY$2:AY$242, 2, $D$2:$D$242, 7)</f>
        <v>1</v>
      </c>
      <c r="BC279" s="37">
        <f>BB279/BB281</f>
        <v>5.5555555555555552E-2</v>
      </c>
      <c r="BD279" s="36">
        <f>COUNTIFS(AY$2:AY$242, 3, $D$2:$D$242, 7)</f>
        <v>2</v>
      </c>
      <c r="BE279" s="37">
        <f>BD279/BD281</f>
        <v>0.5</v>
      </c>
      <c r="BF279" s="36">
        <f>COUNTIFS(AY$2:AY$242, 4, $D$2:$D$242, 7)</f>
        <v>4</v>
      </c>
      <c r="BG279" s="38">
        <f>BF279/BF281</f>
        <v>9.5238095238095233E-2</v>
      </c>
      <c r="BN279" s="43" t="s">
        <v>2591</v>
      </c>
      <c r="BO279" s="36">
        <f>COUNTIFS(BN$2:BN$242, 1, $D$2:$D$242, 7)</f>
        <v>1</v>
      </c>
      <c r="BP279" s="37">
        <f>BO279/BO281</f>
        <v>7.1428571428571425E-2</v>
      </c>
      <c r="BQ279" s="36">
        <f>COUNTIFS(BN$2:BN$242, 2, $D$2:$D$242, 7)</f>
        <v>12</v>
      </c>
      <c r="BR279" s="37">
        <f>BQ279/BQ281</f>
        <v>0.14634146341463414</v>
      </c>
      <c r="BS279" s="36">
        <f>COUNTIFS(BN$2:BN$242, 3, $D$2:$D$242, 7)</f>
        <v>0</v>
      </c>
      <c r="BT279" s="38">
        <f>BS279/BS281</f>
        <v>0</v>
      </c>
      <c r="CD279" s="43" t="s">
        <v>2591</v>
      </c>
      <c r="CE279" s="36">
        <f>COUNTIFS(CD$2:CD$242, 1, $D$2:$D$242, 7)</f>
        <v>0</v>
      </c>
      <c r="CF279" s="37">
        <f>CE279/CE281</f>
        <v>0</v>
      </c>
      <c r="CG279" s="36">
        <f>COUNTIFS(CD$2:CD$242, 2, $D$2:$D$242, 7)</f>
        <v>13</v>
      </c>
      <c r="CH279" s="38">
        <f>CG279/CG281</f>
        <v>0.13978494623655913</v>
      </c>
      <c r="CT279" s="43" t="s">
        <v>2591</v>
      </c>
      <c r="CU279" s="36">
        <f>COUNTIFS(CT$2:CT$242, 1, $D$2:$D$242, 7)</f>
        <v>0</v>
      </c>
      <c r="CV279" s="37">
        <f>CU279/CU281</f>
        <v>0</v>
      </c>
      <c r="CW279" s="36">
        <f>COUNTIFS(CT$2:CT$242, 2, $D$2:$D$242, 7)</f>
        <v>13</v>
      </c>
      <c r="CX279" s="38">
        <f>CW279/CW281</f>
        <v>0.2</v>
      </c>
      <c r="DG279" s="43" t="s">
        <v>2591</v>
      </c>
      <c r="DH279" s="36">
        <f>COUNTIFS(DG$2:DG$242, 1, $D$2:$D$242, 7)</f>
        <v>0</v>
      </c>
      <c r="DI279" s="37">
        <f>DH279/DH281</f>
        <v>0</v>
      </c>
      <c r="DJ279" s="36">
        <f>COUNTIFS(DG$2:DG$242, 2, $D$2:$D$242, 7)</f>
        <v>0</v>
      </c>
      <c r="DK279" s="38">
        <f>DJ279/DJ281</f>
        <v>0</v>
      </c>
      <c r="DN279" s="43" t="s">
        <v>2591</v>
      </c>
      <c r="DO279" s="70">
        <f>AVERAGEIFS(DN$2:DN$242, $D$2:$D$242, 7)</f>
        <v>63</v>
      </c>
      <c r="DP279" s="38">
        <f>DO279/DO281</f>
        <v>2.6430865054136481E-2</v>
      </c>
      <c r="DR279" s="43" t="s">
        <v>2591</v>
      </c>
      <c r="DS279" s="70">
        <f>AVERAGEIFS(DR$2:DR$242, $D$2:$D$242, 7)</f>
        <v>0.33333333333333331</v>
      </c>
      <c r="DT279" s="38">
        <f>DS279/DS281</f>
        <v>1.1653116531165311E-2</v>
      </c>
      <c r="DV279" s="43" t="s">
        <v>2591</v>
      </c>
      <c r="DW279" s="70">
        <f>AVERAGEIFS(DV$2:DV$242, $D$2:$D$242, 7)</f>
        <v>21.912500000000001</v>
      </c>
      <c r="DX279" s="38">
        <f>DW279/DW281</f>
        <v>0.22077472006337007</v>
      </c>
      <c r="DZ279" s="43" t="s">
        <v>2591</v>
      </c>
      <c r="EA279" s="79">
        <f>AVERAGEIFS(DZ$2:DZ$242, $D$2:$D$242, 7)</f>
        <v>1945.125</v>
      </c>
      <c r="EC279" s="43" t="s">
        <v>2591</v>
      </c>
      <c r="ED279" s="79">
        <f>AVERAGEIFS(EC$2:EC$242, $D$2:$D$242, 7)</f>
        <v>154.07113333333334</v>
      </c>
      <c r="EF279" s="43" t="s">
        <v>2591</v>
      </c>
      <c r="EG279" s="76">
        <f>AVERAGEIFS(EF$2:EF$242, $D$2:$D$242, 7)</f>
        <v>3.8799999999999994</v>
      </c>
      <c r="EI279" s="43" t="s">
        <v>2591</v>
      </c>
      <c r="EJ279" s="79">
        <f>AVERAGEIFS(EI$2:EI$242, $D$2:$D$242, 7)</f>
        <v>0</v>
      </c>
      <c r="EL279" s="43" t="s">
        <v>2591</v>
      </c>
      <c r="EM279" s="79">
        <f>AVERAGEIFS(EL$2:EL$242, $D$2:$D$242, 7)</f>
        <v>0</v>
      </c>
      <c r="EQ279" s="43" t="s">
        <v>2591</v>
      </c>
      <c r="ER279" s="36">
        <f>COUNTIFS(EQ$2:EQ$242, 1, $D$2:$D$242, 7)</f>
        <v>8</v>
      </c>
      <c r="ES279" s="37">
        <f>ER279/ER281</f>
        <v>0.13559322033898305</v>
      </c>
      <c r="ET279" s="36">
        <f>COUNTIFS(EQ$2:EQ$242, 2, $D$2:$D$242, 7)</f>
        <v>2</v>
      </c>
      <c r="EU279" s="38">
        <f>ET279/ET281</f>
        <v>0.1111111111111111</v>
      </c>
      <c r="EW279" s="43" t="s">
        <v>2591</v>
      </c>
      <c r="EX279" s="98">
        <f>AVERAGEIFS(EW$2:EW$242, $D$2:$D$242, 7)</f>
        <v>0.84</v>
      </c>
      <c r="EZ279" s="43" t="s">
        <v>2591</v>
      </c>
      <c r="FA279" s="74">
        <f>AVERAGEIFS(EZ$2:EZ$242, $D$2:$D$242, 7)</f>
        <v>6073</v>
      </c>
      <c r="FC279" s="43" t="s">
        <v>2591</v>
      </c>
      <c r="FD279" s="74">
        <f>AVERAGEIFS(FC$2:FC$242, $D$2:$D$242, 7)</f>
        <v>12.666666666666666</v>
      </c>
      <c r="FF279" s="43" t="s">
        <v>2591</v>
      </c>
      <c r="FG279" s="74">
        <f>AVERAGEIFS(FF$2:FF$242, $D$2:$D$242, 7)</f>
        <v>139</v>
      </c>
      <c r="FI279" s="43" t="s">
        <v>2591</v>
      </c>
      <c r="FJ279" s="74">
        <f>AVERAGEIFS(FI$2:FI$242, $D$2:$D$242, 7)</f>
        <v>0</v>
      </c>
      <c r="FL279" s="43" t="s">
        <v>2591</v>
      </c>
      <c r="FM279" s="74">
        <f>AVERAGEIFS(FL$2:FL$242, $D$2:$D$242, 7)</f>
        <v>3.8333333333333335</v>
      </c>
      <c r="FV279" s="43" t="s">
        <v>2591</v>
      </c>
      <c r="FW279" s="36">
        <f>COUNTIFS(FV$2:FV$242, 1, $D$2:$D$242, 7)</f>
        <v>2</v>
      </c>
      <c r="FX279" s="37">
        <f>FW279/FW281</f>
        <v>7.6923076923076927E-2</v>
      </c>
      <c r="FY279" s="36">
        <f>COUNTIFS(FV$2:FV$242, 2, $D$2:$D$242, 7)</f>
        <v>3</v>
      </c>
      <c r="FZ279" s="38">
        <f>FY279/FY281</f>
        <v>0.125</v>
      </c>
      <c r="GB279" s="43" t="s">
        <v>2591</v>
      </c>
      <c r="GC279" s="113">
        <f>AVERAGEIFS(GB$2:GB$242, $D$2:$D$242, 7)</f>
        <v>120176.45</v>
      </c>
      <c r="GG279" s="43" t="s">
        <v>2591</v>
      </c>
      <c r="GH279" s="79">
        <f>AVERAGEIFS(GG$2:GG$242, $D$2:$D$242, 7)</f>
        <v>2050</v>
      </c>
      <c r="GJ279" s="43" t="s">
        <v>2591</v>
      </c>
      <c r="GK279" s="98">
        <f>AVERAGEIFS(GJ$2:GJ$242, $D$2:$D$242, 7)</f>
        <v>0.375</v>
      </c>
      <c r="GM279" s="43" t="s">
        <v>2591</v>
      </c>
      <c r="GN279" s="98">
        <f>AVERAGEIFS(GM$2:GM$242, $D$2:$D$242, 7)</f>
        <v>1.6666666666666666E-2</v>
      </c>
      <c r="GQ279" s="43" t="s">
        <v>2591</v>
      </c>
      <c r="GR279" s="106" t="e">
        <f>AVERAGEIFS(GQ$2:GQ$242, $D$2:$D$242, 7)</f>
        <v>#DIV/0!</v>
      </c>
      <c r="GT279" s="43" t="s">
        <v>2591</v>
      </c>
      <c r="GU279" s="106" t="e">
        <f>AVERAGEIFS(GT$2:GT$242, $D$2:$D$242, 7)</f>
        <v>#DIV/0!</v>
      </c>
      <c r="GW279" s="43" t="s">
        <v>2591</v>
      </c>
      <c r="GX279" s="106" t="e">
        <f>AVERAGEIFS(GW$2:GW$242, $D$2:$D$242, 7)</f>
        <v>#DIV/0!</v>
      </c>
    </row>
    <row r="280" spans="7:207" x14ac:dyDescent="0.15">
      <c r="G280" s="51" t="s">
        <v>2592</v>
      </c>
      <c r="H280" s="36">
        <f>COUNTIFS(G$2:G$242, 1, $D$2:$D$242, 8)</f>
        <v>11</v>
      </c>
      <c r="I280" s="37">
        <f>H280/H281</f>
        <v>0.10280373831775701</v>
      </c>
      <c r="J280" s="36">
        <f>COUNTIFS(H$2:H$242, 1, $D$2:$D$242, 8)</f>
        <v>11</v>
      </c>
      <c r="K280" s="37">
        <f>J280/J281</f>
        <v>0.10280373831775701</v>
      </c>
      <c r="L280" s="36">
        <f>COUNTIFS(I$2:I$242, 1, $D$2:$D$242, 8)</f>
        <v>5</v>
      </c>
      <c r="M280" s="37">
        <f>L280/L281</f>
        <v>6.6666666666666666E-2</v>
      </c>
      <c r="N280" s="36">
        <f>COUNTIFS(J$2:J$242, 1, $D$2:$D$242, 8)</f>
        <v>10</v>
      </c>
      <c r="O280" s="37">
        <f>N280/N281</f>
        <v>0.10309278350515463</v>
      </c>
      <c r="P280" s="36">
        <f>COUNTIFS(K$2:K$242, 1, $D$2:$D$242, 8)</f>
        <v>2</v>
      </c>
      <c r="Q280" s="37">
        <f>P280/P281</f>
        <v>0.04</v>
      </c>
      <c r="R280" s="36">
        <f>COUNTIFS(L$2:L$242, 1, $D$2:$D$242, 8)</f>
        <v>2</v>
      </c>
      <c r="S280" s="38">
        <f>R280/R281</f>
        <v>0.04</v>
      </c>
      <c r="V280" s="43" t="s">
        <v>2592</v>
      </c>
      <c r="W280" s="113">
        <f>AVERAGEIFS(V$2:V$242, $D$2:$D$242, 8)</f>
        <v>21.6</v>
      </c>
      <c r="Y280" s="43" t="s">
        <v>2592</v>
      </c>
      <c r="Z280" s="113">
        <f>AVERAGEIFS(Y$2:Y$242, $D$2:$D$242, 8)</f>
        <v>64.090909090909093</v>
      </c>
      <c r="AD280" s="43" t="s">
        <v>2592</v>
      </c>
      <c r="AE280" s="36">
        <f>COUNTIFS(AD$2:AD$242, 1, $D$2:$D$242, 8)</f>
        <v>0</v>
      </c>
      <c r="AF280" s="37">
        <f>AE280/AE281</f>
        <v>0</v>
      </c>
      <c r="AG280" s="36">
        <f>COUNTIFS(AD$2:AD$242, 2, $D$2:$D$242, 8)</f>
        <v>3</v>
      </c>
      <c r="AH280" s="37">
        <f>AG280/AG281</f>
        <v>0.27272727272727271</v>
      </c>
      <c r="AI280" s="36">
        <f>COUNTIFS(AD$2:AD$242, 3, $D$2:$D$242, 8)</f>
        <v>8</v>
      </c>
      <c r="AJ280" s="37">
        <f>AI280/AI281</f>
        <v>8.8888888888888892E-2</v>
      </c>
      <c r="AK280" s="36">
        <f>COUNTIFS(AD$2:AD$242, 4, $D$2:$D$242, 8)</f>
        <v>0</v>
      </c>
      <c r="AL280" s="38">
        <f>AK280/AK281</f>
        <v>0</v>
      </c>
      <c r="AP280" s="43" t="s">
        <v>2592</v>
      </c>
      <c r="AQ280" s="36">
        <f>COUNTIFS(AP$2:AP$242, 1, $D$2:$D$242, 8)</f>
        <v>2</v>
      </c>
      <c r="AR280" s="37">
        <f>AQ280/AQ281</f>
        <v>4.5454545454545456E-2</v>
      </c>
      <c r="AS280" s="36">
        <f>COUNTIFS(AP$2:AP$242, 2, $D$2:$D$242, 8)</f>
        <v>3</v>
      </c>
      <c r="AT280" s="37">
        <f>AS280/AS281</f>
        <v>0.1</v>
      </c>
      <c r="AU280" s="36">
        <f>COUNTIFS(AP$2:AP$242, 3, $D$2:$D$242, 8)</f>
        <v>1</v>
      </c>
      <c r="AV280" s="38">
        <f>AU280/AU281</f>
        <v>5.5555555555555552E-2</v>
      </c>
      <c r="AY280" s="43" t="s">
        <v>2592</v>
      </c>
      <c r="AZ280" s="36">
        <f>COUNTIFS(AY$2:AY$242, 1, $D$2:$D$242, 8)</f>
        <v>4</v>
      </c>
      <c r="BA280" s="37">
        <f>AZ280/AZ281</f>
        <v>0.11428571428571428</v>
      </c>
      <c r="BB280" s="36">
        <f>COUNTIFS(AY$2:AY$242, 2, $D$2:$D$242, 8)</f>
        <v>4</v>
      </c>
      <c r="BC280" s="37">
        <f>BB280/BB281</f>
        <v>0.22222222222222221</v>
      </c>
      <c r="BD280" s="36">
        <f>COUNTIFS(AY$2:AY$242, 3, $D$2:$D$242, 8)</f>
        <v>0</v>
      </c>
      <c r="BE280" s="37">
        <f>BD280/BD281</f>
        <v>0</v>
      </c>
      <c r="BF280" s="36">
        <f>COUNTIFS(AY$2:AY$242, 4, $D$2:$D$242, 8)</f>
        <v>1</v>
      </c>
      <c r="BG280" s="38">
        <f>BF280/BF281</f>
        <v>2.3809523809523808E-2</v>
      </c>
      <c r="BN280" s="43" t="s">
        <v>2592</v>
      </c>
      <c r="BO280" s="36">
        <f>COUNTIFS(BN$2:BN$242, 1, $D$2:$D$242, 8)</f>
        <v>1</v>
      </c>
      <c r="BP280" s="37">
        <f>BO280/BO281</f>
        <v>7.1428571428571425E-2</v>
      </c>
      <c r="BQ280" s="36">
        <f>COUNTIFS(BN$2:BN$242, 2, $D$2:$D$242, 8)</f>
        <v>7</v>
      </c>
      <c r="BR280" s="37">
        <f>BQ280/BQ281</f>
        <v>8.5365853658536592E-2</v>
      </c>
      <c r="BS280" s="36">
        <f>COUNTIFS(BN$2:BN$242, 3, $D$2:$D$242, 8)</f>
        <v>0</v>
      </c>
      <c r="BT280" s="38">
        <f>BS280/BS281</f>
        <v>0</v>
      </c>
      <c r="CD280" s="43" t="s">
        <v>2592</v>
      </c>
      <c r="CE280" s="36">
        <f>COUNTIFS(CD$2:CD$242, 1, $D$2:$D$242, 8)</f>
        <v>0</v>
      </c>
      <c r="CF280" s="37">
        <f>CE280/CE281</f>
        <v>0</v>
      </c>
      <c r="CG280" s="36">
        <f>COUNTIFS(CD$2:CD$242, 2, $D$2:$D$242, 8)</f>
        <v>9</v>
      </c>
      <c r="CH280" s="38">
        <f>CG280/CG281</f>
        <v>9.6774193548387094E-2</v>
      </c>
      <c r="CT280" s="43" t="s">
        <v>2592</v>
      </c>
      <c r="CU280" s="36">
        <f>COUNTIFS(CT$2:CT$242, 1, $D$2:$D$242, 8)</f>
        <v>1</v>
      </c>
      <c r="CV280" s="37">
        <f>CU280/CU281</f>
        <v>2.564102564102564E-2</v>
      </c>
      <c r="CW280" s="36">
        <f>COUNTIFS(CT$2:CT$242, 2, $D$2:$D$242, 8)</f>
        <v>8</v>
      </c>
      <c r="CX280" s="38">
        <f>CW280/CW281</f>
        <v>0.12307692307692308</v>
      </c>
      <c r="DG280" s="43" t="s">
        <v>2592</v>
      </c>
      <c r="DH280" s="36">
        <f>COUNTIFS(DG$2:DG$242, 1, $D$2:$D$242, 8)</f>
        <v>0</v>
      </c>
      <c r="DI280" s="37">
        <f>DH280/DH281</f>
        <v>0</v>
      </c>
      <c r="DJ280" s="36">
        <f>COUNTIFS(DG$2:DG$242, 2, $D$2:$D$242, 8)</f>
        <v>1</v>
      </c>
      <c r="DK280" s="38">
        <f>DJ280/DJ281</f>
        <v>4.3478260869565216E-2</v>
      </c>
      <c r="DN280" s="43" t="s">
        <v>2592</v>
      </c>
      <c r="DO280" s="70">
        <f>AVERAGEIFS(DN$2:DN$242, $D$2:$D$242, 8)</f>
        <v>0</v>
      </c>
      <c r="DP280" s="38">
        <f>DO280/DO281</f>
        <v>0</v>
      </c>
      <c r="DR280" s="43" t="s">
        <v>2592</v>
      </c>
      <c r="DS280" s="70">
        <f>AVERAGEIFS(DR$2:DR$242, $D$2:$D$242, 8)</f>
        <v>0.5</v>
      </c>
      <c r="DT280" s="38">
        <f>DS280/DS281</f>
        <v>1.7479674796747967E-2</v>
      </c>
      <c r="DV280" s="43" t="s">
        <v>2592</v>
      </c>
      <c r="DW280" s="70">
        <f>AVERAGEIFS(DV$2:DV$242, $D$2:$D$242, 8)</f>
        <v>48.5</v>
      </c>
      <c r="DX280" s="38">
        <f>DW280/DW281</f>
        <v>0.48865140550249619</v>
      </c>
      <c r="DZ280" s="43" t="s">
        <v>2592</v>
      </c>
      <c r="EA280" s="79">
        <f>AVERAGEIFS(DZ$2:DZ$242, $D$2:$D$242, 8)</f>
        <v>1939</v>
      </c>
      <c r="EC280" s="43" t="s">
        <v>2592</v>
      </c>
      <c r="ED280" s="79">
        <f>AVERAGEIFS(EC$2:EC$242, $D$2:$D$242, 8)</f>
        <v>7.73</v>
      </c>
      <c r="EF280" s="43" t="s">
        <v>2592</v>
      </c>
      <c r="EG280" s="76">
        <f>AVERAGEIFS(EF$2:EF$242, $D$2:$D$242, 8)</f>
        <v>9.52</v>
      </c>
      <c r="EI280" s="43" t="s">
        <v>2592</v>
      </c>
      <c r="EJ280" s="79">
        <f>AVERAGEIFS(EI$2:EI$242, $D$2:$D$242, 8)</f>
        <v>0</v>
      </c>
      <c r="EL280" s="43" t="s">
        <v>2592</v>
      </c>
      <c r="EM280" s="79">
        <f>AVERAGEIFS(EL$2:EL$242, $D$2:$D$242, 8)</f>
        <v>0</v>
      </c>
      <c r="EQ280" s="43" t="s">
        <v>2592</v>
      </c>
      <c r="ER280" s="36">
        <f>COUNTIFS(EQ$2:EQ$242, 1, $D$2:$D$242, 8)</f>
        <v>3</v>
      </c>
      <c r="ES280" s="37">
        <f>ER280/ER281</f>
        <v>5.0847457627118647E-2</v>
      </c>
      <c r="ET280" s="36">
        <f>COUNTIFS(EQ$2:EQ$242, 2, $D$2:$D$242, 8)</f>
        <v>2</v>
      </c>
      <c r="EU280" s="38">
        <f>ET280/ET281</f>
        <v>0.1111111111111111</v>
      </c>
      <c r="EW280" s="43" t="s">
        <v>2592</v>
      </c>
      <c r="EX280" s="98">
        <f>AVERAGEIFS(EW$2:EW$242, $D$2:$D$242, 8)</f>
        <v>1</v>
      </c>
      <c r="EZ280" s="43" t="s">
        <v>2592</v>
      </c>
      <c r="FA280" s="74">
        <f>AVERAGEIFS(EZ$2:EZ$242, $D$2:$D$242, 8)</f>
        <v>2817</v>
      </c>
      <c r="FC280" s="43" t="s">
        <v>2592</v>
      </c>
      <c r="FD280" s="74" t="e">
        <f>AVERAGEIFS(FC$2:FC$242, $D$2:$D$242, 8)</f>
        <v>#DIV/0!</v>
      </c>
      <c r="FF280" s="43" t="s">
        <v>2592</v>
      </c>
      <c r="FG280" s="74">
        <f>AVERAGEIFS(FF$2:FF$242, $D$2:$D$242, 8)</f>
        <v>206.33333333333334</v>
      </c>
      <c r="FI280" s="43" t="s">
        <v>2592</v>
      </c>
      <c r="FJ280" s="74" t="e">
        <f>AVERAGEIFS(FI$2:FI$242, $D$2:$D$242, 8)</f>
        <v>#DIV/0!</v>
      </c>
      <c r="FL280" s="43" t="s">
        <v>2592</v>
      </c>
      <c r="FM280" s="74">
        <f>AVERAGEIFS(FL$2:FL$242, $D$2:$D$242, 8)</f>
        <v>12.666666666666666</v>
      </c>
      <c r="FV280" s="43" t="s">
        <v>2592</v>
      </c>
      <c r="FW280" s="36">
        <f>COUNTIFS(FV$2:FV$242, 1, $D$2:$D$242, 8)</f>
        <v>1</v>
      </c>
      <c r="FX280" s="37">
        <f>FW280/FW281</f>
        <v>3.8461538461538464E-2</v>
      </c>
      <c r="FY280" s="36">
        <f>COUNTIFS(FV$2:FV$242, 2, $D$2:$D$242, 8)</f>
        <v>2</v>
      </c>
      <c r="FZ280" s="38">
        <f>FY280/FY281</f>
        <v>8.3333333333333329E-2</v>
      </c>
      <c r="GB280" s="43" t="s">
        <v>2592</v>
      </c>
      <c r="GC280" s="113">
        <f>AVERAGEIFS(GB$2:GB$242, $D$2:$D$242, 8)</f>
        <v>65</v>
      </c>
      <c r="GG280" s="43" t="s">
        <v>2592</v>
      </c>
      <c r="GH280" s="79">
        <f>AVERAGEIFS(GG$2:GG$242, $D$2:$D$242, 8)</f>
        <v>2037</v>
      </c>
      <c r="GJ280" s="43" t="s">
        <v>2592</v>
      </c>
      <c r="GK280" s="98">
        <f>AVERAGEIFS(GJ$2:GJ$242, $D$2:$D$242, 8)</f>
        <v>0.73333333333333339</v>
      </c>
      <c r="GM280" s="43" t="s">
        <v>2592</v>
      </c>
      <c r="GN280" s="98">
        <f>AVERAGEIFS(GM$2:GM$242, $D$2:$D$242, 8)</f>
        <v>0</v>
      </c>
      <c r="GQ280" s="43" t="s">
        <v>2592</v>
      </c>
      <c r="GR280" s="106">
        <f>AVERAGEIFS(GQ$2:GQ$242, $D$2:$D$242, 8)</f>
        <v>2933</v>
      </c>
      <c r="GT280" s="43" t="s">
        <v>2592</v>
      </c>
      <c r="GU280" s="106" t="e">
        <f>AVERAGEIFS(GT$2:GT$242, $D$2:$D$242, 8)</f>
        <v>#DIV/0!</v>
      </c>
      <c r="GW280" s="43" t="s">
        <v>2592</v>
      </c>
      <c r="GX280" s="106">
        <f>AVERAGEIFS(GW$2:GW$242, $D$2:$D$242, 8)</f>
        <v>56</v>
      </c>
    </row>
    <row r="281" spans="7:207" x14ac:dyDescent="0.15">
      <c r="G281" s="52" t="s">
        <v>2584</v>
      </c>
      <c r="H281" s="45">
        <f>SUM(H273:H280)</f>
        <v>107</v>
      </c>
      <c r="I281" s="46">
        <f>H281/(110)</f>
        <v>0.97272727272727277</v>
      </c>
      <c r="J281" s="45">
        <f>SUM(J273:J280)</f>
        <v>107</v>
      </c>
      <c r="K281" s="46">
        <f>J281/(110)</f>
        <v>0.97272727272727277</v>
      </c>
      <c r="L281" s="45">
        <f>SUM(L273:L280)</f>
        <v>75</v>
      </c>
      <c r="M281" s="46">
        <f>L281/(110)</f>
        <v>0.68181818181818177</v>
      </c>
      <c r="N281" s="45">
        <f>SUM(N273:N280)</f>
        <v>97</v>
      </c>
      <c r="O281" s="46">
        <f>N281/(110)</f>
        <v>0.88181818181818183</v>
      </c>
      <c r="P281" s="45">
        <f>SUM(P273:P280)</f>
        <v>50</v>
      </c>
      <c r="Q281" s="46">
        <f>P281/(110)</f>
        <v>0.45454545454545453</v>
      </c>
      <c r="R281" s="45">
        <f>SUM(R273:R280)</f>
        <v>50</v>
      </c>
      <c r="S281" s="47">
        <f>R281/(110)</f>
        <v>0.45454545454545453</v>
      </c>
      <c r="V281" s="44" t="s">
        <v>2675</v>
      </c>
      <c r="W281" s="114">
        <f>W271</f>
        <v>18.642857142857142</v>
      </c>
      <c r="Y281" s="44" t="s">
        <v>2675</v>
      </c>
      <c r="Z281" s="114">
        <f>Z271</f>
        <v>42.52577319587629</v>
      </c>
      <c r="AD281" s="44" t="s">
        <v>2584</v>
      </c>
      <c r="AE281" s="45">
        <f>SUM(AE273:AE280)</f>
        <v>3</v>
      </c>
      <c r="AF281" s="46">
        <f>AE281/(AK281+AE281+AG281+AI281)</f>
        <v>2.7777777777777776E-2</v>
      </c>
      <c r="AG281" s="45">
        <f>SUM(AG273:AG280)</f>
        <v>11</v>
      </c>
      <c r="AH281" s="46">
        <f>AG281/(AK281+AE281+AG281+AI281)</f>
        <v>0.10185185185185185</v>
      </c>
      <c r="AI281" s="45">
        <f>SUM(AI273:AI280)</f>
        <v>90</v>
      </c>
      <c r="AJ281" s="46">
        <f>AI281/(AK281+AE281+AG281+AI281)</f>
        <v>0.83333333333333337</v>
      </c>
      <c r="AK281" s="45">
        <f>SUM(AK273:AK280)</f>
        <v>4</v>
      </c>
      <c r="AL281" s="47">
        <f>AK281/(AE281+AG281+AI281+AK281)</f>
        <v>3.7037037037037035E-2</v>
      </c>
      <c r="AP281" s="44" t="s">
        <v>2584</v>
      </c>
      <c r="AQ281" s="45">
        <f>SUM(AQ273:AQ280)</f>
        <v>44</v>
      </c>
      <c r="AR281" s="46">
        <f>AQ281/(AQ281+AS281+AU281)</f>
        <v>0.47826086956521741</v>
      </c>
      <c r="AS281" s="45">
        <f>SUM(AS273:AS280)</f>
        <v>30</v>
      </c>
      <c r="AT281" s="46">
        <f>AS281/(AQ281+AS281+AU281)</f>
        <v>0.32608695652173914</v>
      </c>
      <c r="AU281" s="45">
        <f>SUM(AU273:AU280)</f>
        <v>18</v>
      </c>
      <c r="AV281" s="47">
        <f>AU281/(AQ281+AS281+AU281)</f>
        <v>0.19565217391304349</v>
      </c>
      <c r="AY281" s="44" t="s">
        <v>2584</v>
      </c>
      <c r="AZ281" s="45">
        <f>SUM(AZ273:AZ280)</f>
        <v>35</v>
      </c>
      <c r="BA281" s="46">
        <f>AZ281/(BF281+AZ281+BB281+BD281)</f>
        <v>0.35353535353535354</v>
      </c>
      <c r="BB281" s="45">
        <f>SUM(BB273:BB280)</f>
        <v>18</v>
      </c>
      <c r="BC281" s="46">
        <f>BB281/(BF281+AZ281+BB281+BD281)</f>
        <v>0.18181818181818182</v>
      </c>
      <c r="BD281" s="45">
        <f>SUM(BD273:BD280)</f>
        <v>4</v>
      </c>
      <c r="BE281" s="46">
        <f>BD281/(BF281+AZ281+BB281+BD281)</f>
        <v>4.0404040404040407E-2</v>
      </c>
      <c r="BF281" s="45">
        <f>SUM(BF273:BF280)</f>
        <v>42</v>
      </c>
      <c r="BG281" s="47">
        <f>BF281/(AZ281+BB281+BD281+BF281)</f>
        <v>0.42424242424242425</v>
      </c>
      <c r="BN281" s="44" t="s">
        <v>2584</v>
      </c>
      <c r="BO281" s="45">
        <f>SUM(BO273:BO280)</f>
        <v>14</v>
      </c>
      <c r="BP281" s="46">
        <f>BO281/(BO281+BQ281+BS281)</f>
        <v>0.13861386138613863</v>
      </c>
      <c r="BQ281" s="45">
        <f>SUM(BQ273:BQ280)</f>
        <v>82</v>
      </c>
      <c r="BR281" s="46">
        <f>BQ281/(BO281+BQ281+BS281)</f>
        <v>0.81188118811881194</v>
      </c>
      <c r="BS281" s="45">
        <f>SUM(BS273:BS280)</f>
        <v>5</v>
      </c>
      <c r="BT281" s="47">
        <f>BS281/(BO281+BQ281+BS281)</f>
        <v>4.9504950495049507E-2</v>
      </c>
      <c r="CD281" s="44" t="s">
        <v>2584</v>
      </c>
      <c r="CE281" s="45">
        <f>SUM(CE273:CE280)</f>
        <v>7</v>
      </c>
      <c r="CF281" s="46">
        <f>CE281/(CE281+CG281)</f>
        <v>7.0000000000000007E-2</v>
      </c>
      <c r="CG281" s="45">
        <f>SUM(CG273:CG280)</f>
        <v>93</v>
      </c>
      <c r="CH281" s="47">
        <f>CG281/(CE281+CG281)</f>
        <v>0.93</v>
      </c>
      <c r="CT281" s="44" t="s">
        <v>2584</v>
      </c>
      <c r="CU281" s="45">
        <f>SUM(CU273:CU280)</f>
        <v>39</v>
      </c>
      <c r="CV281" s="46">
        <f>CU281/(CU281+CW281)</f>
        <v>0.375</v>
      </c>
      <c r="CW281" s="45">
        <f>SUM(CW273:CW280)</f>
        <v>65</v>
      </c>
      <c r="CX281" s="47">
        <f>CW281/(CU281+CW281)</f>
        <v>0.625</v>
      </c>
      <c r="DG281" s="44" t="s">
        <v>2584</v>
      </c>
      <c r="DH281" s="45">
        <f>SUM(DH273:DH280)</f>
        <v>15</v>
      </c>
      <c r="DI281" s="46">
        <f>DH281/(DH281+DJ281)</f>
        <v>0.39473684210526316</v>
      </c>
      <c r="DJ281" s="45">
        <f>SUM(DJ273:DJ280)</f>
        <v>23</v>
      </c>
      <c r="DK281" s="47">
        <f>DJ281/(DH281+DJ281)</f>
        <v>0.60526315789473684</v>
      </c>
      <c r="DN281" s="44" t="s">
        <v>2584</v>
      </c>
      <c r="DO281" s="71">
        <f>DO271</f>
        <v>2383.5769230769229</v>
      </c>
      <c r="DP281" s="47">
        <f>DO281/(DO281+DQ371)</f>
        <v>1</v>
      </c>
      <c r="DR281" s="44" t="s">
        <v>2584</v>
      </c>
      <c r="DS281" s="71">
        <f>DS271</f>
        <v>28.604651162790699</v>
      </c>
      <c r="DT281" s="47">
        <f>DS281/(DS281+DU371)</f>
        <v>1</v>
      </c>
      <c r="DV281" s="44" t="s">
        <v>2584</v>
      </c>
      <c r="DW281" s="71">
        <f>DW271</f>
        <v>99.252758620689661</v>
      </c>
      <c r="DX281" s="47">
        <f>DW281/(DW281+DY371)</f>
        <v>1</v>
      </c>
      <c r="DZ281" s="44" t="s">
        <v>2584</v>
      </c>
      <c r="EA281" s="80">
        <f>EA271</f>
        <v>1947.7076923076922</v>
      </c>
      <c r="EC281" s="44" t="s">
        <v>2675</v>
      </c>
      <c r="ED281" s="80">
        <f>ED271</f>
        <v>67.016699471698104</v>
      </c>
      <c r="EF281" s="44" t="s">
        <v>2675</v>
      </c>
      <c r="EG281" s="77">
        <f>EG271</f>
        <v>7.9525446326530602</v>
      </c>
      <c r="EI281" s="44" t="s">
        <v>2675</v>
      </c>
      <c r="EJ281" s="80">
        <f>EJ271</f>
        <v>0.13043478260869565</v>
      </c>
      <c r="EL281" s="44" t="s">
        <v>2675</v>
      </c>
      <c r="EM281" s="80">
        <f>EM271</f>
        <v>72.608695652173907</v>
      </c>
      <c r="EQ281" s="44" t="s">
        <v>2584</v>
      </c>
      <c r="ER281" s="45">
        <f>SUM(ER273:ER280)</f>
        <v>59</v>
      </c>
      <c r="ES281" s="46">
        <f>ER281/(ER281+ET281)</f>
        <v>0.76623376623376627</v>
      </c>
      <c r="ET281" s="45">
        <f>SUM(ET273:ET280)</f>
        <v>18</v>
      </c>
      <c r="EU281" s="47">
        <f>ET281/(ER281+ET281)</f>
        <v>0.23376623376623376</v>
      </c>
      <c r="EW281" s="44" t="s">
        <v>2675</v>
      </c>
      <c r="EX281" s="99">
        <f>EX271</f>
        <v>0.60837241379310336</v>
      </c>
      <c r="EZ281" s="44" t="s">
        <v>2675</v>
      </c>
      <c r="FA281" s="75">
        <f>FA271</f>
        <v>16907.90625</v>
      </c>
      <c r="FC281" s="44" t="s">
        <v>2675</v>
      </c>
      <c r="FD281" s="75">
        <f>FD271</f>
        <v>2939.36</v>
      </c>
      <c r="FF281" s="44" t="s">
        <v>2675</v>
      </c>
      <c r="FG281" s="75">
        <f>FG271</f>
        <v>374.64912280701753</v>
      </c>
      <c r="FI281" s="44" t="s">
        <v>2675</v>
      </c>
      <c r="FJ281" s="75">
        <f>FJ271</f>
        <v>53.5</v>
      </c>
      <c r="FL281" s="44" t="s">
        <v>2675</v>
      </c>
      <c r="FM281" s="75">
        <f>FM271</f>
        <v>9.3965517241379306</v>
      </c>
      <c r="FV281" s="44" t="s">
        <v>2584</v>
      </c>
      <c r="FW281" s="45">
        <f>SUM(FW273:FW280)</f>
        <v>26</v>
      </c>
      <c r="FX281" s="46">
        <f>FW281/(FW281+FY281)</f>
        <v>0.52</v>
      </c>
      <c r="FY281" s="45">
        <f>SUM(FY273:FY280)</f>
        <v>24</v>
      </c>
      <c r="FZ281" s="47">
        <f>FY281/(FW281+FY281)</f>
        <v>0.48</v>
      </c>
      <c r="GB281" s="44" t="s">
        <v>2675</v>
      </c>
      <c r="GC281" s="114">
        <f>GC271</f>
        <v>29629.125150000003</v>
      </c>
      <c r="GG281" s="44" t="s">
        <v>2675</v>
      </c>
      <c r="GH281" s="80">
        <f>GH271</f>
        <v>2029.8846153846155</v>
      </c>
      <c r="GJ281" s="44" t="s">
        <v>2675</v>
      </c>
      <c r="GK281" s="99">
        <f>GK271</f>
        <v>0.25824324324324321</v>
      </c>
      <c r="GM281" s="44" t="s">
        <v>2675</v>
      </c>
      <c r="GN281" s="99">
        <f>GN271</f>
        <v>0.6103448275862069</v>
      </c>
      <c r="GQ281" s="44" t="s">
        <v>2675</v>
      </c>
      <c r="GR281" s="107">
        <f>GR271</f>
        <v>8454.7692307692305</v>
      </c>
      <c r="GT281" s="44" t="s">
        <v>2675</v>
      </c>
      <c r="GU281" s="107">
        <f>GU271</f>
        <v>0.18181818181818182</v>
      </c>
      <c r="GW281" s="44" t="s">
        <v>2675</v>
      </c>
      <c r="GX281" s="107">
        <f>GX271</f>
        <v>94.053749999999994</v>
      </c>
    </row>
    <row r="283" spans="7:207" x14ac:dyDescent="0.15">
      <c r="M283" s="32" t="s">
        <v>2606</v>
      </c>
      <c r="N283" s="33" t="s">
        <v>2605</v>
      </c>
      <c r="O283" s="33"/>
      <c r="P283" s="33" t="s">
        <v>943</v>
      </c>
      <c r="Q283" s="34"/>
      <c r="AE283" s="32" t="s">
        <v>271</v>
      </c>
      <c r="AF283" s="33" t="s">
        <v>2616</v>
      </c>
      <c r="AG283" s="33"/>
      <c r="AH283" s="33" t="s">
        <v>2617</v>
      </c>
      <c r="AI283" s="34"/>
      <c r="AK283" s="32" t="str">
        <f>AK$1</f>
        <v>What percentage of rate revenue is obligated to debt services for the following systems? : Rate Revenue-Stormwater-%</v>
      </c>
      <c r="AL283" s="34"/>
      <c r="AQ283" s="32" t="s">
        <v>2620</v>
      </c>
      <c r="AR283" s="33" t="s">
        <v>2605</v>
      </c>
      <c r="AS283" s="33"/>
      <c r="AT283" s="33" t="s">
        <v>943</v>
      </c>
      <c r="AU283" s="33"/>
      <c r="AV283" s="33" t="s">
        <v>680</v>
      </c>
      <c r="AW283" s="34"/>
      <c r="BA283" s="48" t="s">
        <v>2627</v>
      </c>
      <c r="BB283" s="33" t="s">
        <v>2628</v>
      </c>
      <c r="BC283" s="33"/>
      <c r="BD283" s="33" t="s">
        <v>2629</v>
      </c>
      <c r="BE283" s="33"/>
      <c r="BF283" s="33" t="s">
        <v>2630</v>
      </c>
      <c r="BG283" s="33"/>
      <c r="BH283" s="33" t="s">
        <v>2631</v>
      </c>
      <c r="BI283" s="33"/>
      <c r="BJ283" s="33" t="s">
        <v>444</v>
      </c>
      <c r="BK283" s="33"/>
      <c r="BL283" s="33" t="s">
        <v>2596</v>
      </c>
      <c r="BM283" s="34"/>
      <c r="BO283" s="32" t="s">
        <v>2638</v>
      </c>
      <c r="BP283" s="33" t="s">
        <v>2605</v>
      </c>
      <c r="BQ283" s="33"/>
      <c r="BR283" s="33" t="s">
        <v>943</v>
      </c>
      <c r="BS283" s="33"/>
      <c r="BT283" s="33" t="s">
        <v>680</v>
      </c>
      <c r="BU283" s="34"/>
      <c r="CF283" s="32" t="s">
        <v>2655</v>
      </c>
      <c r="CG283" s="33" t="s">
        <v>2605</v>
      </c>
      <c r="CH283" s="33"/>
      <c r="CI283" s="33" t="s">
        <v>943</v>
      </c>
      <c r="CJ283" s="34"/>
      <c r="CV283" s="32" t="s">
        <v>2641</v>
      </c>
      <c r="CW283" s="33" t="s">
        <v>2642</v>
      </c>
      <c r="CX283" s="33"/>
      <c r="CY283" s="33" t="s">
        <v>2643</v>
      </c>
      <c r="CZ283" s="34"/>
      <c r="DJ283" s="32" t="s">
        <v>2664</v>
      </c>
      <c r="DK283" s="33" t="s">
        <v>2605</v>
      </c>
      <c r="DL283" s="33"/>
      <c r="DM283" s="33" t="s">
        <v>943</v>
      </c>
      <c r="DN283" s="34"/>
      <c r="DP283" s="32" t="s">
        <v>2668</v>
      </c>
      <c r="DQ283" s="33"/>
      <c r="DR283" s="34"/>
      <c r="DT283" s="32" t="s">
        <v>2668</v>
      </c>
      <c r="DU283" s="33"/>
      <c r="DV283" s="34"/>
      <c r="DX283" s="32" t="str">
        <f>DX$1</f>
        <v>How many levels or zones based on elevation do you have?</v>
      </c>
      <c r="DY283" s="33"/>
      <c r="DZ283" s="34"/>
      <c r="EB283" s="32" t="str">
        <f>EB$1</f>
        <v>What is the capacity of your water source?</v>
      </c>
      <c r="EC283" s="34"/>
      <c r="EE283" s="32" t="str">
        <f>EE$1</f>
        <v>How much of your daily average production is sold (not including city use)?</v>
      </c>
      <c r="EF283" s="34"/>
      <c r="EH283" s="32" t="str">
        <f>EH$1</f>
        <v>Closed Tanks-Treated Water Storage (MG)</v>
      </c>
      <c r="EI283" s="34"/>
      <c r="EK283" s="32" t="str">
        <f>EK$1</f>
        <v>ASR Reservoir-Raw Water Storage (MG)</v>
      </c>
      <c r="EL283" s="34"/>
      <c r="EN283" s="32" t="str">
        <f>EN$1</f>
        <v>Other (Please Specify)-Treated Water Storage (MG)</v>
      </c>
      <c r="EO283" s="34"/>
      <c r="ER283" s="32" t="s">
        <v>2699</v>
      </c>
      <c r="ES283" s="33" t="s">
        <v>2605</v>
      </c>
      <c r="ET283" s="33"/>
      <c r="EU283" s="33" t="s">
        <v>943</v>
      </c>
      <c r="EV283" s="34"/>
      <c r="EY283" s="32" t="s">
        <v>2704</v>
      </c>
      <c r="EZ283" s="33" t="s">
        <v>2605</v>
      </c>
      <c r="FA283" s="33"/>
      <c r="FB283" s="33" t="s">
        <v>943</v>
      </c>
      <c r="FC283" s="34"/>
      <c r="FG283" s="32" t="str">
        <f>FG$1</f>
        <v>Commercial-Outside City Limits</v>
      </c>
      <c r="FH283" s="34"/>
      <c r="FJ283" s="32" t="str">
        <f>FJ$1</f>
        <v>What is the annual average wastewater base (volume) for a residential customer (x1000 gal. or 1.3...</v>
      </c>
      <c r="FK283" s="34"/>
      <c r="FM283" s="32" t="str">
        <f>FM$1</f>
        <v>Total number of treatment plants</v>
      </c>
      <c r="FN283" s="34"/>
      <c r="FX283" s="32" t="str">
        <f>FX$1</f>
        <v>Please provide the following system age and capacity information:-Year of original plant construction completion</v>
      </c>
      <c r="FY283" s="34"/>
      <c r="GA283" s="32" t="str">
        <f>GA$1</f>
        <v>What is the design capacity of your treatment plant(s) in peak wet weather (MGD)?</v>
      </c>
      <c r="GB283" s="34"/>
      <c r="GD283" s="32" t="str">
        <f>GD$1</f>
        <v>What was the peak dry weather flow in 2016 (MGD)?</v>
      </c>
      <c r="GE283" s="34"/>
      <c r="GH283" s="32" t="s">
        <v>2717</v>
      </c>
      <c r="GI283" s="33" t="s">
        <v>2605</v>
      </c>
      <c r="GJ283" s="33"/>
      <c r="GK283" s="33" t="s">
        <v>943</v>
      </c>
      <c r="GL283" s="34"/>
      <c r="GR283" s="32" t="str">
        <f>GR$1</f>
        <v>Single-Family Residential-Outside City Limits</v>
      </c>
      <c r="GS283" s="100"/>
      <c r="GU283" s="32" t="str">
        <f>GU$1</f>
        <v>Other-Inside City Limits</v>
      </c>
      <c r="GV283" s="100"/>
      <c r="GX283" s="32" t="str">
        <f>GX$1</f>
        <v>Total miles of open channels, ditches, and swales</v>
      </c>
      <c r="GY283" s="100"/>
    </row>
    <row r="284" spans="7:207" x14ac:dyDescent="0.15">
      <c r="M284" s="35" t="s">
        <v>2579</v>
      </c>
      <c r="N284" s="36">
        <f>COUNTIFS(M$2:M$242, 1, $C$2:$C$242, 1)</f>
        <v>2</v>
      </c>
      <c r="O284" s="37">
        <f>N284/N289</f>
        <v>3.9215686274509803E-2</v>
      </c>
      <c r="P284" s="36">
        <f>COUNTIFS(M$2:M$242, 2, $C$2:$C$242, 1)</f>
        <v>18</v>
      </c>
      <c r="Q284" s="38">
        <f>P284/P289</f>
        <v>0.32142857142857145</v>
      </c>
      <c r="AE284" s="35" t="s">
        <v>2579</v>
      </c>
      <c r="AF284" s="36">
        <f>COUNTIFS(AE$2:AE$242, 1, $C$2:$C$242, 1)</f>
        <v>10</v>
      </c>
      <c r="AG284" s="37">
        <f>AF284/AF289</f>
        <v>0.14705882352941177</v>
      </c>
      <c r="AH284" s="36">
        <f>COUNTIFS(AE$2:AE$242, 2, $C$2:$C$242, 1)</f>
        <v>0</v>
      </c>
      <c r="AI284" s="38">
        <f>AH284/AH289</f>
        <v>0</v>
      </c>
      <c r="AK284" s="35" t="s">
        <v>2579</v>
      </c>
      <c r="AL284" s="98" t="e">
        <f>AVERAGEIFS(AK$2:AK$242,  $C$2:$C$242, 1)</f>
        <v>#DIV/0!</v>
      </c>
      <c r="AQ284" s="35" t="s">
        <v>2579</v>
      </c>
      <c r="AR284" s="36">
        <f>COUNTIFS(AQ$2:AQ$242, 1, $C$2:$C$242, 1)</f>
        <v>0</v>
      </c>
      <c r="AS284" s="37">
        <f>AR284/AR289</f>
        <v>0</v>
      </c>
      <c r="AT284" s="36">
        <f>COUNTIFS(AQ$2:AQ$242, 2, $C$2:$C$242, 1)</f>
        <v>2</v>
      </c>
      <c r="AU284" s="37">
        <f>AT284/AT289</f>
        <v>6.6666666666666666E-2</v>
      </c>
      <c r="AV284" s="36">
        <f>COUNTIFS(AQ$2:AQ$242, 3, $C$2:$C$242, 1)</f>
        <v>14</v>
      </c>
      <c r="AW284" s="38">
        <f>AV284/AV289</f>
        <v>0.46666666666666667</v>
      </c>
      <c r="BA284" s="49" t="s">
        <v>2579</v>
      </c>
      <c r="BB284" s="36">
        <f>COUNTIFS(BA$2:BA$242, 1, $C$2:$C$242, 1)</f>
        <v>1</v>
      </c>
      <c r="BC284" s="37">
        <f>BB284/BB289</f>
        <v>5.8823529411764705E-2</v>
      </c>
      <c r="BD284" s="36">
        <f>COUNTIFS(BB$2:BB$242, 1, $C$2:$C$242, 1)</f>
        <v>8</v>
      </c>
      <c r="BE284" s="37">
        <f>BD284/BD289</f>
        <v>0.20512820512820512</v>
      </c>
      <c r="BF284" s="36">
        <f>COUNTIFS(BC$2:BC$242, 1, $C$2:$C$242, 1)</f>
        <v>9</v>
      </c>
      <c r="BG284" s="37">
        <f>BF284/BF289</f>
        <v>0.13636363636363635</v>
      </c>
      <c r="BH284" s="36">
        <f>COUNTIFS(BD$2:BD$242, 1, $C$2:$C$242, 1)</f>
        <v>3</v>
      </c>
      <c r="BI284" s="37">
        <f>BH284/BH289</f>
        <v>7.6923076923076927E-2</v>
      </c>
      <c r="BJ284" s="36">
        <f>COUNTIFS(BE$2:BE$242, 1, $C$2:$C$242, 1)</f>
        <v>6</v>
      </c>
      <c r="BK284" s="37">
        <f>BJ284/BJ289</f>
        <v>0.46153846153846156</v>
      </c>
      <c r="BL284" s="36">
        <f>COUNTIFS(BF$2:BF$242, 1, $C$2:$C$242, 1)</f>
        <v>4</v>
      </c>
      <c r="BM284" s="38">
        <f>BL284/BL289</f>
        <v>0.125</v>
      </c>
      <c r="BO284" s="35" t="s">
        <v>2579</v>
      </c>
      <c r="BP284" s="36">
        <f>COUNTIFS(BO$2:BO$242, 1, $C$2:$C$242, 1)</f>
        <v>0</v>
      </c>
      <c r="BQ284" s="37">
        <f>BP284/BP289</f>
        <v>0</v>
      </c>
      <c r="BR284" s="36">
        <f>COUNTIFS(BO$2:BO$242, 2, $C$2:$C$242, 1)</f>
        <v>9</v>
      </c>
      <c r="BS284" s="37">
        <f>BR284/BR289</f>
        <v>0.13043478260869565</v>
      </c>
      <c r="BT284" s="36">
        <f>COUNTIFS(BO$2:BO$242, 3, $C$2:$C$242, 1)</f>
        <v>9</v>
      </c>
      <c r="BU284" s="38">
        <f>BT284/BT289</f>
        <v>0.5</v>
      </c>
      <c r="CF284" s="35" t="s">
        <v>2579</v>
      </c>
      <c r="CG284" s="36">
        <f>COUNTIFS(CF$2:CF$242, 1, $C$2:$C$242, 1)</f>
        <v>10</v>
      </c>
      <c r="CH284" s="37">
        <f>CG284/CG289</f>
        <v>0.11494252873563218</v>
      </c>
      <c r="CI284" s="36">
        <f>COUNTIFS(CF$2:CF$242, 2, $C$2:$C$242, 1)</f>
        <v>9</v>
      </c>
      <c r="CJ284" s="38">
        <f>CI284/CI289</f>
        <v>0.52941176470588236</v>
      </c>
      <c r="CV284" s="35" t="s">
        <v>2579</v>
      </c>
      <c r="CW284" s="36">
        <f>COUNTIFS(CV$2:CV$242, 1, $C$2:$C$242, 1)</f>
        <v>0</v>
      </c>
      <c r="CX284" s="37">
        <f>CW284/CW289</f>
        <v>0</v>
      </c>
      <c r="CY284" s="36">
        <f>COUNTIFS(CV$2:CV$242, 2, $C$2:$C$242, 1)</f>
        <v>0</v>
      </c>
      <c r="CZ284" s="38" t="e">
        <f>CY284/CY289</f>
        <v>#DIV/0!</v>
      </c>
      <c r="DJ284" s="35" t="s">
        <v>2579</v>
      </c>
      <c r="DK284" s="36">
        <f>COUNTIFS(DJ$2:DJ$242, 1, $C$2:$C$242, 1)</f>
        <v>19</v>
      </c>
      <c r="DL284" s="37">
        <f>DK284/DK289</f>
        <v>0.18811881188118812</v>
      </c>
      <c r="DM284" s="36">
        <f>COUNTIFS(DJ$2:DJ$242, 2, $C$2:$C$242, 1)</f>
        <v>0</v>
      </c>
      <c r="DN284" s="38">
        <f>DM284/DM289</f>
        <v>0</v>
      </c>
      <c r="DP284" s="35" t="s">
        <v>2579</v>
      </c>
      <c r="DQ284" s="70">
        <f>AVERAGEIFS(DP$2:DP$242,  $C$2:$C$242, 1)</f>
        <v>0.6</v>
      </c>
      <c r="DR284" s="38">
        <f>DQ284/DQ289</f>
        <v>8.1084994449539074E-4</v>
      </c>
      <c r="DT284" s="35" t="s">
        <v>2579</v>
      </c>
      <c r="DU284" s="70">
        <f>AVERAGEIFS(DT$2:DT$242,  $C$2:$C$242, 1)</f>
        <v>0</v>
      </c>
      <c r="DV284" s="38">
        <f>DU284/DU289</f>
        <v>0</v>
      </c>
      <c r="DX284" s="35" t="s">
        <v>2579</v>
      </c>
      <c r="DY284" s="70">
        <f>AVERAGEIFS(DX$2:DX$242,  $C$2:$C$242, 1)</f>
        <v>0.66666666666666663</v>
      </c>
      <c r="DZ284" s="38">
        <f>DY284/DY289</f>
        <v>0.17866666666666664</v>
      </c>
      <c r="EB284" s="35" t="s">
        <v>2579</v>
      </c>
      <c r="EC284" s="113">
        <f>AVERAGEIFS(EB$2:EB$242,  $C$2:$C$242, 1)</f>
        <v>0.56370399999999987</v>
      </c>
      <c r="EE284" s="35" t="s">
        <v>2579</v>
      </c>
      <c r="EF284" s="38">
        <f>AVERAGEIFS(EE$2:EE$242,  $C$2:$C$242, 1)</f>
        <v>0.60980000000000001</v>
      </c>
      <c r="EH284" s="35" t="s">
        <v>2579</v>
      </c>
      <c r="EI284" s="76">
        <f>AVERAGEIFS(EH$2:EH$242,  $C$2:$C$242, 1)</f>
        <v>2.6250000000000002E-2</v>
      </c>
      <c r="EK284" s="35" t="s">
        <v>2579</v>
      </c>
      <c r="EL284" s="79">
        <f>AVERAGEIFS(EK$2:EK$242,  $C$2:$C$242, 1)</f>
        <v>0</v>
      </c>
      <c r="EN284" s="35" t="s">
        <v>2579</v>
      </c>
      <c r="EO284" s="79" t="e">
        <f>AVERAGEIFS(EN$2:EN$242,  $C$2:$C$242, 1)</f>
        <v>#DIV/0!</v>
      </c>
      <c r="ER284" s="35" t="s">
        <v>2579</v>
      </c>
      <c r="ES284" s="36">
        <f>COUNTIFS(ER$2:ER$242, 1, $C$2:$C$242, 1)</f>
        <v>6</v>
      </c>
      <c r="ET284" s="37">
        <f>ES284/ES289</f>
        <v>8.9552238805970144E-2</v>
      </c>
      <c r="EU284" s="36">
        <f>COUNTIFS(ER$2:ER$242, 2, $C$2:$C$242, 1)</f>
        <v>5</v>
      </c>
      <c r="EV284" s="38">
        <f>EU284/EU289</f>
        <v>0.29411764705882354</v>
      </c>
      <c r="EY284" s="35" t="s">
        <v>2579</v>
      </c>
      <c r="EZ284" s="36">
        <f>COUNTIFS(EY$2:EY$242, 1, $C$2:$C$242, 1)</f>
        <v>5</v>
      </c>
      <c r="FA284" s="37">
        <f>EZ284/EZ289</f>
        <v>6.5789473684210523E-2</v>
      </c>
      <c r="FB284" s="36">
        <f>COUNTIFS(EY$2:EY$242, 2, $C$2:$C$242, 1)</f>
        <v>7</v>
      </c>
      <c r="FC284" s="38">
        <f>FB284/FB289</f>
        <v>0.41176470588235292</v>
      </c>
      <c r="FG284" s="35" t="s">
        <v>2579</v>
      </c>
      <c r="FH284" s="74">
        <f>AVERAGEIFS(FG$2:FG$242,  $C$2:$C$242, 1)</f>
        <v>0</v>
      </c>
      <c r="FJ284" s="35" t="s">
        <v>2579</v>
      </c>
      <c r="FK284" s="74" t="e">
        <f>AVERAGEIFS(FJ$2:FJ$242,  $C$2:$C$242, 1)</f>
        <v>#DIV/0!</v>
      </c>
      <c r="FM284" s="35" t="s">
        <v>2579</v>
      </c>
      <c r="FN284" s="110">
        <f>AVERAGEIFS(FM$2:FM$242,  $C$2:$C$242, 1)</f>
        <v>1</v>
      </c>
      <c r="FX284" s="35" t="s">
        <v>2579</v>
      </c>
      <c r="FY284" s="79">
        <f>AVERAGEIFS(FX$2:FX$242,  $C$2:$C$242, 1)</f>
        <v>1980</v>
      </c>
      <c r="GA284" s="35" t="s">
        <v>2579</v>
      </c>
      <c r="GB284" s="113" t="e">
        <f>AVERAGEIFS(GA$2:GA$242,  $C$2:$C$242, 1)</f>
        <v>#DIV/0!</v>
      </c>
      <c r="GD284" s="35" t="s">
        <v>2579</v>
      </c>
      <c r="GE284" s="113" t="e">
        <f>AVERAGEIFS(GD$2:GD$242,  $C$2:$C$242, 1)</f>
        <v>#DIV/0!</v>
      </c>
      <c r="GH284" s="35" t="s">
        <v>2579</v>
      </c>
      <c r="GI284" s="36">
        <f>COUNTIFS(GH$2:GH$242, 1, $C$2:$C$242, 1)</f>
        <v>0</v>
      </c>
      <c r="GJ284" s="37">
        <f>GI284/GI289</f>
        <v>0</v>
      </c>
      <c r="GK284" s="36">
        <f>COUNTIFS(GH$2:GH$242, 2, $C$2:$C$242, 1)</f>
        <v>1</v>
      </c>
      <c r="GL284" s="38">
        <f>GK284/GK289</f>
        <v>2.9411764705882353E-2</v>
      </c>
      <c r="GR284" s="35" t="s">
        <v>2579</v>
      </c>
      <c r="GS284" s="106" t="e">
        <f>AVERAGEIFS(GR$2:GR$242,  $C$2:$C$242, 1)</f>
        <v>#DIV/0!</v>
      </c>
      <c r="GU284" s="35" t="s">
        <v>2579</v>
      </c>
      <c r="GV284" s="106" t="e">
        <f>AVERAGEIFS(GU$2:GU$242,  $C$2:$C$242, 1)</f>
        <v>#DIV/0!</v>
      </c>
      <c r="GX284" s="35" t="s">
        <v>2579</v>
      </c>
      <c r="GY284" s="106" t="e">
        <f>AVERAGEIFS(GX$2:GX$242,  $C$2:$C$242, 1)</f>
        <v>#DIV/0!</v>
      </c>
    </row>
    <row r="285" spans="7:207" x14ac:dyDescent="0.15">
      <c r="M285" s="35" t="s">
        <v>2580</v>
      </c>
      <c r="N285" s="36">
        <f>COUNTIFS(M$2:M$242, 1, $C$2:$C$242, 2)</f>
        <v>3</v>
      </c>
      <c r="O285" s="37">
        <f>N285/N289</f>
        <v>5.8823529411764705E-2</v>
      </c>
      <c r="P285" s="36">
        <f>COUNTIFS(M$2:M$242, 2, $C$2:$C$242, 2)</f>
        <v>16</v>
      </c>
      <c r="Q285" s="38">
        <f>P285/P289</f>
        <v>0.2857142857142857</v>
      </c>
      <c r="AE285" s="35" t="s">
        <v>2580</v>
      </c>
      <c r="AF285" s="36">
        <f>COUNTIFS(AE$2:AE$242, 1, $C$2:$C$242, 2)</f>
        <v>16</v>
      </c>
      <c r="AG285" s="37">
        <f>AF285/AF289</f>
        <v>0.23529411764705882</v>
      </c>
      <c r="AH285" s="36">
        <f>COUNTIFS(AE$2:AE$242, 2, $C$2:$C$242, 2)</f>
        <v>2</v>
      </c>
      <c r="AI285" s="38">
        <f>AH285/AH289</f>
        <v>0.08</v>
      </c>
      <c r="AK285" s="35" t="s">
        <v>2580</v>
      </c>
      <c r="AL285" s="98">
        <f>AVERAGEIFS(AK$2:AK$242, $C$2:$C$242, 2)</f>
        <v>0</v>
      </c>
      <c r="AQ285" s="35" t="s">
        <v>2580</v>
      </c>
      <c r="AR285" s="36">
        <f>COUNTIFS(AQ$2:AQ$242, 1, $C$2:$C$242, 2)</f>
        <v>1</v>
      </c>
      <c r="AS285" s="37">
        <f>AR285/AR289</f>
        <v>3.2258064516129031E-2</v>
      </c>
      <c r="AT285" s="36">
        <f>COUNTIFS(AQ$2:AQ$242, 2, $C$2:$C$242, 2)</f>
        <v>5</v>
      </c>
      <c r="AU285" s="37">
        <f>AT285/AT289</f>
        <v>0.16666666666666666</v>
      </c>
      <c r="AV285" s="36">
        <f>COUNTIFS(AQ$2:AQ$242, 3, $C$2:$C$242, 2)</f>
        <v>6</v>
      </c>
      <c r="AW285" s="38">
        <f>AV285/AV289</f>
        <v>0.2</v>
      </c>
      <c r="BA285" s="49" t="s">
        <v>2580</v>
      </c>
      <c r="BB285" s="36">
        <f>COUNTIFS(BA$2:BA$242, 1, $C$2:$C$242, 2)</f>
        <v>3</v>
      </c>
      <c r="BC285" s="37">
        <f>BB285/BB289</f>
        <v>0.17647058823529413</v>
      </c>
      <c r="BD285" s="36">
        <f>COUNTIFS(BB$2:BB$242, 1, $C$2:$C$242, 2)</f>
        <v>5</v>
      </c>
      <c r="BE285" s="37">
        <f>BD285/BD289</f>
        <v>0.12820512820512819</v>
      </c>
      <c r="BF285" s="36">
        <f>COUNTIFS(BC$2:BC$242, 1, $C$2:$C$242, 2)</f>
        <v>7</v>
      </c>
      <c r="BG285" s="37">
        <f>BF285/BF289</f>
        <v>0.10606060606060606</v>
      </c>
      <c r="BH285" s="36">
        <f>COUNTIFS(BD$2:BD$242, 1, $C$2:$C$242, 2)</f>
        <v>3</v>
      </c>
      <c r="BI285" s="37">
        <f>BH285/BH289</f>
        <v>7.6923076923076927E-2</v>
      </c>
      <c r="BJ285" s="36">
        <f>COUNTIFS(BE$2:BE$242, 1, $C$2:$C$242, 2)</f>
        <v>2</v>
      </c>
      <c r="BK285" s="37">
        <f>BJ285/BJ289</f>
        <v>0.15384615384615385</v>
      </c>
      <c r="BL285" s="36">
        <f>COUNTIFS(BF$2:BF$242, 1, $C$2:$C$242, 2)</f>
        <v>7</v>
      </c>
      <c r="BM285" s="38">
        <f>BL285/BL289</f>
        <v>0.21875</v>
      </c>
      <c r="BO285" s="35" t="s">
        <v>2580</v>
      </c>
      <c r="BP285" s="36">
        <f>COUNTIFS(BO$2:BO$242, 1, $C$2:$C$242, 2)</f>
        <v>3</v>
      </c>
      <c r="BQ285" s="37">
        <f>BP285/BP289</f>
        <v>0.21428571428571427</v>
      </c>
      <c r="BR285" s="36">
        <f>COUNTIFS(BO$2:BO$242, 2, $C$2:$C$242, 2)</f>
        <v>9</v>
      </c>
      <c r="BS285" s="37">
        <f>BR285/BR289</f>
        <v>0.13043478260869565</v>
      </c>
      <c r="BT285" s="36">
        <f>COUNTIFS(BO$2:BO$242, 3, $C$2:$C$242, 2)</f>
        <v>4</v>
      </c>
      <c r="BU285" s="38">
        <f>BT285/BT289</f>
        <v>0.22222222222222221</v>
      </c>
      <c r="CF285" s="35" t="s">
        <v>2580</v>
      </c>
      <c r="CG285" s="36">
        <f>COUNTIFS(CF$2:CF$242, 1, $C$2:$C$242, 2)</f>
        <v>13</v>
      </c>
      <c r="CH285" s="37">
        <f>CG285/CG289</f>
        <v>0.14942528735632185</v>
      </c>
      <c r="CI285" s="36">
        <f>COUNTIFS(CF$2:CF$242, 2, $C$2:$C$242, 2)</f>
        <v>3</v>
      </c>
      <c r="CJ285" s="38">
        <f>CI285/CI289</f>
        <v>0.17647058823529413</v>
      </c>
      <c r="CV285" s="35" t="s">
        <v>2580</v>
      </c>
      <c r="CW285" s="36">
        <f>COUNTIFS(CV$2:CV$242, 1, $C$2:$C$242, 2)</f>
        <v>1</v>
      </c>
      <c r="CX285" s="37">
        <f>CW285/CW289</f>
        <v>2.7027027027027029E-2</v>
      </c>
      <c r="CY285" s="36">
        <f>COUNTIFS(CV$2:CV$242, 2, $C$2:$C$242, 2)</f>
        <v>0</v>
      </c>
      <c r="CZ285" s="38" t="e">
        <f>CY285/CY289</f>
        <v>#DIV/0!</v>
      </c>
      <c r="DJ285" s="35" t="s">
        <v>2580</v>
      </c>
      <c r="DK285" s="36">
        <f>COUNTIFS(DJ$2:DJ$242, 1, $C$2:$C$242, 2)</f>
        <v>15</v>
      </c>
      <c r="DL285" s="37">
        <f>DK285/DK289</f>
        <v>0.14851485148514851</v>
      </c>
      <c r="DM285" s="36">
        <f>COUNTIFS(DJ$2:DJ$242, 2, $C$2:$C$242, 2)</f>
        <v>1</v>
      </c>
      <c r="DN285" s="38">
        <f>DM285/DM289</f>
        <v>0.33333333333333331</v>
      </c>
      <c r="DP285" s="35" t="s">
        <v>2580</v>
      </c>
      <c r="DQ285" s="70">
        <f>AVERAGEIFS(DP$2:DP$242, $C$2:$C$242, 2)</f>
        <v>25</v>
      </c>
      <c r="DR285" s="38">
        <f>DQ285/DQ289</f>
        <v>3.3785414353974613E-2</v>
      </c>
      <c r="DT285" s="35" t="s">
        <v>2580</v>
      </c>
      <c r="DU285" s="70">
        <f>AVERAGEIFS(DT$2:DT$242, $C$2:$C$242, 2)</f>
        <v>1.8333333333333333</v>
      </c>
      <c r="DV285" s="38">
        <f>DU285/DU289</f>
        <v>5.5555555555555552E-2</v>
      </c>
      <c r="DX285" s="35" t="s">
        <v>2580</v>
      </c>
      <c r="DY285" s="70">
        <f>AVERAGEIFS(DX$2:DX$242, $C$2:$C$242, 2)</f>
        <v>1.7777777777777777</v>
      </c>
      <c r="DZ285" s="38">
        <f>DY285/DY289</f>
        <v>0.47644444444444439</v>
      </c>
      <c r="EB285" s="35" t="s">
        <v>2580</v>
      </c>
      <c r="EC285" s="113">
        <f>AVERAGEIFS(EB$2:EB$242, $C$2:$C$242, 2)</f>
        <v>16.196396</v>
      </c>
      <c r="EE285" s="35" t="s">
        <v>2580</v>
      </c>
      <c r="EF285" s="38">
        <f>AVERAGEIFS(EE$2:EE$242, $C$2:$C$242, 2)</f>
        <v>0.82666666666666666</v>
      </c>
      <c r="EH285" s="35" t="s">
        <v>2580</v>
      </c>
      <c r="EI285" s="76">
        <f>AVERAGEIFS(EH$2:EH$242, $C$2:$C$242, 2)</f>
        <v>1.0304374999999999</v>
      </c>
      <c r="EK285" s="35" t="s">
        <v>2580</v>
      </c>
      <c r="EL285" s="79">
        <f>AVERAGEIFS(EK$2:EK$242, $C$2:$C$242, 2)</f>
        <v>30</v>
      </c>
      <c r="EN285" s="35" t="s">
        <v>2580</v>
      </c>
      <c r="EO285" s="79">
        <f>AVERAGEIFS(EN$2:EN$242, $C$2:$C$242, 2)</f>
        <v>0</v>
      </c>
      <c r="ER285" s="35" t="s">
        <v>2580</v>
      </c>
      <c r="ES285" s="36">
        <f>COUNTIFS(ER$2:ER$242, 1, $C$2:$C$242, 2)</f>
        <v>9</v>
      </c>
      <c r="ET285" s="37">
        <f>ES285/ES289</f>
        <v>0.13432835820895522</v>
      </c>
      <c r="EU285" s="36">
        <f>COUNTIFS(ER$2:ER$242, 2, $C$2:$C$242, 2)</f>
        <v>3</v>
      </c>
      <c r="EV285" s="38">
        <f>EU285/EU289</f>
        <v>0.17647058823529413</v>
      </c>
      <c r="EY285" s="35" t="s">
        <v>2580</v>
      </c>
      <c r="EZ285" s="36">
        <f>COUNTIFS(EY$2:EY$242, 1, $C$2:$C$242, 2)</f>
        <v>11</v>
      </c>
      <c r="FA285" s="37">
        <f>EZ285/EZ289</f>
        <v>0.14473684210526316</v>
      </c>
      <c r="FB285" s="36">
        <f>COUNTIFS(EY$2:EY$242, 2, $C$2:$C$242, 2)</f>
        <v>2</v>
      </c>
      <c r="FC285" s="38">
        <f>FB285/FB289</f>
        <v>0.11764705882352941</v>
      </c>
      <c r="FG285" s="35" t="s">
        <v>2580</v>
      </c>
      <c r="FH285" s="74">
        <f>AVERAGEIFS(FG$2:FG$242, $C$2:$C$242, 2)</f>
        <v>11</v>
      </c>
      <c r="FJ285" s="35" t="s">
        <v>2580</v>
      </c>
      <c r="FK285" s="74">
        <f>AVERAGEIFS(FJ$2:FJ$242, $C$2:$C$242, 2)</f>
        <v>27375.6685</v>
      </c>
      <c r="FM285" s="35" t="s">
        <v>2580</v>
      </c>
      <c r="FN285" s="110">
        <f>AVERAGEIFS(FM$2:FM$242, $C$2:$C$242, 2)</f>
        <v>0.875</v>
      </c>
      <c r="FX285" s="35" t="s">
        <v>2580</v>
      </c>
      <c r="FY285" s="79">
        <f>AVERAGEIFS(FX$2:FX$242, $C$2:$C$242, 2)</f>
        <v>1971.6666666666667</v>
      </c>
      <c r="GA285" s="35" t="s">
        <v>2580</v>
      </c>
      <c r="GB285" s="113">
        <f>AVERAGEIFS(GA$2:GA$242, $C$2:$C$242, 2)</f>
        <v>0.93917500000000009</v>
      </c>
      <c r="GD285" s="35" t="s">
        <v>2580</v>
      </c>
      <c r="GE285" s="113">
        <f>AVERAGEIFS(GD$2:GD$242, $C$2:$C$242, 2)</f>
        <v>0.25850000000000001</v>
      </c>
      <c r="GH285" s="35" t="s">
        <v>2580</v>
      </c>
      <c r="GI285" s="36">
        <f>COUNTIFS(GH$2:GH$242, 1, $C$2:$C$242, 2)</f>
        <v>1</v>
      </c>
      <c r="GJ285" s="37">
        <f>GI285/GI289</f>
        <v>4.3478260869565216E-2</v>
      </c>
      <c r="GK285" s="36">
        <f>COUNTIFS(GH$2:GH$242, 2, $C$2:$C$242, 2)</f>
        <v>8</v>
      </c>
      <c r="GL285" s="38">
        <f>GK285/GK289</f>
        <v>0.23529411764705882</v>
      </c>
      <c r="GR285" s="35" t="s">
        <v>2580</v>
      </c>
      <c r="GS285" s="106" t="e">
        <f>AVERAGEIFS(GR$2:GR$242, $C$2:$C$242, 2)</f>
        <v>#DIV/0!</v>
      </c>
      <c r="GU285" s="35" t="s">
        <v>2580</v>
      </c>
      <c r="GV285" s="106">
        <f>AVERAGEIFS(GU$2:GU$242, $C$2:$C$242, 2)</f>
        <v>149</v>
      </c>
      <c r="GX285" s="35" t="s">
        <v>2580</v>
      </c>
      <c r="GY285" s="106">
        <f>AVERAGEIFS(GX$2:GX$242, $C$2:$C$242, 2)</f>
        <v>2500</v>
      </c>
    </row>
    <row r="286" spans="7:207" x14ac:dyDescent="0.15">
      <c r="M286" s="35" t="s">
        <v>2581</v>
      </c>
      <c r="N286" s="36">
        <f>COUNTIFS(M$2:M$242, 1, $C$2:$C$242, 3)</f>
        <v>5</v>
      </c>
      <c r="O286" s="37">
        <f>N286/N289</f>
        <v>9.8039215686274508E-2</v>
      </c>
      <c r="P286" s="36">
        <f>COUNTIFS(M$2:M$242, 2, $C$2:$C$242, 3)</f>
        <v>13</v>
      </c>
      <c r="Q286" s="38">
        <f>P286/P289</f>
        <v>0.23214285714285715</v>
      </c>
      <c r="AE286" s="35" t="s">
        <v>2581</v>
      </c>
      <c r="AF286" s="36">
        <f>COUNTIFS(AE$2:AE$242, 1, $C$2:$C$242, 3)</f>
        <v>11</v>
      </c>
      <c r="AG286" s="37">
        <f>AF286/AF289</f>
        <v>0.16176470588235295</v>
      </c>
      <c r="AH286" s="36">
        <f>COUNTIFS(AE$2:AE$242, 2, $C$2:$C$242, 3)</f>
        <v>5</v>
      </c>
      <c r="AI286" s="38">
        <f>AH286/AH289</f>
        <v>0.2</v>
      </c>
      <c r="AK286" s="35" t="s">
        <v>2581</v>
      </c>
      <c r="AL286" s="98">
        <f>AVERAGEIFS(AK$2:AK$242, $C$2:$C$242, 3)</f>
        <v>0</v>
      </c>
      <c r="AQ286" s="35" t="s">
        <v>2581</v>
      </c>
      <c r="AR286" s="36">
        <f>COUNTIFS(AQ$2:AQ$242, 1, $C$2:$C$242, 3)</f>
        <v>2</v>
      </c>
      <c r="AS286" s="37">
        <f>AR286/AR289</f>
        <v>6.4516129032258063E-2</v>
      </c>
      <c r="AT286" s="36">
        <f>COUNTIFS(AQ$2:AQ$242, 2, $C$2:$C$242, 3)</f>
        <v>8</v>
      </c>
      <c r="AU286" s="37">
        <f>AT286/AT289</f>
        <v>0.26666666666666666</v>
      </c>
      <c r="AV286" s="36">
        <f>COUNTIFS(AQ$2:AQ$242, 3, $C$2:$C$242, 3)</f>
        <v>6</v>
      </c>
      <c r="AW286" s="38">
        <f>AV286/AV289</f>
        <v>0.2</v>
      </c>
      <c r="BA286" s="49" t="s">
        <v>2581</v>
      </c>
      <c r="BB286" s="36">
        <f>COUNTIFS(BA$2:BA$242, 1, $C$2:$C$242, 3)</f>
        <v>4</v>
      </c>
      <c r="BC286" s="37">
        <f>BB286/BB289</f>
        <v>0.23529411764705882</v>
      </c>
      <c r="BD286" s="36">
        <f>COUNTIFS(BB$2:BB$242, 1, $C$2:$C$242, 3)</f>
        <v>4</v>
      </c>
      <c r="BE286" s="37">
        <f>BD286/BD289</f>
        <v>0.10256410256410256</v>
      </c>
      <c r="BF286" s="36">
        <f>COUNTIFS(BC$2:BC$242, 1, $C$2:$C$242, 3)</f>
        <v>10</v>
      </c>
      <c r="BG286" s="37">
        <f>BF286/BF289</f>
        <v>0.15151515151515152</v>
      </c>
      <c r="BH286" s="36">
        <f>COUNTIFS(BD$2:BD$242, 1, $C$2:$C$242, 3)</f>
        <v>4</v>
      </c>
      <c r="BI286" s="37">
        <f>BH286/BH289</f>
        <v>0.10256410256410256</v>
      </c>
      <c r="BJ286" s="36">
        <f>COUNTIFS(BE$2:BE$242, 1, $C$2:$C$242, 3)</f>
        <v>2</v>
      </c>
      <c r="BK286" s="37">
        <f>BJ286/BJ289</f>
        <v>0.15384615384615385</v>
      </c>
      <c r="BL286" s="36">
        <f>COUNTIFS(BF$2:BF$242, 1, $C$2:$C$242, 3)</f>
        <v>7</v>
      </c>
      <c r="BM286" s="38">
        <f>BL286/BL289</f>
        <v>0.21875</v>
      </c>
      <c r="BO286" s="35" t="s">
        <v>2581</v>
      </c>
      <c r="BP286" s="36">
        <f>COUNTIFS(BO$2:BO$242, 1, $C$2:$C$242, 3)</f>
        <v>5</v>
      </c>
      <c r="BQ286" s="37">
        <f>BP286/BP289</f>
        <v>0.35714285714285715</v>
      </c>
      <c r="BR286" s="36">
        <f>COUNTIFS(BO$2:BO$242, 2, $C$2:$C$242, 3)</f>
        <v>11</v>
      </c>
      <c r="BS286" s="37">
        <f>BR286/BR289</f>
        <v>0.15942028985507245</v>
      </c>
      <c r="BT286" s="36">
        <f>COUNTIFS(BO$2:BO$242, 3, $C$2:$C$242, 3)</f>
        <v>1</v>
      </c>
      <c r="BU286" s="38">
        <f>BT286/BT289</f>
        <v>5.5555555555555552E-2</v>
      </c>
      <c r="CF286" s="35" t="s">
        <v>2581</v>
      </c>
      <c r="CG286" s="36">
        <f>COUNTIFS(CF$2:CF$242, 1, $C$2:$C$242, 3)</f>
        <v>15</v>
      </c>
      <c r="CH286" s="37">
        <f>CG286/CG289</f>
        <v>0.17241379310344829</v>
      </c>
      <c r="CI286" s="36">
        <f>COUNTIFS(CF$2:CF$242, 2, $C$2:$C$242, 3)</f>
        <v>2</v>
      </c>
      <c r="CJ286" s="38">
        <f>CI286/CI289</f>
        <v>0.11764705882352941</v>
      </c>
      <c r="CV286" s="35" t="s">
        <v>2581</v>
      </c>
      <c r="CW286" s="36">
        <f>COUNTIFS(CV$2:CV$242, 1, $C$2:$C$242, 3)</f>
        <v>1</v>
      </c>
      <c r="CX286" s="37">
        <f>CW286/CW289</f>
        <v>2.7027027027027029E-2</v>
      </c>
      <c r="CY286" s="36">
        <f>COUNTIFS(CV$2:CV$242, 2, $C$2:$C$242, 3)</f>
        <v>0</v>
      </c>
      <c r="CZ286" s="38" t="e">
        <f>CY286/CY289</f>
        <v>#DIV/0!</v>
      </c>
      <c r="DJ286" s="35" t="s">
        <v>2581</v>
      </c>
      <c r="DK286" s="36">
        <f>COUNTIFS(DJ$2:DJ$242, 1, $C$2:$C$242, 3)</f>
        <v>16</v>
      </c>
      <c r="DL286" s="37">
        <f>DK286/DK289</f>
        <v>0.15841584158415842</v>
      </c>
      <c r="DM286" s="36">
        <f>COUNTIFS(DJ$2:DJ$242, 2, $C$2:$C$242, 3)</f>
        <v>1</v>
      </c>
      <c r="DN286" s="38">
        <f>DM286/DM289</f>
        <v>0.33333333333333331</v>
      </c>
      <c r="DP286" s="35" t="s">
        <v>2581</v>
      </c>
      <c r="DQ286" s="70">
        <f>AVERAGEIFS(DP$2:DP$242, $C$2:$C$242, 3)</f>
        <v>76.692307692307693</v>
      </c>
      <c r="DR286" s="38">
        <f>DQ286/DQ289</f>
        <v>0.1036432557258852</v>
      </c>
      <c r="DT286" s="35" t="s">
        <v>2581</v>
      </c>
      <c r="DU286" s="70">
        <f>AVERAGEIFS(DT$2:DT$242, $C$2:$C$242, 3)</f>
        <v>0.4</v>
      </c>
      <c r="DV286" s="38">
        <f>DU286/DU289</f>
        <v>1.2121212121212121E-2</v>
      </c>
      <c r="DX286" s="35" t="s">
        <v>2581</v>
      </c>
      <c r="DY286" s="70">
        <f>AVERAGEIFS(DX$2:DX$242, $C$2:$C$242, 3)</f>
        <v>3.3076923076923075</v>
      </c>
      <c r="DZ286" s="38">
        <f>DY286/DY289</f>
        <v>0.88646153846153841</v>
      </c>
      <c r="EB286" s="35" t="s">
        <v>2581</v>
      </c>
      <c r="EC286" s="113">
        <f>AVERAGEIFS(EB$2:EB$242, $C$2:$C$242, 3)</f>
        <v>4.4513218909090915</v>
      </c>
      <c r="EE286" s="35" t="s">
        <v>2581</v>
      </c>
      <c r="EF286" s="38">
        <f>AVERAGEIFS(EE$2:EE$242, $C$2:$C$242, 3)</f>
        <v>0.8395999999999999</v>
      </c>
      <c r="EH286" s="35" t="s">
        <v>2581</v>
      </c>
      <c r="EI286" s="76">
        <f>AVERAGEIFS(EH$2:EH$242, $C$2:$C$242, 3)</f>
        <v>1.5038181818181819</v>
      </c>
      <c r="EK286" s="35" t="s">
        <v>2581</v>
      </c>
      <c r="EL286" s="79">
        <f>AVERAGEIFS(EK$2:EK$242, $C$2:$C$242, 3)</f>
        <v>0.3125</v>
      </c>
      <c r="EN286" s="35" t="s">
        <v>2581</v>
      </c>
      <c r="EO286" s="79">
        <f>AVERAGEIFS(EN$2:EN$242, $C$2:$C$242, 3)</f>
        <v>0.83899999999999997</v>
      </c>
      <c r="ER286" s="35" t="s">
        <v>2581</v>
      </c>
      <c r="ES286" s="36">
        <f>COUNTIFS(ER$2:ER$242, 1, $C$2:$C$242, 3)</f>
        <v>12</v>
      </c>
      <c r="ET286" s="37">
        <f>ES286/ES289</f>
        <v>0.17910447761194029</v>
      </c>
      <c r="EU286" s="36">
        <f>COUNTIFS(ER$2:ER$242, 2, $C$2:$C$242, 3)</f>
        <v>3</v>
      </c>
      <c r="EV286" s="38">
        <f>EU286/EU289</f>
        <v>0.17647058823529413</v>
      </c>
      <c r="EY286" s="35" t="s">
        <v>2581</v>
      </c>
      <c r="EZ286" s="36">
        <f>COUNTIFS(EY$2:EY$242, 1, $C$2:$C$242, 3)</f>
        <v>15</v>
      </c>
      <c r="FA286" s="37">
        <f>EZ286/EZ289</f>
        <v>0.19736842105263158</v>
      </c>
      <c r="FB286" s="36">
        <f>COUNTIFS(EY$2:EY$242, 2, $C$2:$C$242, 3)</f>
        <v>2</v>
      </c>
      <c r="FC286" s="38">
        <f>FB286/FB289</f>
        <v>0.11764705882352941</v>
      </c>
      <c r="FG286" s="35" t="s">
        <v>2581</v>
      </c>
      <c r="FH286" s="74">
        <f>AVERAGEIFS(FG$2:FG$242, $C$2:$C$242, 3)</f>
        <v>0.33333333333333331</v>
      </c>
      <c r="FJ286" s="35" t="s">
        <v>2581</v>
      </c>
      <c r="FK286" s="74">
        <f>AVERAGEIFS(FJ$2:FJ$242, $C$2:$C$242, 3)</f>
        <v>1276.01</v>
      </c>
      <c r="FM286" s="35" t="s">
        <v>2581</v>
      </c>
      <c r="FN286" s="110">
        <f>AVERAGEIFS(FM$2:FM$242, $C$2:$C$242, 3)</f>
        <v>1.0769230769230769</v>
      </c>
      <c r="FX286" s="35" t="s">
        <v>2581</v>
      </c>
      <c r="FY286" s="79">
        <f>AVERAGEIFS(FX$2:FX$242, $C$2:$C$242, 3)</f>
        <v>1982.2727272727273</v>
      </c>
      <c r="GA286" s="35" t="s">
        <v>2581</v>
      </c>
      <c r="GB286" s="113">
        <f>AVERAGEIFS(GA$2:GA$242, $C$2:$C$242, 3)</f>
        <v>1.4205555555555553</v>
      </c>
      <c r="GD286" s="35" t="s">
        <v>2581</v>
      </c>
      <c r="GE286" s="113">
        <f>AVERAGEIFS(GD$2:GD$242, $C$2:$C$242, 3)</f>
        <v>0.5495714285714286</v>
      </c>
      <c r="GH286" s="35" t="s">
        <v>2581</v>
      </c>
      <c r="GI286" s="36">
        <f>COUNTIFS(GH$2:GH$242, 1, $C$2:$C$242, 3)</f>
        <v>3</v>
      </c>
      <c r="GJ286" s="37">
        <f>GI286/GI289</f>
        <v>0.13043478260869565</v>
      </c>
      <c r="GK286" s="36">
        <f>COUNTIFS(GH$2:GH$242, 2, $C$2:$C$242, 3)</f>
        <v>11</v>
      </c>
      <c r="GL286" s="38">
        <f>GK286/GK289</f>
        <v>0.3235294117647059</v>
      </c>
      <c r="GR286" s="35" t="s">
        <v>2581</v>
      </c>
      <c r="GS286" s="106">
        <f>AVERAGEIFS(GR$2:GR$242, $C$2:$C$242, 3)</f>
        <v>0</v>
      </c>
      <c r="GU286" s="35" t="s">
        <v>2581</v>
      </c>
      <c r="GV286" s="106">
        <f>AVERAGEIFS(GU$2:GU$242, $C$2:$C$242, 3)</f>
        <v>0</v>
      </c>
      <c r="GX286" s="35" t="s">
        <v>2581</v>
      </c>
      <c r="GY286" s="106">
        <f>AVERAGEIFS(GX$2:GX$242, $C$2:$C$242, 3)</f>
        <v>0.66666666666666663</v>
      </c>
    </row>
    <row r="287" spans="7:207" x14ac:dyDescent="0.15">
      <c r="M287" s="35" t="s">
        <v>2582</v>
      </c>
      <c r="N287" s="36">
        <f>COUNTIFS(M$2:M$242, 1, $C$2:$C$242, 4)</f>
        <v>17</v>
      </c>
      <c r="O287" s="37">
        <f>N287/N289</f>
        <v>0.33333333333333331</v>
      </c>
      <c r="P287" s="36">
        <f>COUNTIFS(M$2:M$242, 2, $C$2:$C$242, 4)</f>
        <v>4</v>
      </c>
      <c r="Q287" s="38">
        <f>P287/P289</f>
        <v>7.1428571428571425E-2</v>
      </c>
      <c r="AE287" s="35" t="s">
        <v>2582</v>
      </c>
      <c r="AF287" s="36">
        <f>COUNTIFS(AE$2:AE$242, 1, $C$2:$C$242, 4)</f>
        <v>14</v>
      </c>
      <c r="AG287" s="37">
        <f>AF287/AF289</f>
        <v>0.20588235294117646</v>
      </c>
      <c r="AH287" s="36">
        <f>COUNTIFS(AE$2:AE$242, 2, $C$2:$C$242, 4)</f>
        <v>6</v>
      </c>
      <c r="AI287" s="38">
        <f>AH287/AH289</f>
        <v>0.24</v>
      </c>
      <c r="AK287" s="35" t="s">
        <v>2582</v>
      </c>
      <c r="AL287" s="98">
        <f>AVERAGEIFS(AK$2:AK$242, $C$2:$C$242, 4)</f>
        <v>4.3428571428571427E-2</v>
      </c>
      <c r="AQ287" s="35" t="s">
        <v>2582</v>
      </c>
      <c r="AR287" s="36">
        <f>COUNTIFS(AQ$2:AQ$242, 1, $C$2:$C$242, 4)</f>
        <v>8</v>
      </c>
      <c r="AS287" s="37">
        <f>AR287/AR289</f>
        <v>0.25806451612903225</v>
      </c>
      <c r="AT287" s="36">
        <f>COUNTIFS(AQ$2:AQ$242, 2, $C$2:$C$242, 4)</f>
        <v>9</v>
      </c>
      <c r="AU287" s="37">
        <f>AT287/AT289</f>
        <v>0.3</v>
      </c>
      <c r="AV287" s="36">
        <f>COUNTIFS(AQ$2:AQ$242, 3, $C$2:$C$242, 4)</f>
        <v>3</v>
      </c>
      <c r="AW287" s="38">
        <f>AV287/AV289</f>
        <v>0.1</v>
      </c>
      <c r="BA287" s="49" t="s">
        <v>2582</v>
      </c>
      <c r="BB287" s="36">
        <f>COUNTIFS(BA$2:BA$242, 1, $C$2:$C$242, 4)</f>
        <v>2</v>
      </c>
      <c r="BC287" s="37">
        <f>BB287/BB289</f>
        <v>0.11764705882352941</v>
      </c>
      <c r="BD287" s="36">
        <f>COUNTIFS(BB$2:BB$242, 1, $C$2:$C$242, 4)</f>
        <v>8</v>
      </c>
      <c r="BE287" s="37">
        <f>BD287/BD289</f>
        <v>0.20512820512820512</v>
      </c>
      <c r="BF287" s="36">
        <f>COUNTIFS(BC$2:BC$242, 1, $C$2:$C$242, 4)</f>
        <v>15</v>
      </c>
      <c r="BG287" s="37">
        <f>BF287/BF289</f>
        <v>0.22727272727272727</v>
      </c>
      <c r="BH287" s="36">
        <f>COUNTIFS(BD$2:BD$242, 1, $C$2:$C$242, 4)</f>
        <v>8</v>
      </c>
      <c r="BI287" s="37">
        <f>BH287/BH289</f>
        <v>0.20512820512820512</v>
      </c>
      <c r="BJ287" s="36">
        <f>COUNTIFS(BE$2:BE$242, 1, $C$2:$C$242, 4)</f>
        <v>0</v>
      </c>
      <c r="BK287" s="37">
        <f>BJ287/BJ289</f>
        <v>0</v>
      </c>
      <c r="BL287" s="36">
        <f>COUNTIFS(BF$2:BF$242, 1, $C$2:$C$242, 4)</f>
        <v>6</v>
      </c>
      <c r="BM287" s="38">
        <f>BL287/BL289</f>
        <v>0.1875</v>
      </c>
      <c r="BO287" s="35" t="s">
        <v>2582</v>
      </c>
      <c r="BP287" s="36">
        <f>COUNTIFS(BO$2:BO$242, 1, $C$2:$C$242, 4)</f>
        <v>3</v>
      </c>
      <c r="BQ287" s="37">
        <f>BP287/BP289</f>
        <v>0.21428571428571427</v>
      </c>
      <c r="BR287" s="36">
        <f>COUNTIFS(BO$2:BO$242, 2, $C$2:$C$242, 4)</f>
        <v>16</v>
      </c>
      <c r="BS287" s="37">
        <f>BR287/BR289</f>
        <v>0.2318840579710145</v>
      </c>
      <c r="BT287" s="36">
        <f>COUNTIFS(BO$2:BO$242, 3, $C$2:$C$242, 4)</f>
        <v>1</v>
      </c>
      <c r="BU287" s="38">
        <f>BT287/BT289</f>
        <v>5.5555555555555552E-2</v>
      </c>
      <c r="CF287" s="35" t="s">
        <v>2582</v>
      </c>
      <c r="CG287" s="36">
        <f>COUNTIFS(CF$2:CF$242, 1, $C$2:$C$242, 4)</f>
        <v>20</v>
      </c>
      <c r="CH287" s="37">
        <f>CG287/CG289</f>
        <v>0.22988505747126436</v>
      </c>
      <c r="CI287" s="36">
        <f>COUNTIFS(CF$2:CF$242, 2, $C$2:$C$242, 4)</f>
        <v>1</v>
      </c>
      <c r="CJ287" s="38">
        <f>CI287/CI289</f>
        <v>5.8823529411764705E-2</v>
      </c>
      <c r="CV287" s="35" t="s">
        <v>2582</v>
      </c>
      <c r="CW287" s="36">
        <f>COUNTIFS(CV$2:CV$242, 1, $C$2:$C$242, 4)</f>
        <v>12</v>
      </c>
      <c r="CX287" s="37">
        <f>CW287/CW289</f>
        <v>0.32432432432432434</v>
      </c>
      <c r="CY287" s="36">
        <f>COUNTIFS(CV$2:CV$242, 2, $C$2:$C$242, 4)</f>
        <v>0</v>
      </c>
      <c r="CZ287" s="38" t="e">
        <f>CY287/CY289</f>
        <v>#DIV/0!</v>
      </c>
      <c r="DJ287" s="35" t="s">
        <v>2582</v>
      </c>
      <c r="DK287" s="36">
        <f>COUNTIFS(DJ$2:DJ$242, 1, $C$2:$C$242, 4)</f>
        <v>21</v>
      </c>
      <c r="DL287" s="37">
        <f>DK287/DK289</f>
        <v>0.20792079207920791</v>
      </c>
      <c r="DM287" s="36">
        <f>COUNTIFS(DJ$2:DJ$242, 2, $C$2:$C$242, 4)</f>
        <v>0</v>
      </c>
      <c r="DN287" s="38">
        <f>DM287/DM289</f>
        <v>0</v>
      </c>
      <c r="DP287" s="35" t="s">
        <v>2582</v>
      </c>
      <c r="DQ287" s="70">
        <f>AVERAGEIFS(DP$2:DP$242, $C$2:$C$242, 4)</f>
        <v>50.545454545454547</v>
      </c>
      <c r="DR287" s="38">
        <f>DQ287/DQ289</f>
        <v>6.8307965021126862E-2</v>
      </c>
      <c r="DT287" s="35" t="s">
        <v>2582</v>
      </c>
      <c r="DU287" s="70">
        <f>AVERAGEIFS(DT$2:DT$242, $C$2:$C$242, 4)</f>
        <v>1.2</v>
      </c>
      <c r="DV287" s="38">
        <f>DU287/DU289</f>
        <v>3.6363636363636362E-2</v>
      </c>
      <c r="DX287" s="35" t="s">
        <v>2582</v>
      </c>
      <c r="DY287" s="70">
        <f>AVERAGEIFS(DX$2:DX$242, $C$2:$C$242, 4)</f>
        <v>2.6428571428571428</v>
      </c>
      <c r="DZ287" s="38">
        <f>DY287/DY289</f>
        <v>0.7082857142857143</v>
      </c>
      <c r="EB287" s="35" t="s">
        <v>2582</v>
      </c>
      <c r="EC287" s="113">
        <f>AVERAGEIFS(EB$2:EB$242, $C$2:$C$242, 4)</f>
        <v>7.5110184960000002</v>
      </c>
      <c r="EE287" s="35" t="s">
        <v>2582</v>
      </c>
      <c r="EF287" s="38">
        <f>AVERAGEIFS(EE$2:EE$242, $C$2:$C$242, 4)</f>
        <v>0.82857142857142863</v>
      </c>
      <c r="EH287" s="35" t="s">
        <v>2582</v>
      </c>
      <c r="EI287" s="76">
        <f>AVERAGEIFS(EH$2:EH$242, $C$2:$C$242, 4)</f>
        <v>3.0333333333333332</v>
      </c>
      <c r="EK287" s="35" t="s">
        <v>2582</v>
      </c>
      <c r="EL287" s="79">
        <f>AVERAGEIFS(EK$2:EK$242, $C$2:$C$242, 4)</f>
        <v>5</v>
      </c>
      <c r="EN287" s="35" t="s">
        <v>2582</v>
      </c>
      <c r="EO287" s="79">
        <f>AVERAGEIFS(EN$2:EN$242, $C$2:$C$242, 4)</f>
        <v>0.5</v>
      </c>
      <c r="ER287" s="35" t="s">
        <v>2582</v>
      </c>
      <c r="ES287" s="36">
        <f>COUNTIFS(ER$2:ER$242, 1, $C$2:$C$242, 4)</f>
        <v>14</v>
      </c>
      <c r="ET287" s="37">
        <f>ES287/ES289</f>
        <v>0.20895522388059701</v>
      </c>
      <c r="EU287" s="36">
        <f>COUNTIFS(ER$2:ER$242, 2, $C$2:$C$242, 4)</f>
        <v>3</v>
      </c>
      <c r="EV287" s="38">
        <f>EU287/EU289</f>
        <v>0.17647058823529413</v>
      </c>
      <c r="EY287" s="35" t="s">
        <v>2582</v>
      </c>
      <c r="EZ287" s="36">
        <f>COUNTIFS(EY$2:EY$242, 1, $C$2:$C$242, 4)</f>
        <v>18</v>
      </c>
      <c r="FA287" s="37">
        <f>EZ287/EZ289</f>
        <v>0.23684210526315788</v>
      </c>
      <c r="FB287" s="36">
        <f>COUNTIFS(EY$2:EY$242, 2, $C$2:$C$242, 4)</f>
        <v>2</v>
      </c>
      <c r="FC287" s="38">
        <f>FB287/FB289</f>
        <v>0.11764705882352941</v>
      </c>
      <c r="FG287" s="35" t="s">
        <v>2582</v>
      </c>
      <c r="FH287" s="74">
        <f>AVERAGEIFS(FG$2:FG$242, $C$2:$C$242, 4)</f>
        <v>2.2000000000000002</v>
      </c>
      <c r="FJ287" s="35" t="s">
        <v>2582</v>
      </c>
      <c r="FK287" s="74">
        <f>AVERAGEIFS(FJ$2:FJ$242, $C$2:$C$242, 4)</f>
        <v>475236.57800000004</v>
      </c>
      <c r="FM287" s="35" t="s">
        <v>2582</v>
      </c>
      <c r="FN287" s="110">
        <f>AVERAGEIFS(FM$2:FM$242, $C$2:$C$242, 4)</f>
        <v>1.0714285714285714</v>
      </c>
      <c r="FX287" s="35" t="s">
        <v>2582</v>
      </c>
      <c r="FY287" s="79">
        <f>AVERAGEIFS(FX$2:FX$242, $C$2:$C$242, 4)</f>
        <v>1977.8</v>
      </c>
      <c r="GA287" s="35" t="s">
        <v>2582</v>
      </c>
      <c r="GB287" s="113">
        <f>AVERAGEIFS(GA$2:GA$242, $C$2:$C$242, 4)</f>
        <v>4.2258333333333331</v>
      </c>
      <c r="GD287" s="35" t="s">
        <v>2582</v>
      </c>
      <c r="GE287" s="113">
        <f>AVERAGEIFS(GD$2:GD$242, $C$2:$C$242, 4)</f>
        <v>1.3961999999999997</v>
      </c>
      <c r="GH287" s="35" t="s">
        <v>2582</v>
      </c>
      <c r="GI287" s="36">
        <f>COUNTIFS(GH$2:GH$242, 1, $C$2:$C$242, 4)</f>
        <v>4</v>
      </c>
      <c r="GJ287" s="37">
        <f>GI287/GI289</f>
        <v>0.17391304347826086</v>
      </c>
      <c r="GK287" s="36">
        <f>COUNTIFS(GH$2:GH$242, 2, $C$2:$C$242, 4)</f>
        <v>11</v>
      </c>
      <c r="GL287" s="38">
        <f>GK287/GK289</f>
        <v>0.3235294117647059</v>
      </c>
      <c r="GR287" s="35" t="s">
        <v>2582</v>
      </c>
      <c r="GS287" s="106">
        <f>AVERAGEIFS(GR$2:GR$242, $C$2:$C$242, 4)</f>
        <v>0</v>
      </c>
      <c r="GU287" s="35" t="s">
        <v>2582</v>
      </c>
      <c r="GV287" s="106">
        <f>AVERAGEIFS(GU$2:GU$242, $C$2:$C$242, 4)</f>
        <v>19</v>
      </c>
      <c r="GX287" s="35" t="s">
        <v>2582</v>
      </c>
      <c r="GY287" s="106">
        <f>AVERAGEIFS(GX$2:GX$242, $C$2:$C$242, 4)</f>
        <v>25.5</v>
      </c>
    </row>
    <row r="288" spans="7:207" x14ac:dyDescent="0.15">
      <c r="M288" s="35" t="s">
        <v>2583</v>
      </c>
      <c r="N288" s="36">
        <f>COUNTIFS(M$2:M$242, 1, $C$2:$C$242, 5)</f>
        <v>24</v>
      </c>
      <c r="O288" s="37">
        <f>N288/N289</f>
        <v>0.47058823529411764</v>
      </c>
      <c r="P288" s="36">
        <f>COUNTIFS(M$2:M$242, 2, $C$2:$C$242, 5)</f>
        <v>5</v>
      </c>
      <c r="Q288" s="38">
        <f>P288/P289</f>
        <v>8.9285714285714288E-2</v>
      </c>
      <c r="AE288" s="35" t="s">
        <v>2583</v>
      </c>
      <c r="AF288" s="36">
        <f>COUNTIFS(AE$2:AE$242, 1, $C$2:$C$242, 5)</f>
        <v>17</v>
      </c>
      <c r="AG288" s="37">
        <f>AF288/AF289</f>
        <v>0.25</v>
      </c>
      <c r="AH288" s="36">
        <f>COUNTIFS(AE$2:AE$242, 2, $C$2:$C$242, 5)</f>
        <v>12</v>
      </c>
      <c r="AI288" s="38">
        <f>AH288/AH289</f>
        <v>0.48</v>
      </c>
      <c r="AK288" s="35" t="s">
        <v>2583</v>
      </c>
      <c r="AL288" s="98">
        <f>AVERAGEIFS(AK$2:AK$242, $C$2:$C$242, 5)</f>
        <v>5.1000000000000004E-2</v>
      </c>
      <c r="AQ288" s="35" t="s">
        <v>2583</v>
      </c>
      <c r="AR288" s="36">
        <f>COUNTIFS(AQ$2:AQ$242, 1, $C$2:$C$242, 5)</f>
        <v>20</v>
      </c>
      <c r="AS288" s="37">
        <f>AR288/AR289</f>
        <v>0.64516129032258063</v>
      </c>
      <c r="AT288" s="36">
        <f>COUNTIFS(AQ$2:AQ$242, 2, $C$2:$C$242, 5)</f>
        <v>6</v>
      </c>
      <c r="AU288" s="37">
        <f>AT288/AT289</f>
        <v>0.2</v>
      </c>
      <c r="AV288" s="36">
        <f>COUNTIFS(AQ$2:AQ$242, 3, $C$2:$C$242, 5)</f>
        <v>1</v>
      </c>
      <c r="AW288" s="38">
        <f>AV288/AV289</f>
        <v>3.3333333333333333E-2</v>
      </c>
      <c r="BA288" s="49" t="s">
        <v>2583</v>
      </c>
      <c r="BB288" s="36">
        <f>COUNTIFS(BA$2:BA$242, 1, $C$2:$C$242, 5)</f>
        <v>7</v>
      </c>
      <c r="BC288" s="37">
        <f>BB288/BB289</f>
        <v>0.41176470588235292</v>
      </c>
      <c r="BD288" s="36">
        <f>COUNTIFS(BB$2:BB$242, 1, $C$2:$C$242, 5)</f>
        <v>14</v>
      </c>
      <c r="BE288" s="37">
        <f>BD288/BD289</f>
        <v>0.35897435897435898</v>
      </c>
      <c r="BF288" s="36">
        <f>COUNTIFS(BC$2:BC$242, 1, $C$2:$C$242, 5)</f>
        <v>25</v>
      </c>
      <c r="BG288" s="37">
        <f>BF288/BF289</f>
        <v>0.37878787878787878</v>
      </c>
      <c r="BH288" s="36">
        <f>COUNTIFS(BD$2:BD$242, 1, $C$2:$C$242, 5)</f>
        <v>21</v>
      </c>
      <c r="BI288" s="37">
        <f>BH288/BH289</f>
        <v>0.53846153846153844</v>
      </c>
      <c r="BJ288" s="36">
        <f>COUNTIFS(BE$2:BE$242, 1, $C$2:$C$242, 5)</f>
        <v>3</v>
      </c>
      <c r="BK288" s="37">
        <f>BJ288/BJ289</f>
        <v>0.23076923076923078</v>
      </c>
      <c r="BL288" s="36">
        <f>COUNTIFS(BF$2:BF$242, 1, $C$2:$C$242, 5)</f>
        <v>8</v>
      </c>
      <c r="BM288" s="38">
        <f>BL288/BL289</f>
        <v>0.25</v>
      </c>
      <c r="BO288" s="35" t="s">
        <v>2583</v>
      </c>
      <c r="BP288" s="36">
        <f>COUNTIFS(BO$2:BO$242, 1, $C$2:$C$242, 5)</f>
        <v>3</v>
      </c>
      <c r="BQ288" s="37">
        <f>BP288/BP289</f>
        <v>0.21428571428571427</v>
      </c>
      <c r="BR288" s="36">
        <f>COUNTIFS(BO$2:BO$242, 2, $C$2:$C$242, 5)</f>
        <v>24</v>
      </c>
      <c r="BS288" s="37">
        <f>BR288/BR289</f>
        <v>0.34782608695652173</v>
      </c>
      <c r="BT288" s="36">
        <f>COUNTIFS(BO$2:BO$242, 3, $C$2:$C$242, 5)</f>
        <v>3</v>
      </c>
      <c r="BU288" s="38">
        <f>BT288/BT289</f>
        <v>0.16666666666666666</v>
      </c>
      <c r="CF288" s="35" t="s">
        <v>2583</v>
      </c>
      <c r="CG288" s="36">
        <f>COUNTIFS(CF$2:CF$242, 1, $C$2:$C$242, 5)</f>
        <v>29</v>
      </c>
      <c r="CH288" s="37">
        <f>CG288/CG289</f>
        <v>0.33333333333333331</v>
      </c>
      <c r="CI288" s="36">
        <f>COUNTIFS(CF$2:CF$242, 2, $C$2:$C$242, 5)</f>
        <v>2</v>
      </c>
      <c r="CJ288" s="38">
        <f>CI288/CI289</f>
        <v>0.11764705882352941</v>
      </c>
      <c r="CV288" s="35" t="s">
        <v>2583</v>
      </c>
      <c r="CW288" s="36">
        <f>COUNTIFS(CV$2:CV$242, 1, $C$2:$C$242, 5)</f>
        <v>23</v>
      </c>
      <c r="CX288" s="37">
        <f>CW288/CW289</f>
        <v>0.6216216216216216</v>
      </c>
      <c r="CY288" s="36">
        <f>COUNTIFS(CV$2:CV$242, 2, $C$2:$C$242, 5)</f>
        <v>0</v>
      </c>
      <c r="CZ288" s="38" t="e">
        <f>CY288/CY289</f>
        <v>#DIV/0!</v>
      </c>
      <c r="DJ288" s="35" t="s">
        <v>2583</v>
      </c>
      <c r="DK288" s="36">
        <f>COUNTIFS(DJ$2:DJ$242, 1, $C$2:$C$242, 5)</f>
        <v>30</v>
      </c>
      <c r="DL288" s="37">
        <f>DK288/DK289</f>
        <v>0.29702970297029702</v>
      </c>
      <c r="DM288" s="36">
        <f>COUNTIFS(DJ$2:DJ$242, 2, $C$2:$C$242, 5)</f>
        <v>1</v>
      </c>
      <c r="DN288" s="38">
        <f>DM288/DM289</f>
        <v>0.33333333333333331</v>
      </c>
      <c r="DP288" s="35" t="s">
        <v>2583</v>
      </c>
      <c r="DQ288" s="70">
        <f>AVERAGEIFS(DP$2:DP$242, $C$2:$C$242, 5)</f>
        <v>1985.35</v>
      </c>
      <c r="DR288" s="38">
        <f>DQ288/DQ289</f>
        <v>2.6830348955065397</v>
      </c>
      <c r="DT288" s="35" t="s">
        <v>2583</v>
      </c>
      <c r="DU288" s="70">
        <f>AVERAGEIFS(DT$2:DT$242, $C$2:$C$242, 5)</f>
        <v>80.13333333333334</v>
      </c>
      <c r="DV288" s="38">
        <f>DU288/DU289</f>
        <v>2.4282828282828284</v>
      </c>
      <c r="DX288" s="35" t="s">
        <v>2583</v>
      </c>
      <c r="DY288" s="70">
        <f>AVERAGEIFS(DX$2:DX$242, $C$2:$C$242, 5)</f>
        <v>6</v>
      </c>
      <c r="DZ288" s="38">
        <f>DY288/DY289</f>
        <v>1.6079999999999999</v>
      </c>
      <c r="EB288" s="35" t="s">
        <v>2583</v>
      </c>
      <c r="EC288" s="113">
        <f>AVERAGEIFS(EB$2:EB$242, $C$2:$C$242, 5)</f>
        <v>35.401372727272729</v>
      </c>
      <c r="EE288" s="35" t="s">
        <v>2583</v>
      </c>
      <c r="EF288" s="38">
        <f>AVERAGEIFS(EE$2:EE$242, $C$2:$C$242, 5)</f>
        <v>0.6320944444444444</v>
      </c>
      <c r="EH288" s="35" t="s">
        <v>2583</v>
      </c>
      <c r="EI288" s="76">
        <f>AVERAGEIFS(EH$2:EH$242, $C$2:$C$242, 5)</f>
        <v>14.592368421052631</v>
      </c>
      <c r="EK288" s="35" t="s">
        <v>2583</v>
      </c>
      <c r="EL288" s="79">
        <f>AVERAGEIFS(EK$2:EK$242, $C$2:$C$242, 5)</f>
        <v>72.727272727272734</v>
      </c>
      <c r="EN288" s="35" t="s">
        <v>2583</v>
      </c>
      <c r="EO288" s="79">
        <f>AVERAGEIFS(EN$2:EN$242, $C$2:$C$242, 5)</f>
        <v>0</v>
      </c>
      <c r="ER288" s="35" t="s">
        <v>2583</v>
      </c>
      <c r="ES288" s="36">
        <f>COUNTIFS(ER$2:ER$242, 1, $C$2:$C$242, 5)</f>
        <v>26</v>
      </c>
      <c r="ET288" s="37">
        <f>ES288/ES289</f>
        <v>0.38805970149253732</v>
      </c>
      <c r="EU288" s="36">
        <f>COUNTIFS(ER$2:ER$242, 2, $C$2:$C$242, 5)</f>
        <v>3</v>
      </c>
      <c r="EV288" s="38">
        <f>EU288/EU289</f>
        <v>0.17647058823529413</v>
      </c>
      <c r="EY288" s="35" t="s">
        <v>2583</v>
      </c>
      <c r="EZ288" s="36">
        <f>COUNTIFS(EY$2:EY$242, 1, $C$2:$C$242, 5)</f>
        <v>27</v>
      </c>
      <c r="FA288" s="37">
        <f>EZ288/EZ289</f>
        <v>0.35526315789473684</v>
      </c>
      <c r="FB288" s="36">
        <f>COUNTIFS(EY$2:EY$242, 2, $C$2:$C$242, 5)</f>
        <v>4</v>
      </c>
      <c r="FC288" s="38">
        <f>FB288/FB289</f>
        <v>0.23529411764705882</v>
      </c>
      <c r="FG288" s="35" t="s">
        <v>2583</v>
      </c>
      <c r="FH288" s="74">
        <f>AVERAGEIFS(FG$2:FG$242, $C$2:$C$242, 5)</f>
        <v>63.166666666666664</v>
      </c>
      <c r="FJ288" s="35" t="s">
        <v>2583</v>
      </c>
      <c r="FK288" s="74">
        <f>AVERAGEIFS(FJ$2:FJ$242, $C$2:$C$242, 5)</f>
        <v>10822.852000000001</v>
      </c>
      <c r="FM288" s="35" t="s">
        <v>2583</v>
      </c>
      <c r="FN288" s="110">
        <f>AVERAGEIFS(FM$2:FM$242, $C$2:$C$242, 5)</f>
        <v>0.86363636363636365</v>
      </c>
      <c r="FX288" s="35" t="s">
        <v>2583</v>
      </c>
      <c r="FY288" s="79">
        <f>AVERAGEIFS(FX$2:FX$242, $C$2:$C$242, 5)</f>
        <v>1972.1764705882354</v>
      </c>
      <c r="GA288" s="35" t="s">
        <v>2583</v>
      </c>
      <c r="GB288" s="113">
        <f>AVERAGEIFS(GA$2:GA$242, $C$2:$C$242, 5)</f>
        <v>30.23</v>
      </c>
      <c r="GD288" s="35" t="s">
        <v>2583</v>
      </c>
      <c r="GE288" s="113">
        <f>AVERAGEIFS(GD$2:GD$242, $C$2:$C$242, 5)</f>
        <v>9.7263333333333328</v>
      </c>
      <c r="GH288" s="35" t="s">
        <v>2583</v>
      </c>
      <c r="GI288" s="36">
        <f>COUNTIFS(GH$2:GH$242, 1, $C$2:$C$242, 5)</f>
        <v>15</v>
      </c>
      <c r="GJ288" s="37">
        <f>GI288/GI289</f>
        <v>0.65217391304347827</v>
      </c>
      <c r="GK288" s="36">
        <f>COUNTIFS(GH$2:GH$242, 2, $C$2:$C$242, 5)</f>
        <v>3</v>
      </c>
      <c r="GL288" s="38">
        <f>GK288/GK289</f>
        <v>8.8235294117647065E-2</v>
      </c>
      <c r="GR288" s="35" t="s">
        <v>2583</v>
      </c>
      <c r="GS288" s="106">
        <f>AVERAGEIFS(GR$2:GR$242, $C$2:$C$242, 5)</f>
        <v>0</v>
      </c>
      <c r="GU288" s="35" t="s">
        <v>2583</v>
      </c>
      <c r="GV288" s="106">
        <f>AVERAGEIFS(GU$2:GU$242, $C$2:$C$242, 5)</f>
        <v>638.79999999999995</v>
      </c>
      <c r="GX288" s="35" t="s">
        <v>2583</v>
      </c>
      <c r="GY288" s="106">
        <f>AVERAGEIFS(GX$2:GX$242, $C$2:$C$242, 5)</f>
        <v>33.808</v>
      </c>
    </row>
    <row r="289" spans="13:208" x14ac:dyDescent="0.15">
      <c r="M289" s="44" t="s">
        <v>2584</v>
      </c>
      <c r="N289" s="45">
        <f>SUM(N284:N288)</f>
        <v>51</v>
      </c>
      <c r="O289" s="46">
        <f>N289/(N289+P289)</f>
        <v>0.47663551401869159</v>
      </c>
      <c r="P289" s="45">
        <f>SUM(P284:P288)</f>
        <v>56</v>
      </c>
      <c r="Q289" s="47">
        <f>P289/(N289+P289)</f>
        <v>0.52336448598130836</v>
      </c>
      <c r="AE289" s="44" t="s">
        <v>2584</v>
      </c>
      <c r="AF289" s="45">
        <f>SUM(AF284:AF288)</f>
        <v>68</v>
      </c>
      <c r="AG289" s="46">
        <f>AF289/(AF289+AH289)</f>
        <v>0.73118279569892475</v>
      </c>
      <c r="AH289" s="45">
        <f>SUM(AH284:AH288)</f>
        <v>25</v>
      </c>
      <c r="AI289" s="47">
        <f>AH289/(AF289+AH289)</f>
        <v>0.26881720430107525</v>
      </c>
      <c r="AK289" s="44" t="s">
        <v>2675</v>
      </c>
      <c r="AL289" s="99">
        <f>AVERAGE(AK$2:AK$242)</f>
        <v>3.8761904761904761E-2</v>
      </c>
      <c r="AQ289" s="44" t="s">
        <v>2584</v>
      </c>
      <c r="AR289" s="45">
        <f>SUM(AR284:AR288)</f>
        <v>31</v>
      </c>
      <c r="AS289" s="46">
        <f>AR289/(AR289+AT289+AV289)</f>
        <v>0.34065934065934067</v>
      </c>
      <c r="AT289" s="45">
        <f>SUM(AT284:AT288)</f>
        <v>30</v>
      </c>
      <c r="AU289" s="46">
        <f>AT289/(AR289+AT289+AV289)</f>
        <v>0.32967032967032966</v>
      </c>
      <c r="AV289" s="45">
        <f>SUM(AV284:AV288)</f>
        <v>30</v>
      </c>
      <c r="AW289" s="47">
        <f>AV289/(AR289+AT289+AV289)</f>
        <v>0.32967032967032966</v>
      </c>
      <c r="BA289" s="50" t="s">
        <v>2584</v>
      </c>
      <c r="BB289" s="40">
        <f>SUM(BB284:BB288)</f>
        <v>17</v>
      </c>
      <c r="BC289" s="41">
        <f>BB289/(110)</f>
        <v>0.15454545454545454</v>
      </c>
      <c r="BD289" s="40">
        <f>SUM(BD284:BD288)</f>
        <v>39</v>
      </c>
      <c r="BE289" s="41">
        <f>BD289/(110)</f>
        <v>0.35454545454545455</v>
      </c>
      <c r="BF289" s="40">
        <f>SUM(BF284:BF288)</f>
        <v>66</v>
      </c>
      <c r="BG289" s="41">
        <f>BF289/(110)</f>
        <v>0.6</v>
      </c>
      <c r="BH289" s="40">
        <f>SUM(BH284:BH288)</f>
        <v>39</v>
      </c>
      <c r="BI289" s="41">
        <f>BH289/(110)</f>
        <v>0.35454545454545455</v>
      </c>
      <c r="BJ289" s="40">
        <f>SUM(BJ284:BJ288)</f>
        <v>13</v>
      </c>
      <c r="BK289" s="41">
        <f>BJ289/(110)</f>
        <v>0.11818181818181818</v>
      </c>
      <c r="BL289" s="40">
        <f>SUM(BL284:BL288)</f>
        <v>32</v>
      </c>
      <c r="BM289" s="42">
        <f>BL289/(110)</f>
        <v>0.29090909090909089</v>
      </c>
      <c r="BO289" s="44" t="s">
        <v>2584</v>
      </c>
      <c r="BP289" s="45">
        <f>SUM(BP284:BP288)</f>
        <v>14</v>
      </c>
      <c r="BQ289" s="46">
        <f>BP289/(BP289+BR289+BT289)</f>
        <v>0.13861386138613863</v>
      </c>
      <c r="BR289" s="45">
        <f>SUM(BR284:BR288)</f>
        <v>69</v>
      </c>
      <c r="BS289" s="46">
        <f>BR289/(BP289+BR289+BT289)</f>
        <v>0.68316831683168322</v>
      </c>
      <c r="BT289" s="45">
        <f>SUM(BT284:BT288)</f>
        <v>18</v>
      </c>
      <c r="BU289" s="47">
        <f>BT289/(BP289+BR289+BT289)</f>
        <v>0.17821782178217821</v>
      </c>
      <c r="CF289" s="44" t="s">
        <v>2584</v>
      </c>
      <c r="CG289" s="45">
        <f>SUM(CG284:CG288)</f>
        <v>87</v>
      </c>
      <c r="CH289" s="46">
        <f>CG289/(CG289+CI289)</f>
        <v>0.83653846153846156</v>
      </c>
      <c r="CI289" s="45">
        <f>SUM(CI284:CI288)</f>
        <v>17</v>
      </c>
      <c r="CJ289" s="47">
        <f>CI289/(CG289+CI289)</f>
        <v>0.16346153846153846</v>
      </c>
      <c r="CV289" s="44" t="s">
        <v>2584</v>
      </c>
      <c r="CW289" s="45">
        <f>SUM(CW284:CW288)</f>
        <v>37</v>
      </c>
      <c r="CX289" s="46">
        <f>CW289/(CW289+CY289)</f>
        <v>1</v>
      </c>
      <c r="CY289" s="45">
        <f>SUM(CY284:CY288)</f>
        <v>0</v>
      </c>
      <c r="CZ289" s="47">
        <f>CY289/(CW289+CY289)</f>
        <v>0</v>
      </c>
      <c r="DJ289" s="44" t="s">
        <v>2584</v>
      </c>
      <c r="DK289" s="45">
        <f>SUM(DK284:DK288)</f>
        <v>101</v>
      </c>
      <c r="DL289" s="46">
        <f>DK289/(DK289+DM289)</f>
        <v>0.97115384615384615</v>
      </c>
      <c r="DM289" s="45">
        <f>SUM(DM284:DM288)</f>
        <v>3</v>
      </c>
      <c r="DN289" s="47">
        <f>DM289/(DK289+DM289)</f>
        <v>2.8846153846153848E-2</v>
      </c>
      <c r="DP289" s="44" t="s">
        <v>2584</v>
      </c>
      <c r="DQ289" s="71">
        <f>AVERAGE(DP$2:DP$242)</f>
        <v>739.96428571428567</v>
      </c>
      <c r="DR289" s="47">
        <f>DQ289/(DQ289+DS379)</f>
        <v>1</v>
      </c>
      <c r="DT289" s="44" t="s">
        <v>2584</v>
      </c>
      <c r="DU289" s="71">
        <f>AVERAGE(DT$2:DT$242)</f>
        <v>33</v>
      </c>
      <c r="DV289" s="47">
        <f>DU289/(DU289+DW379)</f>
        <v>1</v>
      </c>
      <c r="DX289" s="44" t="s">
        <v>2584</v>
      </c>
      <c r="DY289" s="71">
        <f>AVERAGE(DX$2:DX$242)</f>
        <v>3.7313432835820897</v>
      </c>
      <c r="DZ289" s="47">
        <f>DY289/(DY289+EA379)</f>
        <v>1</v>
      </c>
      <c r="EB289" s="44" t="s">
        <v>2675</v>
      </c>
      <c r="EC289" s="114">
        <f>AVERAGE(EB$2:EB$242)</f>
        <v>18.487403817142859</v>
      </c>
      <c r="EE289" s="44" t="s">
        <v>2675</v>
      </c>
      <c r="EF289" s="47">
        <f>AVERAGE(EE$2:EE$242)</f>
        <v>0.72331860465116282</v>
      </c>
      <c r="EH289" s="44" t="s">
        <v>2675</v>
      </c>
      <c r="EI289" s="77">
        <f>AVERAGE(EH$2:EH$242)</f>
        <v>6.459715686274512</v>
      </c>
      <c r="EK289" s="44" t="s">
        <v>2675</v>
      </c>
      <c r="EL289" s="80">
        <f>AVERAGE(EK$2:EK$242)</f>
        <v>36.20192307692308</v>
      </c>
      <c r="EN289" s="44" t="s">
        <v>2675</v>
      </c>
      <c r="EO289" s="80">
        <f>AVERAGE(EN$2:EN$242)</f>
        <v>0.22316666666666665</v>
      </c>
      <c r="ER289" s="44" t="s">
        <v>2584</v>
      </c>
      <c r="ES289" s="45">
        <f>SUM(ES284:ES288)</f>
        <v>67</v>
      </c>
      <c r="ET289" s="46">
        <f>ES289/(ES289+EU289)</f>
        <v>0.79761904761904767</v>
      </c>
      <c r="EU289" s="45">
        <f>SUM(EU284:EU288)</f>
        <v>17</v>
      </c>
      <c r="EV289" s="47">
        <f>EU289/(ES289+EU289)</f>
        <v>0.20238095238095238</v>
      </c>
      <c r="EY289" s="44" t="s">
        <v>2584</v>
      </c>
      <c r="EZ289" s="45">
        <f>SUM(EZ284:EZ288)</f>
        <v>76</v>
      </c>
      <c r="FA289" s="46">
        <f>EZ289/(EZ289+FB289)</f>
        <v>0.81720430107526887</v>
      </c>
      <c r="FB289" s="45">
        <f>SUM(FB284:FB288)</f>
        <v>17</v>
      </c>
      <c r="FC289" s="47">
        <f>FB289/(EZ289+FB289)</f>
        <v>0.18279569892473119</v>
      </c>
      <c r="FG289" s="44" t="s">
        <v>2675</v>
      </c>
      <c r="FH289" s="75">
        <f>AVERAGE(FG$2:FG$242)</f>
        <v>30.5</v>
      </c>
      <c r="FJ289" s="44" t="s">
        <v>2675</v>
      </c>
      <c r="FK289" s="75">
        <f>AVERAGE(FJ$2:FJ$242)</f>
        <v>165925.10113333332</v>
      </c>
      <c r="FM289" s="44" t="s">
        <v>2675</v>
      </c>
      <c r="FN289" s="111">
        <f>AVERAGE(FM$2:FM$242)</f>
        <v>0.96551724137931039</v>
      </c>
      <c r="FX289" s="44" t="s">
        <v>2675</v>
      </c>
      <c r="FY289" s="80">
        <f>AVERAGE(FX$2:FX$242)</f>
        <v>1975.7291666666667</v>
      </c>
      <c r="GA289" s="44" t="s">
        <v>2675</v>
      </c>
      <c r="GB289" s="114">
        <f>AVERAGE(GA$2:GA$242)</f>
        <v>12.326408888888889</v>
      </c>
      <c r="GD289" s="44" t="s">
        <v>2675</v>
      </c>
      <c r="GE289" s="114">
        <f>AVERAGE(GD$2:GD$242)</f>
        <v>4.3488157894736839</v>
      </c>
      <c r="GH289" s="44" t="s">
        <v>2584</v>
      </c>
      <c r="GI289" s="45">
        <f>SUM(GI284:GI288)</f>
        <v>23</v>
      </c>
      <c r="GJ289" s="46">
        <f>GI289/(GI289+GK289)</f>
        <v>0.40350877192982454</v>
      </c>
      <c r="GK289" s="45">
        <f>SUM(GK284:GK288)</f>
        <v>34</v>
      </c>
      <c r="GL289" s="47">
        <f>GK289/(GI289+GK289)</f>
        <v>0.59649122807017541</v>
      </c>
      <c r="GR289" s="44" t="s">
        <v>2675</v>
      </c>
      <c r="GS289" s="107">
        <f>AVERAGE(GR$2:GR$242)</f>
        <v>0</v>
      </c>
      <c r="GU289" s="44" t="s">
        <v>2675</v>
      </c>
      <c r="GV289" s="107">
        <f>AVERAGE(GU$2:GU$242)</f>
        <v>469.64285714285717</v>
      </c>
      <c r="GX289" s="44" t="s">
        <v>2675</v>
      </c>
      <c r="GY289" s="107">
        <f>AVERAGE(GX$2:GX$242)</f>
        <v>180.69250000000002</v>
      </c>
    </row>
    <row r="290" spans="13:208" x14ac:dyDescent="0.15">
      <c r="M290" s="32"/>
      <c r="N290" s="33" t="s">
        <v>2605</v>
      </c>
      <c r="O290" s="33"/>
      <c r="P290" s="33" t="s">
        <v>943</v>
      </c>
      <c r="Q290" s="34"/>
      <c r="AE290" s="32"/>
      <c r="AF290" s="33" t="s">
        <v>2605</v>
      </c>
      <c r="AG290" s="33"/>
      <c r="AH290" s="33" t="s">
        <v>943</v>
      </c>
      <c r="AI290" s="34"/>
      <c r="AK290" s="32"/>
      <c r="AL290" s="100"/>
      <c r="AQ290" s="32"/>
      <c r="AR290" s="33" t="s">
        <v>2605</v>
      </c>
      <c r="AS290" s="33"/>
      <c r="AT290" s="33" t="s">
        <v>943</v>
      </c>
      <c r="AU290" s="33"/>
      <c r="AV290" s="33" t="s">
        <v>680</v>
      </c>
      <c r="AW290" s="34"/>
      <c r="BA290" s="48"/>
      <c r="BB290" s="33" t="s">
        <v>2628</v>
      </c>
      <c r="BC290" s="33"/>
      <c r="BD290" s="33" t="s">
        <v>2629</v>
      </c>
      <c r="BE290" s="33"/>
      <c r="BF290" s="33" t="s">
        <v>2630</v>
      </c>
      <c r="BG290" s="33"/>
      <c r="BH290" s="33" t="s">
        <v>2631</v>
      </c>
      <c r="BI290" s="33"/>
      <c r="BJ290" s="33" t="s">
        <v>444</v>
      </c>
      <c r="BK290" s="33"/>
      <c r="BL290" s="33" t="s">
        <v>2596</v>
      </c>
      <c r="BM290" s="34"/>
      <c r="BO290" s="32"/>
      <c r="BP290" s="33" t="s">
        <v>2605</v>
      </c>
      <c r="BQ290" s="33"/>
      <c r="BR290" s="33" t="s">
        <v>943</v>
      </c>
      <c r="BS290" s="33"/>
      <c r="BT290" s="33" t="s">
        <v>680</v>
      </c>
      <c r="BU290" s="34"/>
      <c r="CF290" s="32"/>
      <c r="CG290" s="33" t="s">
        <v>2605</v>
      </c>
      <c r="CH290" s="33"/>
      <c r="CI290" s="33" t="s">
        <v>943</v>
      </c>
      <c r="CJ290" s="34"/>
      <c r="CV290" s="32"/>
      <c r="CW290" s="33" t="s">
        <v>2605</v>
      </c>
      <c r="CX290" s="33"/>
      <c r="CY290" s="33" t="s">
        <v>943</v>
      </c>
      <c r="CZ290" s="34"/>
      <c r="DJ290" s="32"/>
      <c r="DK290" s="33" t="s">
        <v>2605</v>
      </c>
      <c r="DL290" s="33"/>
      <c r="DM290" s="33" t="s">
        <v>943</v>
      </c>
      <c r="DN290" s="34"/>
      <c r="DP290" s="32"/>
      <c r="DQ290" s="33"/>
      <c r="DR290" s="34"/>
      <c r="DT290" s="32"/>
      <c r="DU290" s="33"/>
      <c r="DV290" s="34"/>
      <c r="DX290" s="32"/>
      <c r="DY290" s="33"/>
      <c r="DZ290" s="34"/>
      <c r="EB290" s="32"/>
      <c r="EC290" s="115"/>
      <c r="EE290" s="32"/>
      <c r="EF290" s="84"/>
      <c r="EH290" s="32"/>
      <c r="EI290" s="78"/>
      <c r="EK290" s="32"/>
      <c r="EL290" s="81"/>
      <c r="EN290" s="32"/>
      <c r="EO290" s="81"/>
      <c r="ER290" s="32"/>
      <c r="ES290" s="33" t="s">
        <v>2605</v>
      </c>
      <c r="ET290" s="33"/>
      <c r="EU290" s="33" t="s">
        <v>943</v>
      </c>
      <c r="EV290" s="34"/>
      <c r="EY290" s="32"/>
      <c r="EZ290" s="33" t="s">
        <v>2605</v>
      </c>
      <c r="FA290" s="33"/>
      <c r="FB290" s="33" t="s">
        <v>943</v>
      </c>
      <c r="FC290" s="34"/>
      <c r="FG290" s="32"/>
      <c r="FH290" s="102"/>
      <c r="FJ290" s="32"/>
      <c r="FK290" s="102"/>
      <c r="FM290" s="32"/>
      <c r="FN290" s="112"/>
      <c r="FX290" s="32"/>
      <c r="FY290" s="103"/>
      <c r="GA290" s="32"/>
      <c r="GB290" s="117"/>
      <c r="GD290" s="32"/>
      <c r="GE290" s="117"/>
      <c r="GH290" s="32"/>
      <c r="GI290" s="33" t="s">
        <v>2605</v>
      </c>
      <c r="GJ290" s="33"/>
      <c r="GK290" s="33" t="s">
        <v>943</v>
      </c>
      <c r="GL290" s="34"/>
      <c r="GR290" s="32"/>
      <c r="GS290" s="108"/>
      <c r="GU290" s="32"/>
      <c r="GV290" s="108"/>
      <c r="GX290" s="32"/>
      <c r="GY290" s="108"/>
    </row>
    <row r="291" spans="13:208" x14ac:dyDescent="0.15">
      <c r="M291" s="43" t="s">
        <v>2585</v>
      </c>
      <c r="N291" s="36">
        <f>COUNTIFS(M$2:M$242, 1, $D$2:$D$242, 1)</f>
        <v>2</v>
      </c>
      <c r="O291" s="37">
        <f>N291/N299</f>
        <v>3.9215686274509803E-2</v>
      </c>
      <c r="P291" s="36">
        <f>COUNTIFS(M$2:M$242, 2, $D$2:$D$242, 1)</f>
        <v>4</v>
      </c>
      <c r="Q291" s="38">
        <f>P291/P299</f>
        <v>7.1428571428571425E-2</v>
      </c>
      <c r="AE291" s="43" t="s">
        <v>2585</v>
      </c>
      <c r="AF291" s="36">
        <f>COUNTIFS(AE$2:AE$242, 1, $D$2:$D$242, 1)</f>
        <v>4</v>
      </c>
      <c r="AG291" s="37">
        <f>AF291/AF299</f>
        <v>5.8823529411764705E-2</v>
      </c>
      <c r="AH291" s="36">
        <f>COUNTIFS(AE$2:AE$242, 2, $D$2:$D$242, 1)</f>
        <v>2</v>
      </c>
      <c r="AI291" s="38">
        <f>AH291/AH299</f>
        <v>0.08</v>
      </c>
      <c r="AK291" s="43" t="s">
        <v>2585</v>
      </c>
      <c r="AL291" s="98" t="e">
        <f>AVERAGEIFS(AK$2:AK$242, $D$2:$D$242, 1)</f>
        <v>#DIV/0!</v>
      </c>
      <c r="AQ291" s="43" t="s">
        <v>2585</v>
      </c>
      <c r="AR291" s="36">
        <f>COUNTIFS(AQ$2:AQ$242, 1, $D$2:$D$242, 1)</f>
        <v>1</v>
      </c>
      <c r="AS291" s="37">
        <f>AR291/AR299</f>
        <v>3.2258064516129031E-2</v>
      </c>
      <c r="AT291" s="36">
        <f>COUNTIFS(AQ$2:AQ$242, 2, $D$2:$D$242, 1)</f>
        <v>2</v>
      </c>
      <c r="AU291" s="37">
        <f>AT291/AT299</f>
        <v>6.6666666666666666E-2</v>
      </c>
      <c r="AV291" s="36">
        <f>COUNTIFS(AQ$2:AQ$242, 3, $D$2:$D$242, 1)</f>
        <v>3</v>
      </c>
      <c r="AW291" s="38">
        <f>AV291/AV299</f>
        <v>0.1</v>
      </c>
      <c r="BA291" s="51" t="s">
        <v>2585</v>
      </c>
      <c r="BB291" s="36">
        <f>COUNTIFS(BA$2:BA$242, 1, $D$2:$D$242, 1)</f>
        <v>0</v>
      </c>
      <c r="BC291" s="37">
        <f>BB291/BB299</f>
        <v>0</v>
      </c>
      <c r="BD291" s="36">
        <f>COUNTIFS(BB$2:BB$242, 1, $D$2:$D$242, 1)</f>
        <v>2</v>
      </c>
      <c r="BE291" s="37">
        <f>BD291/BD299</f>
        <v>5.128205128205128E-2</v>
      </c>
      <c r="BF291" s="36">
        <f>COUNTIFS(BC$2:BC$242, 1, $D$2:$D$242, 1)</f>
        <v>3</v>
      </c>
      <c r="BG291" s="37">
        <f>BF291/BF299</f>
        <v>4.5454545454545456E-2</v>
      </c>
      <c r="BH291" s="36">
        <f>COUNTIFS(BD$2:BD$242, 1, $D$2:$D$242, 1)</f>
        <v>1</v>
      </c>
      <c r="BI291" s="37">
        <f>BH291/BH299</f>
        <v>2.564102564102564E-2</v>
      </c>
      <c r="BJ291" s="36">
        <f>COUNTIFS(BE$2:BE$242, 1, $D$2:$D$242, 1)</f>
        <v>1</v>
      </c>
      <c r="BK291" s="37">
        <f>BJ291/BJ299</f>
        <v>7.6923076923076927E-2</v>
      </c>
      <c r="BL291" s="36">
        <f>COUNTIFS(BF$2:BF$242, 1, $D$2:$D$242, 1)</f>
        <v>1</v>
      </c>
      <c r="BM291" s="38">
        <f>BL291/BL299</f>
        <v>3.125E-2</v>
      </c>
      <c r="BO291" s="43" t="s">
        <v>2585</v>
      </c>
      <c r="BP291" s="36">
        <f>COUNTIFS(BO$2:BO$242, 1, $D$2:$D$242, 1)</f>
        <v>1</v>
      </c>
      <c r="BQ291" s="37">
        <f>BP291/BP299</f>
        <v>7.1428571428571425E-2</v>
      </c>
      <c r="BR291" s="36">
        <f>COUNTIFS(BO$2:BO$242, 2, $D$2:$D$242, 1)</f>
        <v>2</v>
      </c>
      <c r="BS291" s="37">
        <f>BR291/BR299</f>
        <v>2.8985507246376812E-2</v>
      </c>
      <c r="BT291" s="36">
        <f>COUNTIFS(BO$2:BO$242, 3, $D$2:$D$242, 1)</f>
        <v>3</v>
      </c>
      <c r="BU291" s="38">
        <f>BT291/BT299</f>
        <v>0.16666666666666666</v>
      </c>
      <c r="CF291" s="43" t="s">
        <v>2585</v>
      </c>
      <c r="CG291" s="36">
        <f>COUNTIFS(CF$2:CF$242, 1, $D$2:$D$242, 1)</f>
        <v>4</v>
      </c>
      <c r="CH291" s="37">
        <f>CG291/CG299</f>
        <v>4.5977011494252873E-2</v>
      </c>
      <c r="CI291" s="36">
        <f>COUNTIFS(CF$2:CF$242, 2, $D$2:$D$242, 1)</f>
        <v>2</v>
      </c>
      <c r="CJ291" s="38">
        <f>CI291/CI299</f>
        <v>0.11764705882352941</v>
      </c>
      <c r="CV291" s="43" t="s">
        <v>2585</v>
      </c>
      <c r="CW291" s="36">
        <f>COUNTIFS(CV$2:CV$242, 1, $D$2:$D$242, 1)</f>
        <v>0</v>
      </c>
      <c r="CX291" s="37">
        <f>CW291/CW299</f>
        <v>0</v>
      </c>
      <c r="CY291" s="36">
        <f>COUNTIFS(CV$2:CV$242, 2, $D$2:$D$242, 1)</f>
        <v>0</v>
      </c>
      <c r="CZ291" s="38" t="e">
        <f>CY291/CY299</f>
        <v>#DIV/0!</v>
      </c>
      <c r="DJ291" s="43" t="s">
        <v>2585</v>
      </c>
      <c r="DK291" s="36">
        <f>COUNTIFS(DJ$2:DJ$242, 1, $D$2:$D$242, 1)</f>
        <v>6</v>
      </c>
      <c r="DL291" s="37">
        <f>DK291/DK299</f>
        <v>5.9405940594059403E-2</v>
      </c>
      <c r="DM291" s="36">
        <f>COUNTIFS(DJ$2:DJ$242, 2, $D$2:$D$242, 1)</f>
        <v>0</v>
      </c>
      <c r="DN291" s="38">
        <f>DM291/DM299</f>
        <v>0</v>
      </c>
      <c r="DP291" s="43" t="s">
        <v>2585</v>
      </c>
      <c r="DQ291" s="70">
        <f>AVERAGEIFS(DP$2:DP$242, $D$2:$D$242, 1)</f>
        <v>257</v>
      </c>
      <c r="DR291" s="38">
        <f>DQ291/DQ299</f>
        <v>0.34731405955885902</v>
      </c>
      <c r="DT291" s="43" t="s">
        <v>2585</v>
      </c>
      <c r="DU291" s="70">
        <f>AVERAGEIFS(DT$2:DT$242, $D$2:$D$242, 1)</f>
        <v>0</v>
      </c>
      <c r="DV291" s="38">
        <f>DU291/DU299</f>
        <v>0</v>
      </c>
      <c r="DX291" s="43" t="s">
        <v>2585</v>
      </c>
      <c r="DY291" s="70">
        <f>AVERAGEIFS(DX$2:DX$242, $D$2:$D$242, 1)</f>
        <v>4</v>
      </c>
      <c r="DZ291" s="38">
        <f>DY291/DY299</f>
        <v>1.0720000000000001</v>
      </c>
      <c r="EB291" s="43" t="s">
        <v>2585</v>
      </c>
      <c r="EC291" s="113">
        <f>AVERAGEIFS(EB$2:EB$242, $D$2:$D$242, 1)</f>
        <v>1.5550293333333334</v>
      </c>
      <c r="EE291" s="43" t="s">
        <v>2585</v>
      </c>
      <c r="EF291" s="38">
        <f>AVERAGEIFS(EE$2:EE$242, $D$2:$D$242, 1)</f>
        <v>0.94</v>
      </c>
      <c r="EH291" s="43" t="s">
        <v>2585</v>
      </c>
      <c r="EI291" s="76">
        <f>AVERAGEIFS(EH$2:EH$242, $D$2:$D$242, 1)</f>
        <v>2.1186666666666665</v>
      </c>
      <c r="EK291" s="43" t="s">
        <v>2585</v>
      </c>
      <c r="EL291" s="79">
        <f>AVERAGEIFS(EK$2:EK$242, $D$2:$D$242, 1)</f>
        <v>0</v>
      </c>
      <c r="EN291" s="43" t="s">
        <v>2585</v>
      </c>
      <c r="EO291" s="79">
        <f>AVERAGEIFS(EN$2:EN$242, $D$2:$D$242, 1)</f>
        <v>0</v>
      </c>
      <c r="ER291" s="43" t="s">
        <v>2585</v>
      </c>
      <c r="ES291" s="36">
        <f>COUNTIFS(ER$2:ER$242, 1, $D$2:$D$242, 1)</f>
        <v>3</v>
      </c>
      <c r="ET291" s="37">
        <f>ES291/ES299</f>
        <v>4.4776119402985072E-2</v>
      </c>
      <c r="EU291" s="36">
        <f>COUNTIFS(ER$2:ER$242, 2, $D$2:$D$242, 1)</f>
        <v>0</v>
      </c>
      <c r="EV291" s="38">
        <f>EU291/EU299</f>
        <v>0</v>
      </c>
      <c r="EY291" s="43" t="s">
        <v>2585</v>
      </c>
      <c r="EZ291" s="36">
        <f>COUNTIFS(EY$2:EY$242, 1, $D$2:$D$242, 1)</f>
        <v>3</v>
      </c>
      <c r="FA291" s="37">
        <f>EZ291/EZ299</f>
        <v>3.9473684210526314E-2</v>
      </c>
      <c r="FB291" s="36">
        <f>COUNTIFS(EY$2:EY$242, 2, $D$2:$D$242, 1)</f>
        <v>1</v>
      </c>
      <c r="FC291" s="38">
        <f>FB291/FB299</f>
        <v>5.8823529411764705E-2</v>
      </c>
      <c r="FG291" s="43" t="s">
        <v>2585</v>
      </c>
      <c r="FH291" s="74">
        <f>AVERAGEIFS(FG$2:FG$242, $D$2:$D$242, 1)</f>
        <v>22</v>
      </c>
      <c r="FJ291" s="43" t="s">
        <v>2585</v>
      </c>
      <c r="FK291" s="74">
        <f>AVERAGEIFS(FJ$2:FJ$242, $D$2:$D$242, 1)</f>
        <v>1.337</v>
      </c>
      <c r="FM291" s="43" t="s">
        <v>2585</v>
      </c>
      <c r="FN291" s="110">
        <f>AVERAGEIFS(FM$2:FM$242, $D$2:$D$242, 1)</f>
        <v>1</v>
      </c>
      <c r="FX291" s="43" t="s">
        <v>2585</v>
      </c>
      <c r="FY291" s="79">
        <f>AVERAGEIFS(FX$2:FX$242, $D$2:$D$242, 1)</f>
        <v>1964</v>
      </c>
      <c r="GA291" s="43" t="s">
        <v>2585</v>
      </c>
      <c r="GB291" s="113">
        <f>AVERAGEIFS(GA$2:GA$242, $D$2:$D$242, 1)</f>
        <v>1.73</v>
      </c>
      <c r="GD291" s="43" t="s">
        <v>2585</v>
      </c>
      <c r="GE291" s="113">
        <f>AVERAGEIFS(GD$2:GD$242, $D$2:$D$242, 1)</f>
        <v>0.60050000000000003</v>
      </c>
      <c r="GH291" s="43" t="s">
        <v>2585</v>
      </c>
      <c r="GI291" s="36">
        <f>COUNTIFS(GH$2:GH$242, 1, $D$2:$D$242, 1)</f>
        <v>1</v>
      </c>
      <c r="GJ291" s="37">
        <f>GI291/GI299</f>
        <v>4.3478260869565216E-2</v>
      </c>
      <c r="GK291" s="36">
        <f>COUNTIFS(GH$2:GH$242, 2, $D$2:$D$242, 1)</f>
        <v>1</v>
      </c>
      <c r="GL291" s="38">
        <f>GK291/GK299</f>
        <v>2.9411764705882353E-2</v>
      </c>
      <c r="GR291" s="43" t="s">
        <v>2585</v>
      </c>
      <c r="GS291" s="106" t="e">
        <f>AVERAGEIFS(GR$2:GR$242, $D$2:$D$242, 1)</f>
        <v>#DIV/0!</v>
      </c>
      <c r="GU291" s="43" t="s">
        <v>2585</v>
      </c>
      <c r="GV291" s="106" t="e">
        <f>AVERAGEIFS(GU$2:GU$242, $D$2:$D$242, 1)</f>
        <v>#DIV/0!</v>
      </c>
      <c r="GX291" s="43" t="s">
        <v>2585</v>
      </c>
      <c r="GY291" s="106">
        <f>AVERAGEIFS(GX$2:GX$242, $D$2:$D$242, 1)</f>
        <v>2500</v>
      </c>
    </row>
    <row r="292" spans="13:208" x14ac:dyDescent="0.15">
      <c r="M292" s="43" t="s">
        <v>2586</v>
      </c>
      <c r="N292" s="36">
        <f>COUNTIFS(M$2:M$242, 1, $D$2:$D$242, 2)</f>
        <v>18</v>
      </c>
      <c r="O292" s="37">
        <f>N292/N299</f>
        <v>0.35294117647058826</v>
      </c>
      <c r="P292" s="36">
        <f>COUNTIFS(M$2:M$242, 2, $D$2:$D$242, 2)</f>
        <v>9</v>
      </c>
      <c r="Q292" s="38">
        <f>P292/P299</f>
        <v>0.16071428571428573</v>
      </c>
      <c r="AE292" s="43" t="s">
        <v>2586</v>
      </c>
      <c r="AF292" s="36">
        <f>COUNTIFS(AE$2:AE$242, 1, $D$2:$D$242, 2)</f>
        <v>18</v>
      </c>
      <c r="AG292" s="37">
        <f>AF292/AF299</f>
        <v>0.26470588235294118</v>
      </c>
      <c r="AH292" s="36">
        <f>COUNTIFS(AE$2:AE$242, 2, $D$2:$D$242, 2)</f>
        <v>10</v>
      </c>
      <c r="AI292" s="38">
        <f>AH292/AH299</f>
        <v>0.4</v>
      </c>
      <c r="AK292" s="43" t="s">
        <v>2586</v>
      </c>
      <c r="AL292" s="98">
        <f>AVERAGEIFS(AK$2:AK$242, $D$2:$D$242, 2)</f>
        <v>7.0571428571428577E-2</v>
      </c>
      <c r="AQ292" s="43" t="s">
        <v>2586</v>
      </c>
      <c r="AR292" s="36">
        <f>COUNTIFS(AQ$2:AQ$242, 1, $D$2:$D$242, 2)</f>
        <v>14</v>
      </c>
      <c r="AS292" s="37">
        <f>AR292/AR299</f>
        <v>0.45161290322580644</v>
      </c>
      <c r="AT292" s="36">
        <f>COUNTIFS(AQ$2:AQ$242, 2, $D$2:$D$242, 2)</f>
        <v>9</v>
      </c>
      <c r="AU292" s="37">
        <f>AT292/AT299</f>
        <v>0.3</v>
      </c>
      <c r="AV292" s="36">
        <f>COUNTIFS(AQ$2:AQ$242, 3, $D$2:$D$242, 2)</f>
        <v>4</v>
      </c>
      <c r="AW292" s="38">
        <f>AV292/AV299</f>
        <v>0.13333333333333333</v>
      </c>
      <c r="BA292" s="51" t="s">
        <v>2586</v>
      </c>
      <c r="BB292" s="36">
        <f>COUNTIFS(BA$2:BA$242, 1, $D$2:$D$242, 2)</f>
        <v>4</v>
      </c>
      <c r="BC292" s="37">
        <f>BB292/BB299</f>
        <v>0.23529411764705882</v>
      </c>
      <c r="BD292" s="36">
        <f>COUNTIFS(BB$2:BB$242, 1, $D$2:$D$242, 2)</f>
        <v>7</v>
      </c>
      <c r="BE292" s="37">
        <f>BD292/BD299</f>
        <v>0.17948717948717949</v>
      </c>
      <c r="BF292" s="36">
        <f>COUNTIFS(BC$2:BC$242, 1, $D$2:$D$242, 2)</f>
        <v>19</v>
      </c>
      <c r="BG292" s="37">
        <f>BF292/BF299</f>
        <v>0.2878787878787879</v>
      </c>
      <c r="BH292" s="36">
        <f>COUNTIFS(BD$2:BD$242, 1, $D$2:$D$242, 2)</f>
        <v>15</v>
      </c>
      <c r="BI292" s="37">
        <f>BH292/BH299</f>
        <v>0.38461538461538464</v>
      </c>
      <c r="BJ292" s="36">
        <f>COUNTIFS(BE$2:BE$242, 1, $D$2:$D$242, 2)</f>
        <v>2</v>
      </c>
      <c r="BK292" s="37">
        <f>BJ292/BJ299</f>
        <v>0.15384615384615385</v>
      </c>
      <c r="BL292" s="36">
        <f>COUNTIFS(BF$2:BF$242, 1, $D$2:$D$242, 2)</f>
        <v>12</v>
      </c>
      <c r="BM292" s="38">
        <f>BL292/BL299</f>
        <v>0.375</v>
      </c>
      <c r="BO292" s="43" t="s">
        <v>2586</v>
      </c>
      <c r="BP292" s="36">
        <f>COUNTIFS(BO$2:BO$242, 1, $D$2:$D$242, 2)</f>
        <v>5</v>
      </c>
      <c r="BQ292" s="37">
        <f>BP292/BP299</f>
        <v>0.35714285714285715</v>
      </c>
      <c r="BR292" s="36">
        <f>COUNTIFS(BO$2:BO$242, 2, $D$2:$D$242, 2)</f>
        <v>22</v>
      </c>
      <c r="BS292" s="37">
        <f>BR292/BR299</f>
        <v>0.3188405797101449</v>
      </c>
      <c r="BT292" s="36">
        <f>COUNTIFS(BO$2:BO$242, 3, $D$2:$D$242, 2)</f>
        <v>1</v>
      </c>
      <c r="BU292" s="38">
        <f>BT292/BT299</f>
        <v>5.5555555555555552E-2</v>
      </c>
      <c r="CF292" s="43" t="s">
        <v>2586</v>
      </c>
      <c r="CG292" s="36">
        <f>COUNTIFS(CF$2:CF$242, 1, $D$2:$D$242, 2)</f>
        <v>26</v>
      </c>
      <c r="CH292" s="37">
        <f>CG292/CG299</f>
        <v>0.2988505747126437</v>
      </c>
      <c r="CI292" s="36">
        <f>COUNTIFS(CF$2:CF$242, 2, $D$2:$D$242, 2)</f>
        <v>2</v>
      </c>
      <c r="CJ292" s="38">
        <f>CI292/CI299</f>
        <v>0.11764705882352941</v>
      </c>
      <c r="CV292" s="43" t="s">
        <v>2586</v>
      </c>
      <c r="CW292" s="36">
        <f>COUNTIFS(CV$2:CV$242, 1, $D$2:$D$242, 2)</f>
        <v>17</v>
      </c>
      <c r="CX292" s="37">
        <f>CW292/CW299</f>
        <v>0.45945945945945948</v>
      </c>
      <c r="CY292" s="36">
        <f>COUNTIFS(CV$2:CV$242, 2, $D$2:$D$242, 2)</f>
        <v>0</v>
      </c>
      <c r="CZ292" s="38" t="e">
        <f>CY292/CY299</f>
        <v>#DIV/0!</v>
      </c>
      <c r="DJ292" s="43" t="s">
        <v>2586</v>
      </c>
      <c r="DK292" s="36">
        <f>COUNTIFS(DJ$2:DJ$242, 1, $D$2:$D$242, 2)</f>
        <v>27</v>
      </c>
      <c r="DL292" s="37">
        <f>DK292/DK299</f>
        <v>0.26732673267326734</v>
      </c>
      <c r="DM292" s="36">
        <f>COUNTIFS(DJ$2:DJ$242, 2, $D$2:$D$242, 2)</f>
        <v>1</v>
      </c>
      <c r="DN292" s="38">
        <f>DM292/DM299</f>
        <v>0.33333333333333331</v>
      </c>
      <c r="DP292" s="43" t="s">
        <v>2586</v>
      </c>
      <c r="DQ292" s="70">
        <f>AVERAGEIFS(DP$2:DP$242, $D$2:$D$242, 2)</f>
        <v>1624.0625</v>
      </c>
      <c r="DR292" s="38">
        <f>DQ292/DQ299</f>
        <v>2.194784979970076</v>
      </c>
      <c r="DT292" s="43" t="s">
        <v>2586</v>
      </c>
      <c r="DU292" s="70">
        <f>AVERAGEIFS(DT$2:DT$242, $D$2:$D$242, 2)</f>
        <v>4.7777777777777777</v>
      </c>
      <c r="DV292" s="38">
        <f>DU292/DU299</f>
        <v>0.14478114478114479</v>
      </c>
      <c r="DX292" s="43" t="s">
        <v>2586</v>
      </c>
      <c r="DY292" s="70">
        <f>AVERAGEIFS(DX$2:DX$242, $D$2:$D$242, 2)</f>
        <v>4.666666666666667</v>
      </c>
      <c r="DZ292" s="38">
        <f>DY292/DY299</f>
        <v>1.2506666666666668</v>
      </c>
      <c r="EB292" s="43" t="s">
        <v>2586</v>
      </c>
      <c r="EC292" s="113">
        <f>AVERAGEIFS(EB$2:EB$242, $D$2:$D$242, 2)</f>
        <v>19.218905386666666</v>
      </c>
      <c r="EE292" s="43" t="s">
        <v>2586</v>
      </c>
      <c r="EF292" s="38">
        <f>AVERAGEIFS(EE$2:EE$242, $D$2:$D$242, 2)</f>
        <v>0.66649999999999998</v>
      </c>
      <c r="EH292" s="43" t="s">
        <v>2586</v>
      </c>
      <c r="EI292" s="76">
        <f>AVERAGEIFS(EH$2:EH$242, $D$2:$D$242, 2)</f>
        <v>8.5494285714285709</v>
      </c>
      <c r="EK292" s="43" t="s">
        <v>2586</v>
      </c>
      <c r="EL292" s="79">
        <f>AVERAGEIFS(EK$2:EK$242, $D$2:$D$242, 2)</f>
        <v>136.83333333333334</v>
      </c>
      <c r="EN292" s="43" t="s">
        <v>2586</v>
      </c>
      <c r="EO292" s="79">
        <f>AVERAGEIFS(EN$2:EN$242, $D$2:$D$242, 2)</f>
        <v>1.6779999999999999</v>
      </c>
      <c r="ER292" s="43" t="s">
        <v>2586</v>
      </c>
      <c r="ES292" s="36">
        <f>COUNTIFS(ER$2:ER$242, 1, $D$2:$D$242, 2)</f>
        <v>23</v>
      </c>
      <c r="ET292" s="37">
        <f>ES292/ES299</f>
        <v>0.34328358208955223</v>
      </c>
      <c r="EU292" s="36">
        <f>COUNTIFS(ER$2:ER$242, 2, $D$2:$D$242, 2)</f>
        <v>2</v>
      </c>
      <c r="EV292" s="38">
        <f>EU292/EU299</f>
        <v>0.11764705882352941</v>
      </c>
      <c r="EY292" s="43" t="s">
        <v>2586</v>
      </c>
      <c r="EZ292" s="36">
        <f>COUNTIFS(EY$2:EY$242, 1, $D$2:$D$242, 2)</f>
        <v>25</v>
      </c>
      <c r="FA292" s="37">
        <f>EZ292/EZ299</f>
        <v>0.32894736842105265</v>
      </c>
      <c r="FB292" s="36">
        <f>COUNTIFS(EY$2:EY$242, 2, $D$2:$D$242, 2)</f>
        <v>1</v>
      </c>
      <c r="FC292" s="38">
        <f>FB292/FB299</f>
        <v>5.8823529411764705E-2</v>
      </c>
      <c r="FG292" s="43" t="s">
        <v>2586</v>
      </c>
      <c r="FH292" s="74">
        <f>AVERAGEIFS(FG$2:FG$242, $D$2:$D$242, 2)</f>
        <v>3.3</v>
      </c>
      <c r="FJ292" s="43" t="s">
        <v>2586</v>
      </c>
      <c r="FK292" s="74">
        <f>AVERAGEIFS(FJ$2:FJ$242, $D$2:$D$242, 2)</f>
        <v>10822.852000000001</v>
      </c>
      <c r="FM292" s="43" t="s">
        <v>2586</v>
      </c>
      <c r="FN292" s="110">
        <f>AVERAGEIFS(FM$2:FM$242, $D$2:$D$242, 2)</f>
        <v>0.73684210526315785</v>
      </c>
      <c r="FX292" s="43" t="s">
        <v>2586</v>
      </c>
      <c r="FY292" s="79">
        <f>AVERAGEIFS(FX$2:FX$242, $D$2:$D$242, 2)</f>
        <v>1980.4166666666667</v>
      </c>
      <c r="GA292" s="43" t="s">
        <v>2586</v>
      </c>
      <c r="GB292" s="113">
        <f>AVERAGEIFS(GA$2:GA$242, $D$2:$D$242, 2)</f>
        <v>7.6874545454545453</v>
      </c>
      <c r="GD292" s="43" t="s">
        <v>2586</v>
      </c>
      <c r="GE292" s="113">
        <f>AVERAGEIFS(GD$2:GD$242, $D$2:$D$242, 2)</f>
        <v>1.5443636363636366</v>
      </c>
      <c r="GH292" s="43" t="s">
        <v>2586</v>
      </c>
      <c r="GI292" s="36">
        <f>COUNTIFS(GH$2:GH$242, 1, $D$2:$D$242, 2)</f>
        <v>8</v>
      </c>
      <c r="GJ292" s="37">
        <f>GI292/GI299</f>
        <v>0.34782608695652173</v>
      </c>
      <c r="GK292" s="36">
        <f>COUNTIFS(GH$2:GH$242, 2, $D$2:$D$242, 2)</f>
        <v>9</v>
      </c>
      <c r="GL292" s="38">
        <f>GK292/GK299</f>
        <v>0.26470588235294118</v>
      </c>
      <c r="GR292" s="43" t="s">
        <v>2586</v>
      </c>
      <c r="GS292" s="106">
        <f>AVERAGEIFS(GR$2:GR$242, $D$2:$D$242, 2)</f>
        <v>0</v>
      </c>
      <c r="GU292" s="43" t="s">
        <v>2586</v>
      </c>
      <c r="GV292" s="106">
        <f>AVERAGEIFS(GU$2:GU$242, $D$2:$D$242, 2)</f>
        <v>237</v>
      </c>
      <c r="GX292" s="43" t="s">
        <v>2586</v>
      </c>
      <c r="GY292" s="106">
        <f>AVERAGEIFS(GX$2:GX$242, $D$2:$D$242, 2)</f>
        <v>21.240000000000002</v>
      </c>
    </row>
    <row r="293" spans="13:208" x14ac:dyDescent="0.15">
      <c r="M293" s="43" t="s">
        <v>2587</v>
      </c>
      <c r="N293" s="36">
        <f>COUNTIFS(M$2:M$242, 1, $D$2:$D$242, 3)</f>
        <v>15</v>
      </c>
      <c r="O293" s="37">
        <f>N293/N299</f>
        <v>0.29411764705882354</v>
      </c>
      <c r="P293" s="36">
        <f>COUNTIFS(M$2:M$242, 2, $D$2:$D$242, 3)</f>
        <v>4</v>
      </c>
      <c r="Q293" s="38">
        <f>P293/P299</f>
        <v>7.1428571428571425E-2</v>
      </c>
      <c r="AE293" s="43" t="s">
        <v>2587</v>
      </c>
      <c r="AF293" s="36">
        <f>COUNTIFS(AE$2:AE$242, 1, $D$2:$D$242, 3)</f>
        <v>13</v>
      </c>
      <c r="AG293" s="37">
        <f>AF293/AF299</f>
        <v>0.19117647058823528</v>
      </c>
      <c r="AH293" s="36">
        <f>COUNTIFS(AE$2:AE$242, 2, $D$2:$D$242, 3)</f>
        <v>6</v>
      </c>
      <c r="AI293" s="38">
        <f>AH293/AH299</f>
        <v>0.24</v>
      </c>
      <c r="AK293" s="43" t="s">
        <v>2587</v>
      </c>
      <c r="AL293" s="98">
        <f>AVERAGEIFS(AK$2:AK$242, $D$2:$D$242, 3)</f>
        <v>4.5714285714285714E-2</v>
      </c>
      <c r="AQ293" s="43" t="s">
        <v>2587</v>
      </c>
      <c r="AR293" s="36">
        <f>COUNTIFS(AQ$2:AQ$242, 1, $D$2:$D$242, 3)</f>
        <v>8</v>
      </c>
      <c r="AS293" s="37">
        <f>AR293/AR299</f>
        <v>0.25806451612903225</v>
      </c>
      <c r="AT293" s="36">
        <f>COUNTIFS(AQ$2:AQ$242, 2, $D$2:$D$242, 3)</f>
        <v>6</v>
      </c>
      <c r="AU293" s="37">
        <f>AT293/AT299</f>
        <v>0.2</v>
      </c>
      <c r="AV293" s="36">
        <f>COUNTIFS(AQ$2:AQ$242, 3, $D$2:$D$242, 3)</f>
        <v>4</v>
      </c>
      <c r="AW293" s="38">
        <f>AV293/AV299</f>
        <v>0.13333333333333333</v>
      </c>
      <c r="BA293" s="51" t="s">
        <v>2587</v>
      </c>
      <c r="BB293" s="36">
        <f>COUNTIFS(BA$2:BA$242, 1, $D$2:$D$242, 3)</f>
        <v>6</v>
      </c>
      <c r="BC293" s="37">
        <f>BB293/BB299</f>
        <v>0.35294117647058826</v>
      </c>
      <c r="BD293" s="36">
        <f>COUNTIFS(BB$2:BB$242, 1, $D$2:$D$242, 3)</f>
        <v>10</v>
      </c>
      <c r="BE293" s="37">
        <f>BD293/BD299</f>
        <v>0.25641025641025639</v>
      </c>
      <c r="BF293" s="36">
        <f>COUNTIFS(BC$2:BC$242, 1, $D$2:$D$242, 3)</f>
        <v>15</v>
      </c>
      <c r="BG293" s="37">
        <f>BF293/BF299</f>
        <v>0.22727272727272727</v>
      </c>
      <c r="BH293" s="36">
        <f>COUNTIFS(BD$2:BD$242, 1, $D$2:$D$242, 3)</f>
        <v>9</v>
      </c>
      <c r="BI293" s="37">
        <f>BH293/BH299</f>
        <v>0.23076923076923078</v>
      </c>
      <c r="BJ293" s="36">
        <f>COUNTIFS(BE$2:BE$242, 1, $D$2:$D$242, 3)</f>
        <v>1</v>
      </c>
      <c r="BK293" s="37">
        <f>BJ293/BJ299</f>
        <v>7.6923076923076927E-2</v>
      </c>
      <c r="BL293" s="36">
        <f>COUNTIFS(BF$2:BF$242, 1, $D$2:$D$242, 3)</f>
        <v>5</v>
      </c>
      <c r="BM293" s="38">
        <f>BL293/BL299</f>
        <v>0.15625</v>
      </c>
      <c r="BO293" s="43" t="s">
        <v>2587</v>
      </c>
      <c r="BP293" s="36">
        <f>COUNTIFS(BO$2:BO$242, 1, $D$2:$D$242, 3)</f>
        <v>2</v>
      </c>
      <c r="BQ293" s="37">
        <f>BP293/BP299</f>
        <v>0.14285714285714285</v>
      </c>
      <c r="BR293" s="36">
        <f>COUNTIFS(BO$2:BO$242, 2, $D$2:$D$242, 3)</f>
        <v>16</v>
      </c>
      <c r="BS293" s="37">
        <f>BR293/BR299</f>
        <v>0.2318840579710145</v>
      </c>
      <c r="BT293" s="36">
        <f>COUNTIFS(BO$2:BO$242, 3, $D$2:$D$242, 3)</f>
        <v>2</v>
      </c>
      <c r="BU293" s="38">
        <f>BT293/BT299</f>
        <v>0.1111111111111111</v>
      </c>
      <c r="CF293" s="43" t="s">
        <v>2587</v>
      </c>
      <c r="CG293" s="36">
        <f>COUNTIFS(CF$2:CF$242, 1, $D$2:$D$242, 3)</f>
        <v>18</v>
      </c>
      <c r="CH293" s="37">
        <f>CG293/CG299</f>
        <v>0.20689655172413793</v>
      </c>
      <c r="CI293" s="36">
        <f>COUNTIFS(CF$2:CF$242, 2, $D$2:$D$242, 3)</f>
        <v>2</v>
      </c>
      <c r="CJ293" s="38">
        <f>CI293/CI299</f>
        <v>0.11764705882352941</v>
      </c>
      <c r="CV293" s="43" t="s">
        <v>2587</v>
      </c>
      <c r="CW293" s="36">
        <f>COUNTIFS(CV$2:CV$242, 1, $D$2:$D$242, 3)</f>
        <v>13</v>
      </c>
      <c r="CX293" s="37">
        <f>CW293/CW299</f>
        <v>0.35135135135135137</v>
      </c>
      <c r="CY293" s="36">
        <f>COUNTIFS(CV$2:CV$242, 2, $D$2:$D$242, 3)</f>
        <v>0</v>
      </c>
      <c r="CZ293" s="38" t="e">
        <f>CY293/CY299</f>
        <v>#DIV/0!</v>
      </c>
      <c r="DJ293" s="43" t="s">
        <v>2587</v>
      </c>
      <c r="DK293" s="36">
        <f>COUNTIFS(DJ$2:DJ$242, 1, $D$2:$D$242, 3)</f>
        <v>19</v>
      </c>
      <c r="DL293" s="37">
        <f>DK293/DK299</f>
        <v>0.18811881188118812</v>
      </c>
      <c r="DM293" s="36">
        <f>COUNTIFS(DJ$2:DJ$242, 2, $D$2:$D$242, 3)</f>
        <v>1</v>
      </c>
      <c r="DN293" s="38">
        <f>DM293/DM299</f>
        <v>0.33333333333333331</v>
      </c>
      <c r="DP293" s="43" t="s">
        <v>2587</v>
      </c>
      <c r="DQ293" s="70">
        <f>AVERAGEIFS(DP$2:DP$242, $D$2:$D$242, 3)</f>
        <v>784.4545454545455</v>
      </c>
      <c r="DR293" s="38">
        <f>DQ293/DQ299</f>
        <v>1.0601248744016254</v>
      </c>
      <c r="DT293" s="43" t="s">
        <v>2587</v>
      </c>
      <c r="DU293" s="70">
        <f>AVERAGEIFS(DT$2:DT$242, $D$2:$D$242, 3)</f>
        <v>82.125</v>
      </c>
      <c r="DV293" s="38">
        <f>DU293/DU299</f>
        <v>2.4886363636363638</v>
      </c>
      <c r="DX293" s="43" t="s">
        <v>2587</v>
      </c>
      <c r="DY293" s="70">
        <f>AVERAGEIFS(DX$2:DX$242, $D$2:$D$242, 3)</f>
        <v>2.7058823529411766</v>
      </c>
      <c r="DZ293" s="38">
        <f>DY293/DY299</f>
        <v>0.72517647058823531</v>
      </c>
      <c r="EB293" s="43" t="s">
        <v>2587</v>
      </c>
      <c r="EC293" s="113">
        <f>AVERAGEIFS(EB$2:EB$242, $D$2:$D$242, 3)</f>
        <v>32.150647111111113</v>
      </c>
      <c r="EE293" s="43" t="s">
        <v>2587</v>
      </c>
      <c r="EF293" s="38">
        <f>AVERAGEIFS(EE$2:EE$242, $D$2:$D$242, 3)</f>
        <v>0.90333333333333321</v>
      </c>
      <c r="EH293" s="43" t="s">
        <v>2587</v>
      </c>
      <c r="EI293" s="76">
        <f>AVERAGEIFS(EH$2:EH$242, $D$2:$D$242, 3)</f>
        <v>9.5829545454545464</v>
      </c>
      <c r="EK293" s="43" t="s">
        <v>2587</v>
      </c>
      <c r="EL293" s="79">
        <f>AVERAGEIFS(EK$2:EK$242, $D$2:$D$242, 3)</f>
        <v>0</v>
      </c>
      <c r="EN293" s="43" t="s">
        <v>2587</v>
      </c>
      <c r="EO293" s="79">
        <f>AVERAGEIFS(EN$2:EN$242, $D$2:$D$242, 3)</f>
        <v>0</v>
      </c>
      <c r="ER293" s="43" t="s">
        <v>2587</v>
      </c>
      <c r="ES293" s="36">
        <f>COUNTIFS(ER$2:ER$242, 1, $D$2:$D$242, 3)</f>
        <v>14</v>
      </c>
      <c r="ET293" s="37">
        <f>ES293/ES299</f>
        <v>0.20895522388059701</v>
      </c>
      <c r="EU293" s="36">
        <f>COUNTIFS(ER$2:ER$242, 2, $D$2:$D$242, 3)</f>
        <v>2</v>
      </c>
      <c r="EV293" s="38">
        <f>EU293/EU299</f>
        <v>0.11764705882352941</v>
      </c>
      <c r="EY293" s="43" t="s">
        <v>2587</v>
      </c>
      <c r="EZ293" s="36">
        <f>COUNTIFS(EY$2:EY$242, 1, $D$2:$D$242, 3)</f>
        <v>16</v>
      </c>
      <c r="FA293" s="37">
        <f>EZ293/EZ299</f>
        <v>0.21052631578947367</v>
      </c>
      <c r="FB293" s="36">
        <f>COUNTIFS(EY$2:EY$242, 2, $D$2:$D$242, 3)</f>
        <v>3</v>
      </c>
      <c r="FC293" s="38">
        <f>FB293/FB299</f>
        <v>0.17647058823529413</v>
      </c>
      <c r="FG293" s="43" t="s">
        <v>2587</v>
      </c>
      <c r="FH293" s="74">
        <f>AVERAGEIFS(FG$2:FG$242, $D$2:$D$242, 3)</f>
        <v>137.80000000000001</v>
      </c>
      <c r="FJ293" s="43" t="s">
        <v>2587</v>
      </c>
      <c r="FK293" s="74">
        <f>AVERAGEIFS(FJ$2:FJ$242, $D$2:$D$242, 3)</f>
        <v>471951.57800000004</v>
      </c>
      <c r="FM293" s="43" t="s">
        <v>2587</v>
      </c>
      <c r="FN293" s="110">
        <f>AVERAGEIFS(FM$2:FM$242, $D$2:$D$242, 3)</f>
        <v>1.2307692307692308</v>
      </c>
      <c r="FX293" s="43" t="s">
        <v>2587</v>
      </c>
      <c r="FY293" s="79">
        <f>AVERAGEIFS(FX$2:FX$242, $D$2:$D$242, 3)</f>
        <v>1963.2727272727273</v>
      </c>
      <c r="GA293" s="43" t="s">
        <v>2587</v>
      </c>
      <c r="GB293" s="113">
        <f>AVERAGEIFS(GA$2:GA$242, $D$2:$D$242, 3)</f>
        <v>36.745218181818181</v>
      </c>
      <c r="GD293" s="43" t="s">
        <v>2587</v>
      </c>
      <c r="GE293" s="113">
        <f>AVERAGEIFS(GD$2:GD$242, $D$2:$D$242, 3)</f>
        <v>11.155999999999999</v>
      </c>
      <c r="GH293" s="43" t="s">
        <v>2587</v>
      </c>
      <c r="GI293" s="36">
        <f>COUNTIFS(GH$2:GH$242, 1, $D$2:$D$242, 3)</f>
        <v>5</v>
      </c>
      <c r="GJ293" s="37">
        <f>GI293/GI299</f>
        <v>0.21739130434782608</v>
      </c>
      <c r="GK293" s="36">
        <f>COUNTIFS(GH$2:GH$242, 2, $D$2:$D$242, 3)</f>
        <v>8</v>
      </c>
      <c r="GL293" s="38">
        <f>GK293/GK299</f>
        <v>0.23529411764705882</v>
      </c>
      <c r="GR293" s="43" t="s">
        <v>2587</v>
      </c>
      <c r="GS293" s="106">
        <f>AVERAGEIFS(GR$2:GR$242, $D$2:$D$242, 3)</f>
        <v>0</v>
      </c>
      <c r="GU293" s="43" t="s">
        <v>2587</v>
      </c>
      <c r="GV293" s="106">
        <f>AVERAGEIFS(GU$2:GU$242, $D$2:$D$242, 3)</f>
        <v>736.8</v>
      </c>
      <c r="GX293" s="43" t="s">
        <v>2587</v>
      </c>
      <c r="GY293" s="106">
        <f>AVERAGEIFS(GX$2:GX$242, $D$2:$D$242, 3)</f>
        <v>54.35</v>
      </c>
    </row>
    <row r="294" spans="13:208" x14ac:dyDescent="0.15">
      <c r="M294" s="43" t="s">
        <v>2588</v>
      </c>
      <c r="N294" s="36">
        <f>COUNTIFS(M$2:M$242, 1, $D$2:$D$242, 4)</f>
        <v>2</v>
      </c>
      <c r="O294" s="37">
        <f>N294/N299</f>
        <v>3.9215686274509803E-2</v>
      </c>
      <c r="P294" s="36">
        <f>COUNTIFS(M$2:M$242, 2, $D$2:$D$242, 4)</f>
        <v>3</v>
      </c>
      <c r="Q294" s="38">
        <f>P294/P299</f>
        <v>5.3571428571428568E-2</v>
      </c>
      <c r="AE294" s="43" t="s">
        <v>2588</v>
      </c>
      <c r="AF294" s="36">
        <f>COUNTIFS(AE$2:AE$242, 1, $D$2:$D$242, 4)</f>
        <v>3</v>
      </c>
      <c r="AG294" s="37">
        <f>AF294/AF299</f>
        <v>4.4117647058823532E-2</v>
      </c>
      <c r="AH294" s="36">
        <f>COUNTIFS(AE$2:AE$242, 2, $D$2:$D$242, 4)</f>
        <v>1</v>
      </c>
      <c r="AI294" s="38">
        <f>AH294/AH299</f>
        <v>0.04</v>
      </c>
      <c r="AK294" s="43" t="s">
        <v>2588</v>
      </c>
      <c r="AL294" s="98" t="e">
        <f>AVERAGEIFS(AK$2:AK$242, $D$2:$D$242, 4)</f>
        <v>#DIV/0!</v>
      </c>
      <c r="AQ294" s="43" t="s">
        <v>2588</v>
      </c>
      <c r="AR294" s="36">
        <f>COUNTIFS(AQ$2:AQ$242, 1, $D$2:$D$242, 4)</f>
        <v>1</v>
      </c>
      <c r="AS294" s="37">
        <f>AR294/AR299</f>
        <v>3.2258064516129031E-2</v>
      </c>
      <c r="AT294" s="36">
        <f>COUNTIFS(AQ$2:AQ$242, 2, $D$2:$D$242, 4)</f>
        <v>2</v>
      </c>
      <c r="AU294" s="37">
        <f>AT294/AT299</f>
        <v>6.6666666666666666E-2</v>
      </c>
      <c r="AV294" s="36">
        <f>COUNTIFS(AQ$2:AQ$242, 3, $D$2:$D$242, 4)</f>
        <v>1</v>
      </c>
      <c r="AW294" s="38">
        <f>AV294/AV299</f>
        <v>3.3333333333333333E-2</v>
      </c>
      <c r="BA294" s="51" t="s">
        <v>2588</v>
      </c>
      <c r="BB294" s="36">
        <f>COUNTIFS(BA$2:BA$242, 1, $D$2:$D$242, 4)</f>
        <v>1</v>
      </c>
      <c r="BC294" s="37">
        <f>BB294/BB299</f>
        <v>5.8823529411764705E-2</v>
      </c>
      <c r="BD294" s="36">
        <f>COUNTIFS(BB$2:BB$242, 1, $D$2:$D$242, 4)</f>
        <v>0</v>
      </c>
      <c r="BE294" s="37">
        <f>BD294/BD299</f>
        <v>0</v>
      </c>
      <c r="BF294" s="36">
        <f>COUNTIFS(BC$2:BC$242, 1, $D$2:$D$242, 4)</f>
        <v>3</v>
      </c>
      <c r="BG294" s="37">
        <f>BF294/BF299</f>
        <v>4.5454545454545456E-2</v>
      </c>
      <c r="BH294" s="36">
        <f>COUNTIFS(BD$2:BD$242, 1, $D$2:$D$242, 4)</f>
        <v>1</v>
      </c>
      <c r="BI294" s="37">
        <f>BH294/BH299</f>
        <v>2.564102564102564E-2</v>
      </c>
      <c r="BJ294" s="36">
        <f>COUNTIFS(BE$2:BE$242, 1, $D$2:$D$242, 4)</f>
        <v>1</v>
      </c>
      <c r="BK294" s="37">
        <f>BJ294/BJ299</f>
        <v>7.6923076923076927E-2</v>
      </c>
      <c r="BL294" s="36">
        <f>COUNTIFS(BF$2:BF$242, 1, $D$2:$D$242, 4)</f>
        <v>2</v>
      </c>
      <c r="BM294" s="38">
        <f>BL294/BL299</f>
        <v>6.25E-2</v>
      </c>
      <c r="BO294" s="43" t="s">
        <v>2588</v>
      </c>
      <c r="BP294" s="36">
        <f>COUNTIFS(BO$2:BO$242, 1, $D$2:$D$242, 4)</f>
        <v>0</v>
      </c>
      <c r="BQ294" s="37">
        <f>BP294/BP299</f>
        <v>0</v>
      </c>
      <c r="BR294" s="36">
        <f>COUNTIFS(BO$2:BO$242, 2, $D$2:$D$242, 4)</f>
        <v>4</v>
      </c>
      <c r="BS294" s="37">
        <f>BR294/BR299</f>
        <v>5.7971014492753624E-2</v>
      </c>
      <c r="BT294" s="36">
        <f>COUNTIFS(BO$2:BO$242, 3, $D$2:$D$242, 4)</f>
        <v>0</v>
      </c>
      <c r="BU294" s="38">
        <f>BT294/BT299</f>
        <v>0</v>
      </c>
      <c r="CF294" s="43" t="s">
        <v>2588</v>
      </c>
      <c r="CG294" s="36">
        <f>COUNTIFS(CF$2:CF$242, 1, $D$2:$D$242, 4)</f>
        <v>4</v>
      </c>
      <c r="CH294" s="37">
        <f>CG294/CG299</f>
        <v>4.5977011494252873E-2</v>
      </c>
      <c r="CI294" s="36">
        <f>COUNTIFS(CF$2:CF$242, 2, $D$2:$D$242, 4)</f>
        <v>1</v>
      </c>
      <c r="CJ294" s="38">
        <f>CI294/CI299</f>
        <v>5.8823529411764705E-2</v>
      </c>
      <c r="CV294" s="43" t="s">
        <v>2588</v>
      </c>
      <c r="CW294" s="36">
        <f>COUNTIFS(CV$2:CV$242, 1, $D$2:$D$242, 4)</f>
        <v>0</v>
      </c>
      <c r="CX294" s="37">
        <f>CW294/CW299</f>
        <v>0</v>
      </c>
      <c r="CY294" s="36">
        <f>COUNTIFS(CV$2:CV$242, 2, $D$2:$D$242, 4)</f>
        <v>0</v>
      </c>
      <c r="CZ294" s="38" t="e">
        <f>CY294/CY299</f>
        <v>#DIV/0!</v>
      </c>
      <c r="DJ294" s="43" t="s">
        <v>2588</v>
      </c>
      <c r="DK294" s="36">
        <f>COUNTIFS(DJ$2:DJ$242, 1, $D$2:$D$242, 4)</f>
        <v>4</v>
      </c>
      <c r="DL294" s="37">
        <f>DK294/DK299</f>
        <v>3.9603960396039604E-2</v>
      </c>
      <c r="DM294" s="36">
        <f>COUNTIFS(DJ$2:DJ$242, 2, $D$2:$D$242, 4)</f>
        <v>1</v>
      </c>
      <c r="DN294" s="38">
        <f>DM294/DM299</f>
        <v>0.33333333333333331</v>
      </c>
      <c r="DP294" s="43" t="s">
        <v>2588</v>
      </c>
      <c r="DQ294" s="70">
        <f>AVERAGEIFS(DP$2:DP$242, $D$2:$D$242, 4)</f>
        <v>73.333333333333329</v>
      </c>
      <c r="DR294" s="38">
        <f>DQ294/DQ299</f>
        <v>9.91038821049922E-2</v>
      </c>
      <c r="DT294" s="43" t="s">
        <v>2588</v>
      </c>
      <c r="DU294" s="70">
        <f>AVERAGEIFS(DT$2:DT$242, $D$2:$D$242, 4)</f>
        <v>5</v>
      </c>
      <c r="DV294" s="38">
        <f>DU294/DU299</f>
        <v>0.15151515151515152</v>
      </c>
      <c r="DX294" s="43" t="s">
        <v>2588</v>
      </c>
      <c r="DY294" s="70">
        <f>AVERAGEIFS(DX$2:DX$242, $D$2:$D$242, 4)</f>
        <v>1</v>
      </c>
      <c r="DZ294" s="38">
        <f>DY294/DY299</f>
        <v>0.26800000000000002</v>
      </c>
      <c r="EB294" s="43" t="s">
        <v>2588</v>
      </c>
      <c r="EC294" s="113">
        <f>AVERAGEIFS(EB$2:EB$242, $D$2:$D$242, 4)</f>
        <v>1.8741887999999998</v>
      </c>
      <c r="EE294" s="43" t="s">
        <v>2588</v>
      </c>
      <c r="EF294" s="38" t="e">
        <f>AVERAGEIFS(EE$2:EE$242, $D$2:$D$242, 4)</f>
        <v>#DIV/0!</v>
      </c>
      <c r="EH294" s="43" t="s">
        <v>2588</v>
      </c>
      <c r="EI294" s="76">
        <f>AVERAGEIFS(EH$2:EH$242, $D$2:$D$242, 4)</f>
        <v>3.6666666666666665</v>
      </c>
      <c r="EK294" s="43" t="s">
        <v>2588</v>
      </c>
      <c r="EL294" s="79">
        <f>AVERAGEIFS(EK$2:EK$242, $D$2:$D$242, 4)</f>
        <v>0</v>
      </c>
      <c r="EN294" s="43" t="s">
        <v>2588</v>
      </c>
      <c r="EO294" s="79">
        <f>AVERAGEIFS(EN$2:EN$242, $D$2:$D$242, 4)</f>
        <v>1</v>
      </c>
      <c r="ER294" s="43" t="s">
        <v>2588</v>
      </c>
      <c r="ES294" s="36">
        <f>COUNTIFS(ER$2:ER$242, 1, $D$2:$D$242, 4)</f>
        <v>1</v>
      </c>
      <c r="ET294" s="37">
        <f>ES294/ES299</f>
        <v>1.4925373134328358E-2</v>
      </c>
      <c r="EU294" s="36">
        <f>COUNTIFS(ER$2:ER$242, 2, $D$2:$D$242, 4)</f>
        <v>2</v>
      </c>
      <c r="EV294" s="38">
        <f>EU294/EU299</f>
        <v>0.11764705882352941</v>
      </c>
      <c r="EY294" s="43" t="s">
        <v>2588</v>
      </c>
      <c r="EZ294" s="36">
        <f>COUNTIFS(EY$2:EY$242, 1, $D$2:$D$242, 4)</f>
        <v>4</v>
      </c>
      <c r="FA294" s="37">
        <f>EZ294/EZ299</f>
        <v>5.2631578947368418E-2</v>
      </c>
      <c r="FB294" s="36">
        <f>COUNTIFS(EY$2:EY$242, 2, $D$2:$D$242, 4)</f>
        <v>1</v>
      </c>
      <c r="FC294" s="38">
        <f>FB294/FB299</f>
        <v>5.8823529411764705E-2</v>
      </c>
      <c r="FG294" s="43" t="s">
        <v>2588</v>
      </c>
      <c r="FH294" s="74">
        <f>AVERAGEIFS(FG$2:FG$242, $D$2:$D$242, 4)</f>
        <v>8</v>
      </c>
      <c r="FJ294" s="43" t="s">
        <v>2588</v>
      </c>
      <c r="FK294" s="74" t="e">
        <f>AVERAGEIFS(FJ$2:FJ$242, $D$2:$D$242, 4)</f>
        <v>#DIV/0!</v>
      </c>
      <c r="FM294" s="43" t="s">
        <v>2588</v>
      </c>
      <c r="FN294" s="110">
        <f>AVERAGEIFS(FM$2:FM$242, $D$2:$D$242, 4)</f>
        <v>1</v>
      </c>
      <c r="FX294" s="43" t="s">
        <v>2588</v>
      </c>
      <c r="FY294" s="79">
        <f>AVERAGEIFS(FX$2:FX$242, $D$2:$D$242, 4)</f>
        <v>2000.3333333333333</v>
      </c>
      <c r="GA294" s="43" t="s">
        <v>2588</v>
      </c>
      <c r="GB294" s="113">
        <f>AVERAGEIFS(GA$2:GA$242, $D$2:$D$242, 4)</f>
        <v>4.6166666666666671</v>
      </c>
      <c r="GD294" s="43" t="s">
        <v>2588</v>
      </c>
      <c r="GE294" s="113">
        <f>AVERAGEIFS(GD$2:GD$242, $D$2:$D$242, 4)</f>
        <v>0.97499999999999998</v>
      </c>
      <c r="GH294" s="43" t="s">
        <v>2588</v>
      </c>
      <c r="GI294" s="36">
        <f>COUNTIFS(GH$2:GH$242, 1, $D$2:$D$242, 4)</f>
        <v>2</v>
      </c>
      <c r="GJ294" s="37">
        <f>GI294/GI299</f>
        <v>8.6956521739130432E-2</v>
      </c>
      <c r="GK294" s="36">
        <f>COUNTIFS(GH$2:GH$242, 2, $D$2:$D$242, 4)</f>
        <v>1</v>
      </c>
      <c r="GL294" s="38">
        <f>GK294/GK299</f>
        <v>2.9411764705882353E-2</v>
      </c>
      <c r="GR294" s="43" t="s">
        <v>2588</v>
      </c>
      <c r="GS294" s="106" t="e">
        <f>AVERAGEIFS(GR$2:GR$242, $D$2:$D$242, 4)</f>
        <v>#DIV/0!</v>
      </c>
      <c r="GU294" s="43" t="s">
        <v>2588</v>
      </c>
      <c r="GV294" s="106" t="e">
        <f>AVERAGEIFS(GU$2:GU$242, $D$2:$D$242, 4)</f>
        <v>#DIV/0!</v>
      </c>
      <c r="GX294" s="43" t="s">
        <v>2588</v>
      </c>
      <c r="GY294" s="106">
        <f>AVERAGEIFS(GX$2:GX$242, $D$2:$D$242, 4)</f>
        <v>0</v>
      </c>
    </row>
    <row r="295" spans="13:208" x14ac:dyDescent="0.15">
      <c r="M295" s="43" t="s">
        <v>2589</v>
      </c>
      <c r="N295" s="36">
        <f>COUNTIFS(M$2:M$242, 1, $D$2:$D$242, 5)</f>
        <v>5</v>
      </c>
      <c r="O295" s="37">
        <f>N295/N299</f>
        <v>9.8039215686274508E-2</v>
      </c>
      <c r="P295" s="36">
        <f>COUNTIFS(M$2:M$242, 2, $D$2:$D$242, 5)</f>
        <v>6</v>
      </c>
      <c r="Q295" s="38">
        <f>P295/P299</f>
        <v>0.10714285714285714</v>
      </c>
      <c r="AE295" s="43" t="s">
        <v>2589</v>
      </c>
      <c r="AF295" s="36">
        <f>COUNTIFS(AE$2:AE$242, 1, $D$2:$D$242, 5)</f>
        <v>8</v>
      </c>
      <c r="AG295" s="37">
        <f>AF295/AF299</f>
        <v>0.11764705882352941</v>
      </c>
      <c r="AH295" s="36">
        <f>COUNTIFS(AE$2:AE$242, 2, $D$2:$D$242, 5)</f>
        <v>2</v>
      </c>
      <c r="AI295" s="38">
        <f>AH295/AH299</f>
        <v>0.08</v>
      </c>
      <c r="AK295" s="43" t="s">
        <v>2589</v>
      </c>
      <c r="AL295" s="98">
        <f>AVERAGEIFS(AK$2:AK$242, $D$2:$D$242, 5)</f>
        <v>0</v>
      </c>
      <c r="AQ295" s="43" t="s">
        <v>2589</v>
      </c>
      <c r="AR295" s="36">
        <f>COUNTIFS(AQ$2:AQ$242, 1, $D$2:$D$242, 5)</f>
        <v>4</v>
      </c>
      <c r="AS295" s="37">
        <f>AR295/AR299</f>
        <v>0.12903225806451613</v>
      </c>
      <c r="AT295" s="36">
        <f>COUNTIFS(AQ$2:AQ$242, 2, $D$2:$D$242, 5)</f>
        <v>3</v>
      </c>
      <c r="AU295" s="37">
        <f>AT295/AT299</f>
        <v>0.1</v>
      </c>
      <c r="AV295" s="36">
        <f>COUNTIFS(AQ$2:AQ$242, 3, $D$2:$D$242, 5)</f>
        <v>1</v>
      </c>
      <c r="AW295" s="38">
        <f>AV295/AV299</f>
        <v>3.3333333333333333E-2</v>
      </c>
      <c r="BA295" s="51" t="s">
        <v>2589</v>
      </c>
      <c r="BB295" s="36">
        <f>COUNTIFS(BA$2:BA$242, 1, $D$2:$D$242, 5)</f>
        <v>3</v>
      </c>
      <c r="BC295" s="37">
        <f>BB295/BB299</f>
        <v>0.17647058823529413</v>
      </c>
      <c r="BD295" s="36">
        <f>COUNTIFS(BB$2:BB$242, 1, $D$2:$D$242, 5)</f>
        <v>5</v>
      </c>
      <c r="BE295" s="37">
        <f>BD295/BD299</f>
        <v>0.12820512820512819</v>
      </c>
      <c r="BF295" s="36">
        <f>COUNTIFS(BC$2:BC$242, 1, $D$2:$D$242, 5)</f>
        <v>8</v>
      </c>
      <c r="BG295" s="37">
        <f>BF295/BF299</f>
        <v>0.12121212121212122</v>
      </c>
      <c r="BH295" s="36">
        <f>COUNTIFS(BD$2:BD$242, 1, $D$2:$D$242, 5)</f>
        <v>4</v>
      </c>
      <c r="BI295" s="37">
        <f>BH295/BH299</f>
        <v>0.10256410256410256</v>
      </c>
      <c r="BJ295" s="36">
        <f>COUNTIFS(BE$2:BE$242, 1, $D$2:$D$242, 5)</f>
        <v>0</v>
      </c>
      <c r="BK295" s="37">
        <f>BJ295/BJ299</f>
        <v>0</v>
      </c>
      <c r="BL295" s="36">
        <f>COUNTIFS(BF$2:BF$242, 1, $D$2:$D$242, 5)</f>
        <v>2</v>
      </c>
      <c r="BM295" s="38">
        <f>BL295/BL299</f>
        <v>6.25E-2</v>
      </c>
      <c r="BO295" s="43" t="s">
        <v>2589</v>
      </c>
      <c r="BP295" s="36">
        <f>COUNTIFS(BO$2:BO$242, 1, $D$2:$D$242, 5)</f>
        <v>3</v>
      </c>
      <c r="BQ295" s="37">
        <f>BP295/BP299</f>
        <v>0.21428571428571427</v>
      </c>
      <c r="BR295" s="36">
        <f>COUNTIFS(BO$2:BO$242, 2, $D$2:$D$242, 5)</f>
        <v>1</v>
      </c>
      <c r="BS295" s="37">
        <f>BR295/BR299</f>
        <v>1.4492753623188406E-2</v>
      </c>
      <c r="BT295" s="36">
        <f>COUNTIFS(BO$2:BO$242, 3, $D$2:$D$242, 5)</f>
        <v>5</v>
      </c>
      <c r="BU295" s="38">
        <f>BT295/BT299</f>
        <v>0.27777777777777779</v>
      </c>
      <c r="CF295" s="43" t="s">
        <v>2589</v>
      </c>
      <c r="CG295" s="36">
        <f>COUNTIFS(CF$2:CF$242, 1, $D$2:$D$242, 5)</f>
        <v>7</v>
      </c>
      <c r="CH295" s="37">
        <f>CG295/CG299</f>
        <v>8.0459770114942528E-2</v>
      </c>
      <c r="CI295" s="36">
        <f>COUNTIFS(CF$2:CF$242, 2, $D$2:$D$242, 5)</f>
        <v>3</v>
      </c>
      <c r="CJ295" s="38">
        <f>CI295/CI299</f>
        <v>0.17647058823529413</v>
      </c>
      <c r="CV295" s="43" t="s">
        <v>2589</v>
      </c>
      <c r="CW295" s="36">
        <f>COUNTIFS(CV$2:CV$242, 1, $D$2:$D$242, 5)</f>
        <v>3</v>
      </c>
      <c r="CX295" s="37">
        <f>CW295/CW299</f>
        <v>8.1081081081081086E-2</v>
      </c>
      <c r="CY295" s="36">
        <f>COUNTIFS(CV$2:CV$242, 2, $D$2:$D$242, 5)</f>
        <v>0</v>
      </c>
      <c r="CZ295" s="38" t="e">
        <f>CY295/CY299</f>
        <v>#DIV/0!</v>
      </c>
      <c r="DJ295" s="43" t="s">
        <v>2589</v>
      </c>
      <c r="DK295" s="36">
        <f>COUNTIFS(DJ$2:DJ$242, 1, $D$2:$D$242, 5)</f>
        <v>10</v>
      </c>
      <c r="DL295" s="37">
        <f>DK295/DK299</f>
        <v>9.9009900990099015E-2</v>
      </c>
      <c r="DM295" s="36">
        <f>COUNTIFS(DJ$2:DJ$242, 2, $D$2:$D$242, 5)</f>
        <v>0</v>
      </c>
      <c r="DN295" s="38">
        <f>DM295/DM299</f>
        <v>0</v>
      </c>
      <c r="DP295" s="43" t="s">
        <v>2589</v>
      </c>
      <c r="DQ295" s="70">
        <f>AVERAGEIFS(DP$2:DP$242, $D$2:$D$242, 5)</f>
        <v>768.57142857142856</v>
      </c>
      <c r="DR295" s="38">
        <f>DQ295/DQ299</f>
        <v>1.0386601669964768</v>
      </c>
      <c r="DT295" s="43" t="s">
        <v>2589</v>
      </c>
      <c r="DU295" s="70">
        <f>AVERAGEIFS(DT$2:DT$242, $D$2:$D$242, 5)</f>
        <v>101.5</v>
      </c>
      <c r="DV295" s="38">
        <f>DU295/DU299</f>
        <v>3.0757575757575757</v>
      </c>
      <c r="DX295" s="43" t="s">
        <v>2589</v>
      </c>
      <c r="DY295" s="70">
        <f>AVERAGEIFS(DX$2:DX$242, $D$2:$D$242, 5)</f>
        <v>6.375</v>
      </c>
      <c r="DZ295" s="38">
        <f>DY295/DY299</f>
        <v>1.7084999999999999</v>
      </c>
      <c r="EB295" s="43" t="s">
        <v>2589</v>
      </c>
      <c r="EC295" s="113">
        <f>AVERAGEIFS(EB$2:EB$242, $D$2:$D$242, 5)</f>
        <v>37.20326</v>
      </c>
      <c r="EE295" s="43" t="s">
        <v>2589</v>
      </c>
      <c r="EF295" s="38">
        <f>AVERAGEIFS(EE$2:EE$242, $D$2:$D$242, 5)</f>
        <v>0.82500000000000007</v>
      </c>
      <c r="EH295" s="43" t="s">
        <v>2589</v>
      </c>
      <c r="EI295" s="76">
        <f>AVERAGEIFS(EH$2:EH$242, $D$2:$D$242, 5)</f>
        <v>6.0114285714285716</v>
      </c>
      <c r="EK295" s="43" t="s">
        <v>2589</v>
      </c>
      <c r="EL295" s="79">
        <f>AVERAGEIFS(EK$2:EK$242, $D$2:$D$242, 5)</f>
        <v>30</v>
      </c>
      <c r="EN295" s="43" t="s">
        <v>2589</v>
      </c>
      <c r="EO295" s="79">
        <f>AVERAGEIFS(EN$2:EN$242, $D$2:$D$242, 5)</f>
        <v>0</v>
      </c>
      <c r="ER295" s="43" t="s">
        <v>2589</v>
      </c>
      <c r="ES295" s="36">
        <f>COUNTIFS(ER$2:ER$242, 1, $D$2:$D$242, 5)</f>
        <v>7</v>
      </c>
      <c r="ET295" s="37">
        <f>ES295/ES299</f>
        <v>0.1044776119402985</v>
      </c>
      <c r="EU295" s="36">
        <f>COUNTIFS(ER$2:ER$242, 2, $D$2:$D$242, 5)</f>
        <v>2</v>
      </c>
      <c r="EV295" s="38">
        <f>EU295/EU299</f>
        <v>0.11764705882352941</v>
      </c>
      <c r="EY295" s="43" t="s">
        <v>2589</v>
      </c>
      <c r="EZ295" s="36">
        <f>COUNTIFS(EY$2:EY$242, 1, $D$2:$D$242, 5)</f>
        <v>6</v>
      </c>
      <c r="FA295" s="37">
        <f>EZ295/EZ299</f>
        <v>7.8947368421052627E-2</v>
      </c>
      <c r="FB295" s="36">
        <f>COUNTIFS(EY$2:EY$242, 2, $D$2:$D$242, 5)</f>
        <v>4</v>
      </c>
      <c r="FC295" s="38">
        <f>FB295/FB299</f>
        <v>0.23529411764705882</v>
      </c>
      <c r="FG295" s="43" t="s">
        <v>2589</v>
      </c>
      <c r="FH295" s="74">
        <f>AVERAGEIFS(FG$2:FG$242, $D$2:$D$242, 5)</f>
        <v>1</v>
      </c>
      <c r="FJ295" s="43" t="s">
        <v>2589</v>
      </c>
      <c r="FK295" s="74" t="e">
        <f>AVERAGEIFS(FJ$2:FJ$242, $D$2:$D$242, 5)</f>
        <v>#DIV/0!</v>
      </c>
      <c r="FM295" s="43" t="s">
        <v>2589</v>
      </c>
      <c r="FN295" s="110">
        <f>AVERAGEIFS(FM$2:FM$242, $D$2:$D$242, 5)</f>
        <v>1</v>
      </c>
      <c r="FX295" s="43" t="s">
        <v>2589</v>
      </c>
      <c r="FY295" s="79">
        <f>AVERAGEIFS(FX$2:FX$242, $D$2:$D$242, 5)</f>
        <v>1968.8</v>
      </c>
      <c r="GA295" s="43" t="s">
        <v>2589</v>
      </c>
      <c r="GB295" s="113">
        <f>AVERAGEIFS(GA$2:GA$242, $D$2:$D$242, 5)</f>
        <v>2.7172000000000001</v>
      </c>
      <c r="GD295" s="43" t="s">
        <v>2589</v>
      </c>
      <c r="GE295" s="113">
        <f>AVERAGEIFS(GD$2:GD$242, $D$2:$D$242, 5)</f>
        <v>2.0579999999999998</v>
      </c>
      <c r="GH295" s="43" t="s">
        <v>2589</v>
      </c>
      <c r="GI295" s="36">
        <f>COUNTIFS(GH$2:GH$242, 1, $D$2:$D$242, 5)</f>
        <v>2</v>
      </c>
      <c r="GJ295" s="37">
        <f>GI295/GI299</f>
        <v>8.6956521739130432E-2</v>
      </c>
      <c r="GK295" s="36">
        <f>COUNTIFS(GH$2:GH$242, 2, $D$2:$D$242, 5)</f>
        <v>3</v>
      </c>
      <c r="GL295" s="38">
        <f>GK295/GK299</f>
        <v>8.8235294117647065E-2</v>
      </c>
      <c r="GR295" s="43" t="s">
        <v>2589</v>
      </c>
      <c r="GS295" s="106">
        <f>AVERAGEIFS(GR$2:GR$242, $D$2:$D$242, 5)</f>
        <v>0</v>
      </c>
      <c r="GU295" s="43" t="s">
        <v>2589</v>
      </c>
      <c r="GV295" s="106">
        <f>AVERAGEIFS(GU$2:GU$242, $D$2:$D$242, 5)</f>
        <v>42</v>
      </c>
      <c r="GX295" s="43" t="s">
        <v>2589</v>
      </c>
      <c r="GY295" s="106">
        <f>AVERAGEIFS(GX$2:GX$242, $D$2:$D$242, 5)</f>
        <v>10</v>
      </c>
    </row>
    <row r="296" spans="13:208" x14ac:dyDescent="0.15">
      <c r="M296" s="43" t="s">
        <v>2590</v>
      </c>
      <c r="N296" s="36">
        <f>COUNTIFS(M$2:M$242, 1, $D$2:$D$242, 6)</f>
        <v>5</v>
      </c>
      <c r="O296" s="37">
        <f>N296/N299</f>
        <v>9.8039215686274508E-2</v>
      </c>
      <c r="P296" s="36">
        <f>COUNTIFS(M$2:M$242, 2, $D$2:$D$242, 6)</f>
        <v>10</v>
      </c>
      <c r="Q296" s="38">
        <f>P296/P299</f>
        <v>0.17857142857142858</v>
      </c>
      <c r="AE296" s="43" t="s">
        <v>2590</v>
      </c>
      <c r="AF296" s="36">
        <f>COUNTIFS(AE$2:AE$242, 1, $D$2:$D$242, 6)</f>
        <v>8</v>
      </c>
      <c r="AG296" s="37">
        <f>AF296/AF299</f>
        <v>0.11764705882352941</v>
      </c>
      <c r="AH296" s="36">
        <f>COUNTIFS(AE$2:AE$242, 2, $D$2:$D$242, 6)</f>
        <v>3</v>
      </c>
      <c r="AI296" s="38">
        <f>AH296/AH299</f>
        <v>0.12</v>
      </c>
      <c r="AK296" s="43" t="s">
        <v>2590</v>
      </c>
      <c r="AL296" s="98">
        <f>AVERAGEIFS(AK$2:AK$242, $D$2:$D$242, 6)</f>
        <v>0</v>
      </c>
      <c r="AQ296" s="43" t="s">
        <v>2590</v>
      </c>
      <c r="AR296" s="36">
        <f>COUNTIFS(AQ$2:AQ$242, 1, $D$2:$D$242, 6)</f>
        <v>2</v>
      </c>
      <c r="AS296" s="37">
        <f>AR296/AR299</f>
        <v>6.4516129032258063E-2</v>
      </c>
      <c r="AT296" s="36">
        <f>COUNTIFS(AQ$2:AQ$242, 2, $D$2:$D$242, 6)</f>
        <v>6</v>
      </c>
      <c r="AU296" s="37">
        <f>AT296/AT299</f>
        <v>0.2</v>
      </c>
      <c r="AV296" s="36">
        <f>COUNTIFS(AQ$2:AQ$242, 3, $D$2:$D$242, 6)</f>
        <v>3</v>
      </c>
      <c r="AW296" s="38">
        <f>AV296/AV299</f>
        <v>0.1</v>
      </c>
      <c r="BA296" s="51" t="s">
        <v>2590</v>
      </c>
      <c r="BB296" s="36">
        <f>COUNTIFS(BA$2:BA$242, 1, $D$2:$D$242, 6)</f>
        <v>2</v>
      </c>
      <c r="BC296" s="37">
        <f>BB296/BB299</f>
        <v>0.11764705882352941</v>
      </c>
      <c r="BD296" s="36">
        <f>COUNTIFS(BB$2:BB$242, 1, $D$2:$D$242, 6)</f>
        <v>5</v>
      </c>
      <c r="BE296" s="37">
        <f>BD296/BD299</f>
        <v>0.12820512820512819</v>
      </c>
      <c r="BF296" s="36">
        <f>COUNTIFS(BC$2:BC$242, 1, $D$2:$D$242, 6)</f>
        <v>8</v>
      </c>
      <c r="BG296" s="37">
        <f>BF296/BF299</f>
        <v>0.12121212121212122</v>
      </c>
      <c r="BH296" s="36">
        <f>COUNTIFS(BD$2:BD$242, 1, $D$2:$D$242, 6)</f>
        <v>3</v>
      </c>
      <c r="BI296" s="37">
        <f>BH296/BH299</f>
        <v>7.6923076923076927E-2</v>
      </c>
      <c r="BJ296" s="36">
        <f>COUNTIFS(BE$2:BE$242, 1, $D$2:$D$242, 6)</f>
        <v>4</v>
      </c>
      <c r="BK296" s="37">
        <f>BJ296/BJ299</f>
        <v>0.30769230769230771</v>
      </c>
      <c r="BL296" s="36">
        <f>COUNTIFS(BF$2:BF$242, 1, $D$2:$D$242, 6)</f>
        <v>3</v>
      </c>
      <c r="BM296" s="38">
        <f>BL296/BL299</f>
        <v>9.375E-2</v>
      </c>
      <c r="BO296" s="43" t="s">
        <v>2590</v>
      </c>
      <c r="BP296" s="36">
        <f>COUNTIFS(BO$2:BO$242, 1, $D$2:$D$242, 6)</f>
        <v>1</v>
      </c>
      <c r="BQ296" s="37">
        <f>BP296/BP299</f>
        <v>7.1428571428571425E-2</v>
      </c>
      <c r="BR296" s="36">
        <f>COUNTIFS(BO$2:BO$242, 2, $D$2:$D$242, 6)</f>
        <v>9</v>
      </c>
      <c r="BS296" s="37">
        <f>BR296/BR299</f>
        <v>0.13043478260869565</v>
      </c>
      <c r="BT296" s="36">
        <f>COUNTIFS(BO$2:BO$242, 3, $D$2:$D$242, 6)</f>
        <v>3</v>
      </c>
      <c r="BU296" s="38">
        <f>BT296/BT299</f>
        <v>0.16666666666666666</v>
      </c>
      <c r="CF296" s="43" t="s">
        <v>2590</v>
      </c>
      <c r="CG296" s="36">
        <f>COUNTIFS(CF$2:CF$242, 1, $D$2:$D$242, 6)</f>
        <v>10</v>
      </c>
      <c r="CH296" s="37">
        <f>CG296/CG299</f>
        <v>0.11494252873563218</v>
      </c>
      <c r="CI296" s="36">
        <f>COUNTIFS(CF$2:CF$242, 2, $D$2:$D$242, 6)</f>
        <v>3</v>
      </c>
      <c r="CJ296" s="38">
        <f>CI296/CI299</f>
        <v>0.17647058823529413</v>
      </c>
      <c r="CV296" s="43" t="s">
        <v>2590</v>
      </c>
      <c r="CW296" s="36">
        <f>COUNTIFS(CV$2:CV$242, 1, $D$2:$D$242, 6)</f>
        <v>4</v>
      </c>
      <c r="CX296" s="37">
        <f>CW296/CW299</f>
        <v>0.10810810810810811</v>
      </c>
      <c r="CY296" s="36">
        <f>COUNTIFS(CV$2:CV$242, 2, $D$2:$D$242, 6)</f>
        <v>0</v>
      </c>
      <c r="CZ296" s="38" t="e">
        <f>CY296/CY299</f>
        <v>#DIV/0!</v>
      </c>
      <c r="DJ296" s="43" t="s">
        <v>2590</v>
      </c>
      <c r="DK296" s="36">
        <f>COUNTIFS(DJ$2:DJ$242, 1, $D$2:$D$242, 6)</f>
        <v>13</v>
      </c>
      <c r="DL296" s="37">
        <f>DK296/DK299</f>
        <v>0.12871287128712872</v>
      </c>
      <c r="DM296" s="36">
        <f>COUNTIFS(DJ$2:DJ$242, 2, $D$2:$D$242, 6)</f>
        <v>0</v>
      </c>
      <c r="DN296" s="38">
        <f>DM296/DM299</f>
        <v>0</v>
      </c>
      <c r="DP296" s="43" t="s">
        <v>2590</v>
      </c>
      <c r="DQ296" s="70">
        <f>AVERAGEIFS(DP$2:DP$242, $D$2:$D$242, 6)</f>
        <v>76.5</v>
      </c>
      <c r="DR296" s="38">
        <f>DQ296/DQ299</f>
        <v>0.10338336792316233</v>
      </c>
      <c r="DT296" s="43" t="s">
        <v>2590</v>
      </c>
      <c r="DU296" s="70">
        <f>AVERAGEIFS(DT$2:DT$242, $D$2:$D$242, 6)</f>
        <v>15.714285714285714</v>
      </c>
      <c r="DV296" s="38">
        <f>DU296/DU299</f>
        <v>0.47619047619047616</v>
      </c>
      <c r="DX296" s="43" t="s">
        <v>2590</v>
      </c>
      <c r="DY296" s="70">
        <f>AVERAGEIFS(DX$2:DX$242, $D$2:$D$242, 6)</f>
        <v>4.2222222222222223</v>
      </c>
      <c r="DZ296" s="38">
        <f>DY296/DY299</f>
        <v>1.1315555555555556</v>
      </c>
      <c r="EB296" s="43" t="s">
        <v>2590</v>
      </c>
      <c r="EC296" s="113">
        <f>AVERAGEIFS(EB$2:EB$242, $D$2:$D$242, 6)</f>
        <v>8.406230857142857</v>
      </c>
      <c r="EE296" s="43" t="s">
        <v>2590</v>
      </c>
      <c r="EF296" s="38">
        <f>AVERAGEIFS(EE$2:EE$242, $D$2:$D$242, 6)</f>
        <v>0.60587500000000005</v>
      </c>
      <c r="EH296" s="43" t="s">
        <v>2590</v>
      </c>
      <c r="EI296" s="76">
        <f>AVERAGEIFS(EH$2:EH$242, $D$2:$D$242, 6)</f>
        <v>6.5674999999999999</v>
      </c>
      <c r="EK296" s="43" t="s">
        <v>2590</v>
      </c>
      <c r="EL296" s="79">
        <f>AVERAGEIFS(EK$2:EK$242, $D$2:$D$242, 6)</f>
        <v>0.05</v>
      </c>
      <c r="EN296" s="43" t="s">
        <v>2590</v>
      </c>
      <c r="EO296" s="79">
        <f>AVERAGEIFS(EN$2:EN$242, $D$2:$D$242, 6)</f>
        <v>0</v>
      </c>
      <c r="ER296" s="43" t="s">
        <v>2590</v>
      </c>
      <c r="ES296" s="36">
        <f>COUNTIFS(ER$2:ER$242, 1, $D$2:$D$242, 6)</f>
        <v>7</v>
      </c>
      <c r="ET296" s="37">
        <f>ES296/ES299</f>
        <v>0.1044776119402985</v>
      </c>
      <c r="EU296" s="36">
        <f>COUNTIFS(ER$2:ER$242, 2, $D$2:$D$242, 6)</f>
        <v>5</v>
      </c>
      <c r="EV296" s="38">
        <f>EU296/EU299</f>
        <v>0.29411764705882354</v>
      </c>
      <c r="EY296" s="43" t="s">
        <v>2590</v>
      </c>
      <c r="EZ296" s="36">
        <f>COUNTIFS(EY$2:EY$242, 1, $D$2:$D$242, 6)</f>
        <v>9</v>
      </c>
      <c r="FA296" s="37">
        <f>EZ296/EZ299</f>
        <v>0.11842105263157894</v>
      </c>
      <c r="FB296" s="36">
        <f>COUNTIFS(EY$2:EY$242, 2, $D$2:$D$242, 6)</f>
        <v>3</v>
      </c>
      <c r="FC296" s="38">
        <f>FB296/FB299</f>
        <v>0.17647058823529413</v>
      </c>
      <c r="FG296" s="43" t="s">
        <v>2590</v>
      </c>
      <c r="FH296" s="74">
        <f>AVERAGEIFS(FG$2:FG$242, $D$2:$D$242, 6)</f>
        <v>6.666666666666667</v>
      </c>
      <c r="FJ296" s="43" t="s">
        <v>2590</v>
      </c>
      <c r="FK296" s="74">
        <f>AVERAGEIFS(FJ$2:FJ$242, $D$2:$D$242, 6)</f>
        <v>35599.014999999999</v>
      </c>
      <c r="FM296" s="43" t="s">
        <v>2590</v>
      </c>
      <c r="FN296" s="110">
        <f>AVERAGEIFS(FM$2:FM$242, $D$2:$D$242, 6)</f>
        <v>1.1428571428571428</v>
      </c>
      <c r="FX296" s="43" t="s">
        <v>2590</v>
      </c>
      <c r="FY296" s="79">
        <f>AVERAGEIFS(FX$2:FX$242, $D$2:$D$242, 6)</f>
        <v>1976.125</v>
      </c>
      <c r="GA296" s="43" t="s">
        <v>2590</v>
      </c>
      <c r="GB296" s="113">
        <f>AVERAGEIFS(GA$2:GA$242, $D$2:$D$242, 6)</f>
        <v>3.6305000000000001</v>
      </c>
      <c r="GD296" s="43" t="s">
        <v>2590</v>
      </c>
      <c r="GE296" s="113">
        <f>AVERAGEIFS(GD$2:GD$242, $D$2:$D$242, 6)</f>
        <v>2.3662000000000001</v>
      </c>
      <c r="GH296" s="43" t="s">
        <v>2590</v>
      </c>
      <c r="GI296" s="36">
        <f>COUNTIFS(GH$2:GH$242, 1, $D$2:$D$242, 6)</f>
        <v>4</v>
      </c>
      <c r="GJ296" s="37">
        <f>GI296/GI299</f>
        <v>0.17391304347826086</v>
      </c>
      <c r="GK296" s="36">
        <f>COUNTIFS(GH$2:GH$242, 2, $D$2:$D$242, 6)</f>
        <v>4</v>
      </c>
      <c r="GL296" s="38">
        <f>GK296/GK299</f>
        <v>0.11764705882352941</v>
      </c>
      <c r="GR296" s="43" t="s">
        <v>2590</v>
      </c>
      <c r="GS296" s="106">
        <f>AVERAGEIFS(GR$2:GR$242, $D$2:$D$242, 6)</f>
        <v>0</v>
      </c>
      <c r="GU296" s="43" t="s">
        <v>2590</v>
      </c>
      <c r="GV296" s="106">
        <f>AVERAGEIFS(GU$2:GU$242, $D$2:$D$242, 6)</f>
        <v>619.66666666666663</v>
      </c>
      <c r="GX296" s="43" t="s">
        <v>2590</v>
      </c>
      <c r="GY296" s="106">
        <f>AVERAGEIFS(GX$2:GX$242, $D$2:$D$242, 6)</f>
        <v>7.5</v>
      </c>
    </row>
    <row r="297" spans="13:208" x14ac:dyDescent="0.15">
      <c r="M297" s="43" t="s">
        <v>2591</v>
      </c>
      <c r="N297" s="36">
        <f>COUNTIFS(M$2:M$242, 1, $D$2:$D$242, 7)</f>
        <v>3</v>
      </c>
      <c r="O297" s="37">
        <f>N297/N299</f>
        <v>5.8823529411764705E-2</v>
      </c>
      <c r="P297" s="36">
        <f>COUNTIFS(M$2:M$242, 2, $D$2:$D$242, 7)</f>
        <v>10</v>
      </c>
      <c r="Q297" s="38">
        <f>P297/P299</f>
        <v>0.17857142857142858</v>
      </c>
      <c r="AE297" s="43" t="s">
        <v>2591</v>
      </c>
      <c r="AF297" s="36">
        <f>COUNTIFS(AE$2:AE$242, 1, $D$2:$D$242, 7)</f>
        <v>6</v>
      </c>
      <c r="AG297" s="37">
        <f>AF297/AF299</f>
        <v>8.8235294117647065E-2</v>
      </c>
      <c r="AH297" s="36">
        <f>COUNTIFS(AE$2:AE$242, 2, $D$2:$D$242, 7)</f>
        <v>1</v>
      </c>
      <c r="AI297" s="38">
        <f>AH297/AH299</f>
        <v>0.04</v>
      </c>
      <c r="AK297" s="43" t="s">
        <v>2591</v>
      </c>
      <c r="AL297" s="98" t="e">
        <f>AVERAGEIFS(AK$2:AK$242, $D$2:$D$242, 7)</f>
        <v>#DIV/0!</v>
      </c>
      <c r="AQ297" s="43" t="s">
        <v>2591</v>
      </c>
      <c r="AR297" s="36">
        <f>COUNTIFS(AQ$2:AQ$242, 1, $D$2:$D$242, 7)</f>
        <v>1</v>
      </c>
      <c r="AS297" s="37">
        <f>AR297/AR299</f>
        <v>3.2258064516129031E-2</v>
      </c>
      <c r="AT297" s="36">
        <f>COUNTIFS(AQ$2:AQ$242, 2, $D$2:$D$242, 7)</f>
        <v>1</v>
      </c>
      <c r="AU297" s="37">
        <f>AT297/AT299</f>
        <v>3.3333333333333333E-2</v>
      </c>
      <c r="AV297" s="36">
        <f>COUNTIFS(AQ$2:AQ$242, 3, $D$2:$D$242, 7)</f>
        <v>9</v>
      </c>
      <c r="AW297" s="38">
        <f>AV297/AV299</f>
        <v>0.3</v>
      </c>
      <c r="BA297" s="51" t="s">
        <v>2591</v>
      </c>
      <c r="BB297" s="36">
        <f>COUNTIFS(BA$2:BA$242, 1, $D$2:$D$242, 7)</f>
        <v>1</v>
      </c>
      <c r="BC297" s="37">
        <f>BB297/BB299</f>
        <v>5.8823529411764705E-2</v>
      </c>
      <c r="BD297" s="36">
        <f>COUNTIFS(BB$2:BB$242, 1, $D$2:$D$242, 7)</f>
        <v>5</v>
      </c>
      <c r="BE297" s="37">
        <f>BD297/BD299</f>
        <v>0.12820512820512819</v>
      </c>
      <c r="BF297" s="36">
        <f>COUNTIFS(BC$2:BC$242, 1, $D$2:$D$242, 7)</f>
        <v>5</v>
      </c>
      <c r="BG297" s="37">
        <f>BF297/BF299</f>
        <v>7.575757575757576E-2</v>
      </c>
      <c r="BH297" s="36">
        <f>COUNTIFS(BD$2:BD$242, 1, $D$2:$D$242, 7)</f>
        <v>3</v>
      </c>
      <c r="BI297" s="37">
        <f>BH297/BH299</f>
        <v>7.6923076923076927E-2</v>
      </c>
      <c r="BJ297" s="36">
        <f>COUNTIFS(BE$2:BE$242, 1, $D$2:$D$242, 7)</f>
        <v>3</v>
      </c>
      <c r="BK297" s="37">
        <f>BJ297/BJ299</f>
        <v>0.23076923076923078</v>
      </c>
      <c r="BL297" s="36">
        <f>COUNTIFS(BF$2:BF$242, 1, $D$2:$D$242, 7)</f>
        <v>5</v>
      </c>
      <c r="BM297" s="38">
        <f>BL297/BL299</f>
        <v>0.15625</v>
      </c>
      <c r="BO297" s="43" t="s">
        <v>2591</v>
      </c>
      <c r="BP297" s="36">
        <f>COUNTIFS(BO$2:BO$242, 1, $D$2:$D$242, 7)</f>
        <v>1</v>
      </c>
      <c r="BQ297" s="37">
        <f>BP297/BP299</f>
        <v>7.1428571428571425E-2</v>
      </c>
      <c r="BR297" s="36">
        <f>COUNTIFS(BO$2:BO$242, 2, $D$2:$D$242, 7)</f>
        <v>8</v>
      </c>
      <c r="BS297" s="37">
        <f>BR297/BR299</f>
        <v>0.11594202898550725</v>
      </c>
      <c r="BT297" s="36">
        <f>COUNTIFS(BO$2:BO$242, 3, $D$2:$D$242, 7)</f>
        <v>4</v>
      </c>
      <c r="BU297" s="38">
        <f>BT297/BT299</f>
        <v>0.22222222222222221</v>
      </c>
      <c r="CF297" s="43" t="s">
        <v>2591</v>
      </c>
      <c r="CG297" s="36">
        <f>COUNTIFS(CF$2:CF$242, 1, $D$2:$D$242, 7)</f>
        <v>9</v>
      </c>
      <c r="CH297" s="37">
        <f>CG297/CG299</f>
        <v>0.10344827586206896</v>
      </c>
      <c r="CI297" s="36">
        <f>COUNTIFS(CF$2:CF$242, 2, $D$2:$D$242, 7)</f>
        <v>4</v>
      </c>
      <c r="CJ297" s="38">
        <f>CI297/CI299</f>
        <v>0.23529411764705882</v>
      </c>
      <c r="CV297" s="43" t="s">
        <v>2591</v>
      </c>
      <c r="CW297" s="36">
        <f>COUNTIFS(CV$2:CV$242, 1, $D$2:$D$242, 7)</f>
        <v>0</v>
      </c>
      <c r="CX297" s="37">
        <f>CW297/CW299</f>
        <v>0</v>
      </c>
      <c r="CY297" s="36">
        <f>COUNTIFS(CV$2:CV$242, 2, $D$2:$D$242, 7)</f>
        <v>0</v>
      </c>
      <c r="CZ297" s="38" t="e">
        <f>CY297/CY299</f>
        <v>#DIV/0!</v>
      </c>
      <c r="DJ297" s="43" t="s">
        <v>2591</v>
      </c>
      <c r="DK297" s="36">
        <f>COUNTIFS(DJ$2:DJ$242, 1, $D$2:$D$242, 7)</f>
        <v>13</v>
      </c>
      <c r="DL297" s="37">
        <f>DK297/DK299</f>
        <v>0.12871287128712872</v>
      </c>
      <c r="DM297" s="36">
        <f>COUNTIFS(DJ$2:DJ$242, 2, $D$2:$D$242, 7)</f>
        <v>0</v>
      </c>
      <c r="DN297" s="38">
        <f>DM297/DM299</f>
        <v>0</v>
      </c>
      <c r="DP297" s="43" t="s">
        <v>2591</v>
      </c>
      <c r="DQ297" s="70">
        <f>AVERAGEIFS(DP$2:DP$242, $D$2:$D$242, 7)</f>
        <v>7.8</v>
      </c>
      <c r="DR297" s="38">
        <f>DQ297/DQ299</f>
        <v>1.054104927844008E-2</v>
      </c>
      <c r="DT297" s="43" t="s">
        <v>2591</v>
      </c>
      <c r="DU297" s="70">
        <f>AVERAGEIFS(DT$2:DT$242, $D$2:$D$242, 7)</f>
        <v>0</v>
      </c>
      <c r="DV297" s="38">
        <f>DU297/DU299</f>
        <v>0</v>
      </c>
      <c r="DX297" s="43" t="s">
        <v>2591</v>
      </c>
      <c r="DY297" s="70">
        <f>AVERAGEIFS(DX$2:DX$242, $D$2:$D$242, 7)</f>
        <v>2</v>
      </c>
      <c r="DZ297" s="38">
        <f>DY297/DY299</f>
        <v>0.53600000000000003</v>
      </c>
      <c r="EB297" s="43" t="s">
        <v>2591</v>
      </c>
      <c r="EC297" s="113">
        <f>AVERAGEIFS(EB$2:EB$242, $D$2:$D$242, 7)</f>
        <v>1.8803866666666667</v>
      </c>
      <c r="EE297" s="43" t="s">
        <v>2591</v>
      </c>
      <c r="EF297" s="38">
        <f>AVERAGEIFS(EE$2:EE$242, $D$2:$D$242, 7)</f>
        <v>0.67461666666666664</v>
      </c>
      <c r="EH297" s="43" t="s">
        <v>2591</v>
      </c>
      <c r="EI297" s="76">
        <f>AVERAGEIFS(EH$2:EH$242, $D$2:$D$242, 7)</f>
        <v>0.97857142857142854</v>
      </c>
      <c r="EK297" s="43" t="s">
        <v>2591</v>
      </c>
      <c r="EL297" s="79">
        <f>AVERAGEIFS(EK$2:EK$242, $D$2:$D$242, 7)</f>
        <v>0</v>
      </c>
      <c r="EN297" s="43" t="s">
        <v>2591</v>
      </c>
      <c r="EO297" s="79">
        <f>AVERAGEIFS(EN$2:EN$242, $D$2:$D$242, 7)</f>
        <v>0</v>
      </c>
      <c r="ER297" s="43" t="s">
        <v>2591</v>
      </c>
      <c r="ES297" s="36">
        <f>COUNTIFS(ER$2:ER$242, 1, $D$2:$D$242, 7)</f>
        <v>9</v>
      </c>
      <c r="ET297" s="37">
        <f>ES297/ES299</f>
        <v>0.13432835820895522</v>
      </c>
      <c r="EU297" s="36">
        <f>COUNTIFS(ER$2:ER$242, 2, $D$2:$D$242, 7)</f>
        <v>1</v>
      </c>
      <c r="EV297" s="38">
        <f>EU297/EU299</f>
        <v>5.8823529411764705E-2</v>
      </c>
      <c r="EY297" s="43" t="s">
        <v>2591</v>
      </c>
      <c r="EZ297" s="36">
        <f>COUNTIFS(EY$2:EY$242, 1, $D$2:$D$242, 7)</f>
        <v>7</v>
      </c>
      <c r="FA297" s="37">
        <f>EZ297/EZ299</f>
        <v>9.2105263157894732E-2</v>
      </c>
      <c r="FB297" s="36">
        <f>COUNTIFS(EY$2:EY$242, 2, $D$2:$D$242, 7)</f>
        <v>3</v>
      </c>
      <c r="FC297" s="38">
        <f>FB297/FB299</f>
        <v>0.17647058823529413</v>
      </c>
      <c r="FG297" s="43" t="s">
        <v>2591</v>
      </c>
      <c r="FH297" s="74">
        <f>AVERAGEIFS(FG$2:FG$242, $D$2:$D$242, 7)</f>
        <v>0</v>
      </c>
      <c r="FJ297" s="43" t="s">
        <v>2591</v>
      </c>
      <c r="FK297" s="74">
        <f>AVERAGEIFS(FJ$2:FJ$242, $D$2:$D$242, 7)</f>
        <v>3800</v>
      </c>
      <c r="FM297" s="43" t="s">
        <v>2591</v>
      </c>
      <c r="FN297" s="110">
        <f>AVERAGEIFS(FM$2:FM$242, $D$2:$D$242, 7)</f>
        <v>0.83333333333333337</v>
      </c>
      <c r="FX297" s="43" t="s">
        <v>2591</v>
      </c>
      <c r="FY297" s="79">
        <f>AVERAGEIFS(FX$2:FX$242, $D$2:$D$242, 7)</f>
        <v>1978</v>
      </c>
      <c r="GA297" s="43" t="s">
        <v>2591</v>
      </c>
      <c r="GB297" s="113">
        <f>AVERAGEIFS(GA$2:GA$242, $D$2:$D$242, 7)</f>
        <v>1.7579999999999998</v>
      </c>
      <c r="GD297" s="43" t="s">
        <v>2591</v>
      </c>
      <c r="GE297" s="113">
        <f>AVERAGEIFS(GD$2:GD$242, $D$2:$D$242, 7)</f>
        <v>1.405</v>
      </c>
      <c r="GH297" s="43" t="s">
        <v>2591</v>
      </c>
      <c r="GI297" s="36">
        <f>COUNTIFS(GH$2:GH$242, 1, $D$2:$D$242, 7)</f>
        <v>0</v>
      </c>
      <c r="GJ297" s="37">
        <f>GI297/GI299</f>
        <v>0</v>
      </c>
      <c r="GK297" s="36">
        <f>COUNTIFS(GH$2:GH$242, 2, $D$2:$D$242, 7)</f>
        <v>6</v>
      </c>
      <c r="GL297" s="38">
        <f>GK297/GK299</f>
        <v>0.17647058823529413</v>
      </c>
      <c r="GR297" s="43" t="s">
        <v>2591</v>
      </c>
      <c r="GS297" s="106" t="e">
        <f>AVERAGEIFS(GR$2:GR$242, $D$2:$D$242, 7)</f>
        <v>#DIV/0!</v>
      </c>
      <c r="GU297" s="43" t="s">
        <v>2591</v>
      </c>
      <c r="GV297" s="106" t="e">
        <f>AVERAGEIFS(GU$2:GU$242, $D$2:$D$242, 7)</f>
        <v>#DIV/0!</v>
      </c>
      <c r="GX297" s="43" t="s">
        <v>2591</v>
      </c>
      <c r="GY297" s="106" t="e">
        <f>AVERAGEIFS(GX$2:GX$242, $D$2:$D$242, 7)</f>
        <v>#DIV/0!</v>
      </c>
    </row>
    <row r="298" spans="13:208" x14ac:dyDescent="0.15">
      <c r="M298" s="43" t="s">
        <v>2592</v>
      </c>
      <c r="N298" s="36">
        <f>COUNTIFS(M$2:M$242, 1, $D$2:$D$242, 8)</f>
        <v>1</v>
      </c>
      <c r="O298" s="37">
        <f>N298/N299</f>
        <v>1.9607843137254902E-2</v>
      </c>
      <c r="P298" s="36">
        <f>COUNTIFS(M$2:M$242, 2, $D$2:$D$242, 8)</f>
        <v>10</v>
      </c>
      <c r="Q298" s="38">
        <f>P298/P299</f>
        <v>0.17857142857142858</v>
      </c>
      <c r="AE298" s="43" t="s">
        <v>2592</v>
      </c>
      <c r="AF298" s="36">
        <f>COUNTIFS(AE$2:AE$242, 1, $D$2:$D$242, 8)</f>
        <v>8</v>
      </c>
      <c r="AG298" s="37">
        <f>AF298/AF299</f>
        <v>0.11764705882352941</v>
      </c>
      <c r="AH298" s="36">
        <f>COUNTIFS(AE$2:AE$242, 2, $D$2:$D$242, 8)</f>
        <v>0</v>
      </c>
      <c r="AI298" s="38">
        <f>AH298/AH299</f>
        <v>0</v>
      </c>
      <c r="AK298" s="43" t="s">
        <v>2592</v>
      </c>
      <c r="AL298" s="98">
        <f>AVERAGEIFS(AK$2:AK$242, $D$2:$D$242, 8)</f>
        <v>0</v>
      </c>
      <c r="AQ298" s="43" t="s">
        <v>2592</v>
      </c>
      <c r="AR298" s="36">
        <f>COUNTIFS(AQ$2:AQ$242, 1, $D$2:$D$242, 8)</f>
        <v>0</v>
      </c>
      <c r="AS298" s="37">
        <f>AR298/AR299</f>
        <v>0</v>
      </c>
      <c r="AT298" s="36">
        <f>COUNTIFS(AQ$2:AQ$242, 2, $D$2:$D$242, 8)</f>
        <v>1</v>
      </c>
      <c r="AU298" s="37">
        <f>AT298/AT299</f>
        <v>3.3333333333333333E-2</v>
      </c>
      <c r="AV298" s="36">
        <f>COUNTIFS(AQ$2:AQ$242, 3, $D$2:$D$242, 8)</f>
        <v>5</v>
      </c>
      <c r="AW298" s="38">
        <f>AV298/AV299</f>
        <v>0.16666666666666666</v>
      </c>
      <c r="BA298" s="51" t="s">
        <v>2592</v>
      </c>
      <c r="BB298" s="36">
        <f>COUNTIFS(BA$2:BA$242, 1, $D$2:$D$242, 8)</f>
        <v>0</v>
      </c>
      <c r="BC298" s="37">
        <f>BB298/BB299</f>
        <v>0</v>
      </c>
      <c r="BD298" s="36">
        <f>COUNTIFS(BB$2:BB$242, 1, $D$2:$D$242, 8)</f>
        <v>5</v>
      </c>
      <c r="BE298" s="37">
        <f>BD298/BD299</f>
        <v>0.12820512820512819</v>
      </c>
      <c r="BF298" s="36">
        <f>COUNTIFS(BC$2:BC$242, 1, $D$2:$D$242, 8)</f>
        <v>5</v>
      </c>
      <c r="BG298" s="37">
        <f>BF298/BF299</f>
        <v>7.575757575757576E-2</v>
      </c>
      <c r="BH298" s="36">
        <f>COUNTIFS(BD$2:BD$242, 1, $D$2:$D$242, 8)</f>
        <v>3</v>
      </c>
      <c r="BI298" s="37">
        <f>BH298/BH299</f>
        <v>7.6923076923076927E-2</v>
      </c>
      <c r="BJ298" s="36">
        <f>COUNTIFS(BE$2:BE$242, 1, $D$2:$D$242, 8)</f>
        <v>1</v>
      </c>
      <c r="BK298" s="37">
        <f>BJ298/BJ299</f>
        <v>7.6923076923076927E-2</v>
      </c>
      <c r="BL298" s="36">
        <f>COUNTIFS(BF$2:BF$242, 1, $D$2:$D$242, 8)</f>
        <v>2</v>
      </c>
      <c r="BM298" s="38">
        <f>BL298/BL299</f>
        <v>6.25E-2</v>
      </c>
      <c r="BO298" s="43" t="s">
        <v>2592</v>
      </c>
      <c r="BP298" s="36">
        <f>COUNTIFS(BO$2:BO$242, 1, $D$2:$D$242, 8)</f>
        <v>1</v>
      </c>
      <c r="BQ298" s="37">
        <f>BP298/BP299</f>
        <v>7.1428571428571425E-2</v>
      </c>
      <c r="BR298" s="36">
        <f>COUNTIFS(BO$2:BO$242, 2, $D$2:$D$242, 8)</f>
        <v>7</v>
      </c>
      <c r="BS298" s="37">
        <f>BR298/BR299</f>
        <v>0.10144927536231885</v>
      </c>
      <c r="BT298" s="36">
        <f>COUNTIFS(BO$2:BO$242, 3, $D$2:$D$242, 8)</f>
        <v>0</v>
      </c>
      <c r="BU298" s="38">
        <f>BT298/BT299</f>
        <v>0</v>
      </c>
      <c r="CF298" s="43" t="s">
        <v>2592</v>
      </c>
      <c r="CG298" s="36">
        <f>COUNTIFS(CF$2:CF$242, 1, $D$2:$D$242, 8)</f>
        <v>9</v>
      </c>
      <c r="CH298" s="37">
        <f>CG298/CG299</f>
        <v>0.10344827586206896</v>
      </c>
      <c r="CI298" s="36">
        <f>COUNTIFS(CF$2:CF$242, 2, $D$2:$D$242, 8)</f>
        <v>0</v>
      </c>
      <c r="CJ298" s="38">
        <f>CI298/CI299</f>
        <v>0</v>
      </c>
      <c r="CV298" s="43" t="s">
        <v>2592</v>
      </c>
      <c r="CW298" s="36">
        <f>COUNTIFS(CV$2:CV$242, 1, $D$2:$D$242, 8)</f>
        <v>0</v>
      </c>
      <c r="CX298" s="37">
        <f>CW298/CW299</f>
        <v>0</v>
      </c>
      <c r="CY298" s="36">
        <f>COUNTIFS(CV$2:CV$242, 2, $D$2:$D$242, 8)</f>
        <v>0</v>
      </c>
      <c r="CZ298" s="38" t="e">
        <f>CY298/CY299</f>
        <v>#DIV/0!</v>
      </c>
      <c r="DJ298" s="43" t="s">
        <v>2592</v>
      </c>
      <c r="DK298" s="36">
        <f>COUNTIFS(DJ$2:DJ$242, 1, $D$2:$D$242, 8)</f>
        <v>9</v>
      </c>
      <c r="DL298" s="37">
        <f>DK298/DK299</f>
        <v>8.9108910891089105E-2</v>
      </c>
      <c r="DM298" s="36">
        <f>COUNTIFS(DJ$2:DJ$242, 2, $D$2:$D$242, 8)</f>
        <v>0</v>
      </c>
      <c r="DN298" s="38">
        <f>DM298/DM299</f>
        <v>0</v>
      </c>
      <c r="DP298" s="43" t="s">
        <v>2592</v>
      </c>
      <c r="DQ298" s="70">
        <f>AVERAGEIFS(DP$2:DP$242, $D$2:$D$242, 8)</f>
        <v>14.75</v>
      </c>
      <c r="DR298" s="38">
        <f>DQ298/DQ299</f>
        <v>1.9933394468845022E-2</v>
      </c>
      <c r="DT298" s="43" t="s">
        <v>2592</v>
      </c>
      <c r="DU298" s="70">
        <f>AVERAGEIFS(DT$2:DT$242, $D$2:$D$242, 8)</f>
        <v>0</v>
      </c>
      <c r="DV298" s="38">
        <f>DU298/DU299</f>
        <v>0</v>
      </c>
      <c r="DX298" s="43" t="s">
        <v>2592</v>
      </c>
      <c r="DY298" s="70">
        <f>AVERAGEIFS(DX$2:DX$242, $D$2:$D$242, 8)</f>
        <v>1</v>
      </c>
      <c r="DZ298" s="38">
        <f>DY298/DY299</f>
        <v>0.26800000000000002</v>
      </c>
      <c r="EB298" s="43" t="s">
        <v>2592</v>
      </c>
      <c r="EC298" s="113">
        <f>AVERAGEIFS(EB$2:EB$242, $D$2:$D$242, 8)</f>
        <v>6.4268000000000001</v>
      </c>
      <c r="EE298" s="43" t="s">
        <v>2592</v>
      </c>
      <c r="EF298" s="38">
        <f>AVERAGEIFS(EE$2:EE$242, $D$2:$D$242, 8)</f>
        <v>0.45</v>
      </c>
      <c r="EH298" s="43" t="s">
        <v>2592</v>
      </c>
      <c r="EI298" s="76">
        <f>AVERAGEIFS(EH$2:EH$242, $D$2:$D$242, 8)</f>
        <v>5.8925000000000001</v>
      </c>
      <c r="EK298" s="43" t="s">
        <v>2592</v>
      </c>
      <c r="EL298" s="79">
        <f>AVERAGEIFS(EK$2:EK$242, $D$2:$D$242, 8)</f>
        <v>0</v>
      </c>
      <c r="EN298" s="43" t="s">
        <v>2592</v>
      </c>
      <c r="EO298" s="79" t="e">
        <f>AVERAGEIFS(EN$2:EN$242, $D$2:$D$242, 8)</f>
        <v>#DIV/0!</v>
      </c>
      <c r="ER298" s="43" t="s">
        <v>2592</v>
      </c>
      <c r="ES298" s="36">
        <f>COUNTIFS(ER$2:ER$242, 1, $D$2:$D$242, 8)</f>
        <v>3</v>
      </c>
      <c r="ET298" s="37">
        <f>ES298/ES299</f>
        <v>4.4776119402985072E-2</v>
      </c>
      <c r="EU298" s="36">
        <f>COUNTIFS(ER$2:ER$242, 2, $D$2:$D$242, 8)</f>
        <v>3</v>
      </c>
      <c r="EV298" s="38">
        <f>EU298/EU299</f>
        <v>0.17647058823529413</v>
      </c>
      <c r="EY298" s="43" t="s">
        <v>2592</v>
      </c>
      <c r="EZ298" s="36">
        <f>COUNTIFS(EY$2:EY$242, 1, $D$2:$D$242, 8)</f>
        <v>6</v>
      </c>
      <c r="FA298" s="37">
        <f>EZ298/EZ299</f>
        <v>7.8947368421052627E-2</v>
      </c>
      <c r="FB298" s="36">
        <f>COUNTIFS(EY$2:EY$242, 2, $D$2:$D$242, 8)</f>
        <v>1</v>
      </c>
      <c r="FC298" s="38">
        <f>FB298/FB299</f>
        <v>5.8823529411764705E-2</v>
      </c>
      <c r="FG298" s="43" t="s">
        <v>2592</v>
      </c>
      <c r="FH298" s="74" t="e">
        <f>AVERAGEIFS(FG$2:FG$242, $D$2:$D$242, 8)</f>
        <v>#DIV/0!</v>
      </c>
      <c r="FJ298" s="43" t="s">
        <v>2592</v>
      </c>
      <c r="FK298" s="74">
        <f>AVERAGEIFS(FJ$2:FJ$242, $D$2:$D$242, 8)</f>
        <v>5</v>
      </c>
      <c r="FM298" s="43" t="s">
        <v>2592</v>
      </c>
      <c r="FN298" s="110">
        <f>AVERAGEIFS(FM$2:FM$242, $D$2:$D$242, 8)</f>
        <v>1</v>
      </c>
      <c r="FX298" s="43" t="s">
        <v>2592</v>
      </c>
      <c r="FY298" s="79">
        <f>AVERAGEIFS(FX$2:FX$242, $D$2:$D$242, 8)</f>
        <v>1993.3333333333333</v>
      </c>
      <c r="GA298" s="43" t="s">
        <v>2592</v>
      </c>
      <c r="GB298" s="113">
        <f>AVERAGEIFS(GA$2:GA$242, $D$2:$D$242, 8)</f>
        <v>2.23</v>
      </c>
      <c r="GD298" s="43" t="s">
        <v>2592</v>
      </c>
      <c r="GE298" s="113">
        <f>AVERAGEIFS(GD$2:GD$242, $D$2:$D$242, 8)</f>
        <v>0.18</v>
      </c>
      <c r="GH298" s="43" t="s">
        <v>2592</v>
      </c>
      <c r="GI298" s="36">
        <f>COUNTIFS(GH$2:GH$242, 1, $D$2:$D$242, 8)</f>
        <v>1</v>
      </c>
      <c r="GJ298" s="37">
        <f>GI298/GI299</f>
        <v>4.3478260869565216E-2</v>
      </c>
      <c r="GK298" s="36">
        <f>COUNTIFS(GH$2:GH$242, 2, $D$2:$D$242, 8)</f>
        <v>2</v>
      </c>
      <c r="GL298" s="38">
        <f>GK298/GK299</f>
        <v>5.8823529411764705E-2</v>
      </c>
      <c r="GR298" s="43" t="s">
        <v>2592</v>
      </c>
      <c r="GS298" s="106" t="e">
        <f>AVERAGEIFS(GR$2:GR$242, $D$2:$D$242, 8)</f>
        <v>#DIV/0!</v>
      </c>
      <c r="GU298" s="43" t="s">
        <v>2592</v>
      </c>
      <c r="GV298" s="106" t="e">
        <f>AVERAGEIFS(GU$2:GU$242, $D$2:$D$242, 8)</f>
        <v>#DIV/0!</v>
      </c>
      <c r="GX298" s="43" t="s">
        <v>2592</v>
      </c>
      <c r="GY298" s="106" t="e">
        <f>AVERAGEIFS(GX$2:GX$242, $D$2:$D$242, 8)</f>
        <v>#DIV/0!</v>
      </c>
    </row>
    <row r="299" spans="13:208" x14ac:dyDescent="0.15">
      <c r="M299" s="44" t="s">
        <v>2584</v>
      </c>
      <c r="N299" s="45">
        <f>SUM(N291:N298)</f>
        <v>51</v>
      </c>
      <c r="O299" s="46">
        <f>N299/(N299+P299)</f>
        <v>0.47663551401869159</v>
      </c>
      <c r="P299" s="45">
        <f>SUM(P291:P298)</f>
        <v>56</v>
      </c>
      <c r="Q299" s="47">
        <f>P299/(N299+P299)</f>
        <v>0.52336448598130836</v>
      </c>
      <c r="AE299" s="44" t="s">
        <v>2584</v>
      </c>
      <c r="AF299" s="45">
        <f>SUM(AF291:AF298)</f>
        <v>68</v>
      </c>
      <c r="AG299" s="46">
        <f>AF299/(AF299+AH299)</f>
        <v>0.73118279569892475</v>
      </c>
      <c r="AH299" s="45">
        <f>SUM(AH291:AH298)</f>
        <v>25</v>
      </c>
      <c r="AI299" s="47">
        <f>AH299/(AF299+AH299)</f>
        <v>0.26881720430107525</v>
      </c>
      <c r="AK299" s="44" t="s">
        <v>2675</v>
      </c>
      <c r="AL299" s="99">
        <f>AL289</f>
        <v>3.8761904761904761E-2</v>
      </c>
      <c r="AQ299" s="44" t="s">
        <v>2584</v>
      </c>
      <c r="AR299" s="45">
        <f>SUM(AR291:AR298)</f>
        <v>31</v>
      </c>
      <c r="AS299" s="46">
        <f>AR299/(AR299+AT299+AV299)</f>
        <v>0.34065934065934067</v>
      </c>
      <c r="AT299" s="45">
        <f>SUM(AT291:AT298)</f>
        <v>30</v>
      </c>
      <c r="AU299" s="46">
        <f>AT299/(AR299+AT299+AV299)</f>
        <v>0.32967032967032966</v>
      </c>
      <c r="AV299" s="45">
        <f>SUM(AV291:AV298)</f>
        <v>30</v>
      </c>
      <c r="AW299" s="47">
        <f>AV299/(AR299+AT299+AV299)</f>
        <v>0.32967032967032966</v>
      </c>
      <c r="BA299" s="52" t="s">
        <v>2584</v>
      </c>
      <c r="BB299" s="45">
        <f>SUM(BB291:BB298)</f>
        <v>17</v>
      </c>
      <c r="BC299" s="46">
        <f>BB299/(110)</f>
        <v>0.15454545454545454</v>
      </c>
      <c r="BD299" s="45">
        <f>SUM(BD291:BD298)</f>
        <v>39</v>
      </c>
      <c r="BE299" s="46">
        <f>BD299/(110)</f>
        <v>0.35454545454545455</v>
      </c>
      <c r="BF299" s="45">
        <f>SUM(BF291:BF298)</f>
        <v>66</v>
      </c>
      <c r="BG299" s="46">
        <f>BF299/(110)</f>
        <v>0.6</v>
      </c>
      <c r="BH299" s="45">
        <f>SUM(BH291:BH298)</f>
        <v>39</v>
      </c>
      <c r="BI299" s="46">
        <f>BH299/(110)</f>
        <v>0.35454545454545455</v>
      </c>
      <c r="BJ299" s="45">
        <f>SUM(BJ291:BJ298)</f>
        <v>13</v>
      </c>
      <c r="BK299" s="46">
        <f>BJ299/(110)</f>
        <v>0.11818181818181818</v>
      </c>
      <c r="BL299" s="45">
        <f>SUM(BL291:BL298)</f>
        <v>32</v>
      </c>
      <c r="BM299" s="47">
        <f>BL299/(110)</f>
        <v>0.29090909090909089</v>
      </c>
      <c r="BO299" s="44" t="s">
        <v>2584</v>
      </c>
      <c r="BP299" s="45">
        <f>SUM(BP291:BP298)</f>
        <v>14</v>
      </c>
      <c r="BQ299" s="46">
        <f>BP299/(BP299+BR299+BT299)</f>
        <v>0.13861386138613863</v>
      </c>
      <c r="BR299" s="45">
        <f>SUM(BR291:BR298)</f>
        <v>69</v>
      </c>
      <c r="BS299" s="46">
        <f>BR299/(BP299+BR299+BT299)</f>
        <v>0.68316831683168322</v>
      </c>
      <c r="BT299" s="45">
        <f>SUM(BT291:BT298)</f>
        <v>18</v>
      </c>
      <c r="BU299" s="47">
        <f>BT299/(BP299+BR299+BT299)</f>
        <v>0.17821782178217821</v>
      </c>
      <c r="CF299" s="44" t="s">
        <v>2584</v>
      </c>
      <c r="CG299" s="45">
        <f>SUM(CG291:CG298)</f>
        <v>87</v>
      </c>
      <c r="CH299" s="46">
        <f>CG299/(CG299+CI299)</f>
        <v>0.83653846153846156</v>
      </c>
      <c r="CI299" s="45">
        <f>SUM(CI291:CI298)</f>
        <v>17</v>
      </c>
      <c r="CJ299" s="47">
        <f>CI299/(CG299+CI299)</f>
        <v>0.16346153846153846</v>
      </c>
      <c r="CV299" s="44" t="s">
        <v>2584</v>
      </c>
      <c r="CW299" s="45">
        <f>SUM(CW291:CW298)</f>
        <v>37</v>
      </c>
      <c r="CX299" s="46">
        <f>CW299/(CW299+CY299)</f>
        <v>1</v>
      </c>
      <c r="CY299" s="45">
        <f>SUM(CY291:CY298)</f>
        <v>0</v>
      </c>
      <c r="CZ299" s="47">
        <f>CY299/(CW299+CY299)</f>
        <v>0</v>
      </c>
      <c r="DJ299" s="44" t="s">
        <v>2584</v>
      </c>
      <c r="DK299" s="45">
        <f>SUM(DK291:DK298)</f>
        <v>101</v>
      </c>
      <c r="DL299" s="46">
        <f>DK299/(DK299+DM299)</f>
        <v>0.97115384615384615</v>
      </c>
      <c r="DM299" s="45">
        <f>SUM(DM291:DM298)</f>
        <v>3</v>
      </c>
      <c r="DN299" s="47">
        <f>DM299/(DK299+DM299)</f>
        <v>2.8846153846153848E-2</v>
      </c>
      <c r="DP299" s="44" t="s">
        <v>2584</v>
      </c>
      <c r="DQ299" s="71">
        <f>DQ289</f>
        <v>739.96428571428567</v>
      </c>
      <c r="DR299" s="47">
        <f>DQ299/(DQ299+DS389)</f>
        <v>1</v>
      </c>
      <c r="DT299" s="44" t="s">
        <v>2584</v>
      </c>
      <c r="DU299" s="71">
        <f>DU289</f>
        <v>33</v>
      </c>
      <c r="DV299" s="47">
        <f>DU299/(DU299+DW389)</f>
        <v>1</v>
      </c>
      <c r="DX299" s="44" t="s">
        <v>2584</v>
      </c>
      <c r="DY299" s="71">
        <f>DY289</f>
        <v>3.7313432835820897</v>
      </c>
      <c r="DZ299" s="47">
        <f>DY299/(DY299+EA389)</f>
        <v>1</v>
      </c>
      <c r="EB299" s="44" t="s">
        <v>2675</v>
      </c>
      <c r="EC299" s="114">
        <f>EC289</f>
        <v>18.487403817142859</v>
      </c>
      <c r="EE299" s="44" t="s">
        <v>2675</v>
      </c>
      <c r="EF299" s="47">
        <f>EF289</f>
        <v>0.72331860465116282</v>
      </c>
      <c r="EH299" s="44" t="s">
        <v>2675</v>
      </c>
      <c r="EI299" s="77">
        <f>EI289</f>
        <v>6.459715686274512</v>
      </c>
      <c r="EK299" s="44" t="s">
        <v>2675</v>
      </c>
      <c r="EL299" s="80">
        <f>EL289</f>
        <v>36.20192307692308</v>
      </c>
      <c r="EN299" s="44" t="s">
        <v>2675</v>
      </c>
      <c r="EO299" s="80">
        <f>EO289</f>
        <v>0.22316666666666665</v>
      </c>
      <c r="ER299" s="44" t="s">
        <v>2584</v>
      </c>
      <c r="ES299" s="45">
        <f>SUM(ES291:ES298)</f>
        <v>67</v>
      </c>
      <c r="ET299" s="46">
        <f>ES299/(ES299+EU299)</f>
        <v>0.79761904761904767</v>
      </c>
      <c r="EU299" s="45">
        <f>SUM(EU291:EU298)</f>
        <v>17</v>
      </c>
      <c r="EV299" s="47">
        <f>EU299/(ES299+EU299)</f>
        <v>0.20238095238095238</v>
      </c>
      <c r="EY299" s="44" t="s">
        <v>2584</v>
      </c>
      <c r="EZ299" s="45">
        <f>SUM(EZ291:EZ298)</f>
        <v>76</v>
      </c>
      <c r="FA299" s="46">
        <f>EZ299/(EZ299+FB299)</f>
        <v>0.81720430107526887</v>
      </c>
      <c r="FB299" s="45">
        <f>SUM(FB291:FB298)</f>
        <v>17</v>
      </c>
      <c r="FC299" s="47">
        <f>FB299/(EZ299+FB299)</f>
        <v>0.18279569892473119</v>
      </c>
      <c r="FG299" s="44" t="s">
        <v>2675</v>
      </c>
      <c r="FH299" s="75">
        <f>FH289</f>
        <v>30.5</v>
      </c>
      <c r="FJ299" s="44" t="s">
        <v>2675</v>
      </c>
      <c r="FK299" s="75">
        <f>FK289</f>
        <v>165925.10113333332</v>
      </c>
      <c r="FM299" s="44" t="s">
        <v>2675</v>
      </c>
      <c r="FN299" s="111">
        <f>FN289</f>
        <v>0.96551724137931039</v>
      </c>
      <c r="FX299" s="44" t="s">
        <v>2675</v>
      </c>
      <c r="FY299" s="80">
        <f>FY289</f>
        <v>1975.7291666666667</v>
      </c>
      <c r="GA299" s="44" t="s">
        <v>2675</v>
      </c>
      <c r="GB299" s="114">
        <f>GB289</f>
        <v>12.326408888888889</v>
      </c>
      <c r="GD299" s="44" t="s">
        <v>2675</v>
      </c>
      <c r="GE299" s="114">
        <f>GE289</f>
        <v>4.3488157894736839</v>
      </c>
      <c r="GH299" s="44" t="s">
        <v>2584</v>
      </c>
      <c r="GI299" s="45">
        <f>SUM(GI291:GI298)</f>
        <v>23</v>
      </c>
      <c r="GJ299" s="46">
        <f>GI299/(GI299+GK299)</f>
        <v>0.40350877192982454</v>
      </c>
      <c r="GK299" s="45">
        <f>SUM(GK291:GK298)</f>
        <v>34</v>
      </c>
      <c r="GL299" s="47">
        <f>GK299/(GI299+GK299)</f>
        <v>0.59649122807017541</v>
      </c>
      <c r="GR299" s="44" t="s">
        <v>2675</v>
      </c>
      <c r="GS299" s="107">
        <f>GS289</f>
        <v>0</v>
      </c>
      <c r="GU299" s="44" t="s">
        <v>2675</v>
      </c>
      <c r="GV299" s="107">
        <f>GV289</f>
        <v>469.64285714285717</v>
      </c>
      <c r="GX299" s="44" t="s">
        <v>2675</v>
      </c>
      <c r="GY299" s="107">
        <f>GY289</f>
        <v>180.69250000000002</v>
      </c>
    </row>
    <row r="301" spans="13:208" x14ac:dyDescent="0.15">
      <c r="N301" s="48" t="s">
        <v>2612</v>
      </c>
      <c r="O301" s="33" t="s">
        <v>2607</v>
      </c>
      <c r="P301" s="33"/>
      <c r="Q301" s="33" t="s">
        <v>2608</v>
      </c>
      <c r="R301" s="33"/>
      <c r="S301" s="33" t="s">
        <v>2609</v>
      </c>
      <c r="T301" s="33"/>
      <c r="U301" s="33" t="s">
        <v>2610</v>
      </c>
      <c r="V301" s="33"/>
      <c r="W301" s="33" t="s">
        <v>2611</v>
      </c>
      <c r="X301" s="33"/>
      <c r="Y301" s="33" t="s">
        <v>2596</v>
      </c>
      <c r="Z301" s="34"/>
      <c r="AJ301" s="32" t="str">
        <f>AJ$1</f>
        <v>What percentage of rate revenue is obligated to debt services for the following systems? : Rate Revenue-Wastewater-%</v>
      </c>
      <c r="AK301" s="34"/>
      <c r="AM301" s="32" t="s">
        <v>2617</v>
      </c>
      <c r="AN301" s="33" t="s">
        <v>2605</v>
      </c>
      <c r="AO301" s="33"/>
      <c r="AP301" s="33" t="s">
        <v>943</v>
      </c>
      <c r="AQ301" s="34"/>
      <c r="AS301" s="32" t="str">
        <f>AS$1</f>
        <v>What was the last year you did a Rate Study for the following services?-Wastewater</v>
      </c>
      <c r="AT301" s="34"/>
      <c r="AV301" s="32" t="str">
        <f>AV$1</f>
        <v>What was the last year you did a Methodology Update for the following services?-Wastewater</v>
      </c>
      <c r="AW301" s="34"/>
      <c r="BP301" s="32" t="s">
        <v>2639</v>
      </c>
      <c r="BQ301" s="33" t="s">
        <v>2605</v>
      </c>
      <c r="BR301" s="33"/>
      <c r="BS301" s="33" t="s">
        <v>943</v>
      </c>
      <c r="BT301" s="33"/>
      <c r="BU301" s="33" t="s">
        <v>680</v>
      </c>
      <c r="BV301" s="34"/>
      <c r="CH301" s="32" t="s">
        <v>2641</v>
      </c>
      <c r="CI301" s="33" t="s">
        <v>2642</v>
      </c>
      <c r="CJ301" s="33"/>
      <c r="CK301" s="33" t="s">
        <v>2643</v>
      </c>
      <c r="CL301" s="34"/>
      <c r="CW301" s="48" t="s">
        <v>2644</v>
      </c>
      <c r="CX301" s="33" t="s">
        <v>2645</v>
      </c>
      <c r="CY301" s="33"/>
      <c r="CZ301" s="33" t="s">
        <v>2646</v>
      </c>
      <c r="DA301" s="33"/>
      <c r="DB301" s="33" t="s">
        <v>2647</v>
      </c>
      <c r="DC301" s="33"/>
      <c r="DD301" s="33" t="s">
        <v>2648</v>
      </c>
      <c r="DE301" s="33"/>
      <c r="DF301" s="33" t="s">
        <v>2649</v>
      </c>
      <c r="DG301" s="33"/>
      <c r="DH301" s="33" t="s">
        <v>932</v>
      </c>
      <c r="DI301" s="33"/>
      <c r="DJ301" s="33" t="s">
        <v>2596</v>
      </c>
      <c r="DK301" s="34"/>
      <c r="DM301" s="32" t="s">
        <v>2668</v>
      </c>
      <c r="DN301" s="33"/>
      <c r="DO301" s="34"/>
      <c r="DQ301" s="32" t="s">
        <v>2668</v>
      </c>
      <c r="DR301" s="33"/>
      <c r="DS301" s="34"/>
      <c r="DU301" s="32" t="str">
        <f>DU1</f>
        <v>What is the annual average water consumption for residential customers (in gallons)?</v>
      </c>
      <c r="DV301" s="33"/>
      <c r="DW301" s="34"/>
      <c r="DY301" s="32" t="str">
        <f>DY$1</f>
        <v>How far away is the water source from the city (miles)?</v>
      </c>
      <c r="DZ301" s="33"/>
      <c r="EA301" s="34"/>
      <c r="EU301" s="32" t="str">
        <f>EU$1</f>
        <v>What percentage of the system does each type of meter represent?-Radio (%)</v>
      </c>
      <c r="EV301" s="34"/>
      <c r="FA301" s="32" t="str">
        <f>FA$1</f>
        <v>What is the service population?-Service Population (Permanent Residents)-Outside City Limits</v>
      </c>
      <c r="FB301" s="34"/>
      <c r="FD301" s="32" t="str">
        <f>FD$1</f>
        <v>Single-Family Residential-Inside City Limits</v>
      </c>
      <c r="FE301" s="34"/>
      <c r="FN301" s="32" t="str">
        <f>FN$1</f>
        <v>What percent of city wastewater lines also serve stormwater (i.e. combined sewer)?</v>
      </c>
      <c r="FO301" s="34"/>
      <c r="FY301" s="32" t="str">
        <f>FY$1</f>
        <v>Please provide the following system age and capacity information:-Year of last major plant update</v>
      </c>
      <c r="FZ301" s="34"/>
      <c r="GE301" s="32" t="str">
        <f>GE$1</f>
        <v>At what percent (%) capacity is the entire wastewater system operating?</v>
      </c>
      <c r="GF301" s="34"/>
      <c r="GL301" s="32" t="s">
        <v>425</v>
      </c>
      <c r="GM301" s="33" t="s">
        <v>2605</v>
      </c>
      <c r="GN301" s="33"/>
      <c r="GO301" s="33" t="s">
        <v>943</v>
      </c>
      <c r="GP301" s="34"/>
      <c r="GS301" s="32" t="str">
        <f>GS$1</f>
        <v>Commercial-Inside City Limits</v>
      </c>
      <c r="GT301" s="100"/>
      <c r="GV301" s="32" t="str">
        <f>GV$1</f>
        <v>Other-Outside City Limits</v>
      </c>
      <c r="GW301" s="100"/>
      <c r="GY301" s="32" t="str">
        <f>GY$1</f>
        <v>What is the average EDU for residential in square feet?</v>
      </c>
      <c r="GZ301" s="100"/>
    </row>
    <row r="302" spans="13:208" x14ac:dyDescent="0.15">
      <c r="N302" s="49" t="s">
        <v>2579</v>
      </c>
      <c r="O302" s="36">
        <f>COUNTIFS(N$2:N$242, 1, $C$2:$C$242, 1)</f>
        <v>18</v>
      </c>
      <c r="P302" s="37">
        <f>O302/O307</f>
        <v>0.20224719101123595</v>
      </c>
      <c r="Q302" s="36">
        <f>COUNTIFS(O$2:O$242, 1, $C$2:$C$242, 1)</f>
        <v>4</v>
      </c>
      <c r="R302" s="37">
        <f>Q302/Q307</f>
        <v>9.7560975609756101E-2</v>
      </c>
      <c r="S302" s="36">
        <f>COUNTIFS(P$2:P$242, 1, $C$2:$C$242, 1)</f>
        <v>18</v>
      </c>
      <c r="T302" s="37">
        <f>S302/S307</f>
        <v>0.17475728155339806</v>
      </c>
      <c r="U302" s="36">
        <f>COUNTIFS(Q$2:Q$242, 1, $C$2:$C$242, 1)</f>
        <v>6</v>
      </c>
      <c r="V302" s="37">
        <f>U302/U307</f>
        <v>8.5714285714285715E-2</v>
      </c>
      <c r="W302" s="36">
        <f>COUNTIFS(R$2:R$242, 1, $C$2:$C$242, 1)</f>
        <v>12</v>
      </c>
      <c r="X302" s="37">
        <f>W302/W307</f>
        <v>0.17910447761194029</v>
      </c>
      <c r="Y302" s="36">
        <f>COUNTIFS(S$2:S$242, 1, $C$2:$C$242, 1)</f>
        <v>0</v>
      </c>
      <c r="Z302" s="38">
        <f>Y302/Y307</f>
        <v>0</v>
      </c>
      <c r="AJ302" s="35" t="s">
        <v>2579</v>
      </c>
      <c r="AK302" s="98">
        <f>AVERAGEIFS(AJ$2:AJ$242,  $C$2:$C$242, 1)</f>
        <v>0.37166666666666665</v>
      </c>
      <c r="AM302" s="35" t="s">
        <v>2579</v>
      </c>
      <c r="AN302" s="36">
        <f>COUNTIFS(AM$2:AM$242, 1, $C$2:$C$242, 1)</f>
        <v>9</v>
      </c>
      <c r="AO302" s="37">
        <f>AN302/AN307</f>
        <v>0.25</v>
      </c>
      <c r="AP302" s="36">
        <f>COUNTIFS(AM$2:AM$242, 2, $C$2:$C$242, 1)</f>
        <v>0</v>
      </c>
      <c r="AQ302" s="38" t="e">
        <f>AP302/AP307</f>
        <v>#DIV/0!</v>
      </c>
      <c r="AS302" s="35" t="s">
        <v>2579</v>
      </c>
      <c r="AT302" s="106">
        <f>AVERAGEIFS(AS$2:AS$242,  $C$2:$C$242, 1)</f>
        <v>2011</v>
      </c>
      <c r="AV302" s="35" t="s">
        <v>2579</v>
      </c>
      <c r="AW302" s="106">
        <f>AVERAGEIFS(AV$2:AV$242,  $C$2:$C$242, 1)</f>
        <v>2012</v>
      </c>
      <c r="BP302" s="35" t="s">
        <v>2579</v>
      </c>
      <c r="BQ302" s="36">
        <f>COUNTIFS(BP$2:BP$242, 1, $C$2:$C$242, 1)</f>
        <v>0</v>
      </c>
      <c r="BR302" s="37">
        <f>BQ302/BQ307</f>
        <v>0</v>
      </c>
      <c r="BS302" s="36">
        <f>COUNTIFS(BP$2:BP$242, 2, $C$2:$C$242, 1)</f>
        <v>3</v>
      </c>
      <c r="BT302" s="37">
        <f>BS302/BS307</f>
        <v>5.6603773584905662E-2</v>
      </c>
      <c r="BU302" s="36">
        <f>COUNTIFS(BP$2:BP$242, 3, $C$2:$C$242, 1)</f>
        <v>15</v>
      </c>
      <c r="BV302" s="38">
        <f>BU302/BU307</f>
        <v>0.35714285714285715</v>
      </c>
      <c r="CH302" s="35" t="s">
        <v>2579</v>
      </c>
      <c r="CI302" s="36">
        <f>COUNTIFS(CH$2:CH$242, 1, $C$2:$C$242, 1)</f>
        <v>9</v>
      </c>
      <c r="CJ302" s="37">
        <f>CI302/CI307</f>
        <v>0.10975609756097561</v>
      </c>
      <c r="CK302" s="36">
        <f>COUNTIFS(CH$2:CH$242, 2, $C$2:$C$242, 1)</f>
        <v>1</v>
      </c>
      <c r="CL302" s="38">
        <f>CK302/CK307</f>
        <v>0.33333333333333331</v>
      </c>
      <c r="CW302" s="49" t="s">
        <v>2579</v>
      </c>
      <c r="CX302" s="36">
        <f>COUNTIFS(CW$2:CW$242, 1, $C$2:$C$242, 1)</f>
        <v>0</v>
      </c>
      <c r="CY302" s="37">
        <f>CX302/CX307</f>
        <v>0</v>
      </c>
      <c r="CZ302" s="36">
        <f>COUNTIFS(CX$2:CX$242, 1, $C$2:$C$242, 1)</f>
        <v>0</v>
      </c>
      <c r="DA302" s="37">
        <f>CZ302/CZ307</f>
        <v>0</v>
      </c>
      <c r="DB302" s="36">
        <f>COUNTIFS(CY$2:CY$242, 1, $C$2:$C$242, 1)</f>
        <v>0</v>
      </c>
      <c r="DC302" s="37">
        <f>DB302/DB307</f>
        <v>0</v>
      </c>
      <c r="DD302" s="36">
        <f>COUNTIFS(CZ$2:CZ$242, 1, $C$2:$C$242, 1)</f>
        <v>0</v>
      </c>
      <c r="DE302" s="37">
        <f>DD302/DD307</f>
        <v>0</v>
      </c>
      <c r="DF302" s="36">
        <f>COUNTIFS(DA$2:DA$242, 1, $C$2:$C$242, 1)</f>
        <v>0</v>
      </c>
      <c r="DG302" s="37">
        <f>DF302/DF307</f>
        <v>0</v>
      </c>
      <c r="DH302" s="36">
        <f>COUNTIFS(DB$2:DB$242, 1, $C$2:$C$242, 1)</f>
        <v>0</v>
      </c>
      <c r="DI302" s="37" t="e">
        <f>DH302/DH307</f>
        <v>#DIV/0!</v>
      </c>
      <c r="DJ302" s="36">
        <f>COUNTIFS(DC$2:DC$242, 1, $C$2:$C$242, 1)</f>
        <v>0</v>
      </c>
      <c r="DK302" s="38">
        <f>DJ302/DJ307</f>
        <v>0</v>
      </c>
      <c r="DM302" s="35" t="s">
        <v>2579</v>
      </c>
      <c r="DN302" s="70">
        <f>AVERAGEIFS(DM$2:DM$242,  $C$2:$C$242, 1)</f>
        <v>203.5</v>
      </c>
      <c r="DO302" s="38">
        <f>DN302/DN307</f>
        <v>1.401850964418354E-2</v>
      </c>
      <c r="DQ302" s="35" t="s">
        <v>2579</v>
      </c>
      <c r="DR302" s="70">
        <f>AVERAGEIFS(DQ$2:DQ$242,  $C$2:$C$242, 1)</f>
        <v>11.181818181818182</v>
      </c>
      <c r="DS302" s="38">
        <f>DR302/DR307</f>
        <v>2.9450255340503204E-2</v>
      </c>
      <c r="DU302" s="35" t="s">
        <v>2579</v>
      </c>
      <c r="DV302" s="70">
        <f>AVERAGEIFS(DU$2:DU$242,  $C$2:$C$242, 1)</f>
        <v>5216015</v>
      </c>
      <c r="DW302" s="104">
        <f>DV302/DV307</f>
        <v>9.9725531584556437E-2</v>
      </c>
      <c r="DY302" s="35" t="s">
        <v>2579</v>
      </c>
      <c r="DZ302" s="70">
        <f>AVERAGEIFS(DY$2:DY$242,  $C$2:$C$242, 1)</f>
        <v>0.62555555555555553</v>
      </c>
      <c r="EA302" s="38">
        <f>DZ302/DZ307</f>
        <v>0.20642635946983773</v>
      </c>
      <c r="EU302" s="35" t="s">
        <v>2579</v>
      </c>
      <c r="EV302" s="98">
        <f>AVERAGEIFS(EU$2:EU$242,  $C$2:$C$242, 1)</f>
        <v>0</v>
      </c>
      <c r="FA302" s="35" t="s">
        <v>2579</v>
      </c>
      <c r="FB302" s="74">
        <f>AVERAGEIFS(FA$2:FA$242,  $C$2:$C$242, 1)</f>
        <v>0</v>
      </c>
      <c r="FD302" s="35" t="s">
        <v>2579</v>
      </c>
      <c r="FE302" s="74">
        <f>AVERAGEIFS(FD$2:FD$242,  $C$2:$C$242, 1)</f>
        <v>92</v>
      </c>
      <c r="FN302" s="35" t="s">
        <v>2579</v>
      </c>
      <c r="FO302" s="98">
        <f>AVERAGEIFS(FN$2:FN$242,  $C$2:$C$242, 1)</f>
        <v>0</v>
      </c>
      <c r="FY302" s="35" t="s">
        <v>2579</v>
      </c>
      <c r="FZ302" s="79">
        <f>AVERAGEIFS(FY$2:FY$242,  $C$2:$C$242, 1)</f>
        <v>2012</v>
      </c>
      <c r="GE302" s="35" t="s">
        <v>2579</v>
      </c>
      <c r="GF302" s="98" t="e">
        <f>AVERAGEIFS(GE$2:GE$242,  $C$2:$C$242, 1)</f>
        <v>#DIV/0!</v>
      </c>
      <c r="GL302" s="35" t="s">
        <v>2579</v>
      </c>
      <c r="GM302" s="36">
        <f>COUNTIFS(GL$2:GL$242, 1, $C$2:$C$242, 1)</f>
        <v>0</v>
      </c>
      <c r="GN302" s="37">
        <f>GM302/GM307</f>
        <v>0</v>
      </c>
      <c r="GO302" s="36">
        <f>COUNTIFS(GL$2:GL$242, 2, $C$2:$C$242, 1)</f>
        <v>2</v>
      </c>
      <c r="GP302" s="38">
        <f>GO302/GO307</f>
        <v>5.7142857142857141E-2</v>
      </c>
      <c r="GS302" s="35" t="s">
        <v>2579</v>
      </c>
      <c r="GT302" s="106" t="e">
        <f>AVERAGEIFS(GS$2:GS$242,  $C$2:$C$242, 1)</f>
        <v>#DIV/0!</v>
      </c>
      <c r="GV302" s="35" t="s">
        <v>2579</v>
      </c>
      <c r="GW302" s="106" t="e">
        <f>AVERAGEIFS(GV$2:GV$242,  $C$2:$C$242, 1)</f>
        <v>#DIV/0!</v>
      </c>
      <c r="GY302" s="35" t="s">
        <v>2579</v>
      </c>
      <c r="GZ302" s="106" t="e">
        <f>AVERAGEIFS(GY$2:GY$242,  $C$2:$C$242, 1)</f>
        <v>#DIV/0!</v>
      </c>
    </row>
    <row r="303" spans="13:208" x14ac:dyDescent="0.15">
      <c r="N303" s="49" t="s">
        <v>2580</v>
      </c>
      <c r="O303" s="36">
        <f>COUNTIFS(N$2:N$242, 1, $C$2:$C$242, 2)</f>
        <v>17</v>
      </c>
      <c r="P303" s="37">
        <f>O303/O307</f>
        <v>0.19101123595505617</v>
      </c>
      <c r="Q303" s="36">
        <f>COUNTIFS(O$2:O$242, 1, $C$2:$C$242, 2)</f>
        <v>7</v>
      </c>
      <c r="R303" s="37">
        <f>Q303/Q307</f>
        <v>0.17073170731707318</v>
      </c>
      <c r="S303" s="36">
        <f>COUNTIFS(P$2:P$242, 1, $C$2:$C$242, 2)</f>
        <v>19</v>
      </c>
      <c r="T303" s="37">
        <f>S303/S307</f>
        <v>0.18446601941747573</v>
      </c>
      <c r="U303" s="36">
        <f>COUNTIFS(Q$2:Q$242, 1, $C$2:$C$242, 2)</f>
        <v>12</v>
      </c>
      <c r="V303" s="37">
        <f>U303/U307</f>
        <v>0.17142857142857143</v>
      </c>
      <c r="W303" s="36">
        <f>COUNTIFS(R$2:R$242, 1, $C$2:$C$242, 2)</f>
        <v>10</v>
      </c>
      <c r="X303" s="37">
        <f>W303/W307</f>
        <v>0.14925373134328357</v>
      </c>
      <c r="Y303" s="36">
        <f>COUNTIFS(S$2:S$242, 1, $C$2:$C$242, 2)</f>
        <v>0</v>
      </c>
      <c r="Z303" s="38">
        <f>Y303/Y307</f>
        <v>0</v>
      </c>
      <c r="AJ303" s="35" t="s">
        <v>2580</v>
      </c>
      <c r="AK303" s="98">
        <f>AVERAGEIFS(AJ$2:AJ$242, $C$2:$C$242, 2)</f>
        <v>0.21215714285714288</v>
      </c>
      <c r="AM303" s="35" t="s">
        <v>2580</v>
      </c>
      <c r="AN303" s="36">
        <f>COUNTIFS(AM$2:AM$242, 1, $C$2:$C$242, 2)</f>
        <v>5</v>
      </c>
      <c r="AO303" s="37">
        <f>AN303/AN307</f>
        <v>0.1388888888888889</v>
      </c>
      <c r="AP303" s="36">
        <f>COUNTIFS(AM$2:AM$242, 2, $C$2:$C$242, 2)</f>
        <v>0</v>
      </c>
      <c r="AQ303" s="38" t="e">
        <f>AP303/AP307</f>
        <v>#DIV/0!</v>
      </c>
      <c r="AS303" s="35" t="s">
        <v>2580</v>
      </c>
      <c r="AT303" s="106">
        <f>AVERAGEIFS(AS$2:AS$242, $C$2:$C$242, 2)</f>
        <v>2013.6666666666667</v>
      </c>
      <c r="AV303" s="35" t="s">
        <v>2580</v>
      </c>
      <c r="AW303" s="106">
        <f>AVERAGEIFS(AV$2:AV$242, $C$2:$C$242, 2)</f>
        <v>2008.6666666666667</v>
      </c>
      <c r="BP303" s="35" t="s">
        <v>2580</v>
      </c>
      <c r="BQ303" s="36">
        <f>COUNTIFS(BP$2:BP$242, 1, $C$2:$C$242, 2)</f>
        <v>0</v>
      </c>
      <c r="BR303" s="37">
        <f>BQ303/BQ307</f>
        <v>0</v>
      </c>
      <c r="BS303" s="36">
        <f>COUNTIFS(BP$2:BP$242, 2, $C$2:$C$242, 2)</f>
        <v>5</v>
      </c>
      <c r="BT303" s="37">
        <f>BS303/BS307</f>
        <v>9.4339622641509441E-2</v>
      </c>
      <c r="BU303" s="36">
        <f>COUNTIFS(BP$2:BP$242, 3, $C$2:$C$242, 2)</f>
        <v>11</v>
      </c>
      <c r="BV303" s="38">
        <f>BU303/BU307</f>
        <v>0.26190476190476192</v>
      </c>
      <c r="CH303" s="35" t="s">
        <v>2580</v>
      </c>
      <c r="CI303" s="36">
        <f>COUNTIFS(CH$2:CH$242, 1, $C$2:$C$242, 2)</f>
        <v>13</v>
      </c>
      <c r="CJ303" s="37">
        <f>CI303/CI307</f>
        <v>0.15853658536585366</v>
      </c>
      <c r="CK303" s="36">
        <f>COUNTIFS(CH$2:CH$242, 2, $C$2:$C$242, 2)</f>
        <v>0</v>
      </c>
      <c r="CL303" s="38">
        <f>CK303/CK307</f>
        <v>0</v>
      </c>
      <c r="CW303" s="49" t="s">
        <v>2580</v>
      </c>
      <c r="CX303" s="36">
        <f>COUNTIFS(CW$2:CW$242, 1, $C$2:$C$242, 2)</f>
        <v>0</v>
      </c>
      <c r="CY303" s="37">
        <f>CX303/CX307</f>
        <v>0</v>
      </c>
      <c r="CZ303" s="36">
        <f>COUNTIFS(CX$2:CX$242, 1, $C$2:$C$242, 2)</f>
        <v>0</v>
      </c>
      <c r="DA303" s="37">
        <f>CZ303/CZ307</f>
        <v>0</v>
      </c>
      <c r="DB303" s="36">
        <f>COUNTIFS(CY$2:CY$242, 1, $C$2:$C$242, 2)</f>
        <v>0</v>
      </c>
      <c r="DC303" s="37">
        <f>DB303/DB307</f>
        <v>0</v>
      </c>
      <c r="DD303" s="36">
        <f>COUNTIFS(CZ$2:CZ$242, 1, $C$2:$C$242, 2)</f>
        <v>0</v>
      </c>
      <c r="DE303" s="37">
        <f>DD303/DD307</f>
        <v>0</v>
      </c>
      <c r="DF303" s="36">
        <f>COUNTIFS(DA$2:DA$242, 1, $C$2:$C$242, 2)</f>
        <v>1</v>
      </c>
      <c r="DG303" s="37">
        <f>DF303/DF307</f>
        <v>3.7037037037037035E-2</v>
      </c>
      <c r="DH303" s="36">
        <f>COUNTIFS(DB$2:DB$242, 1, $C$2:$C$242, 2)</f>
        <v>0</v>
      </c>
      <c r="DI303" s="37" t="e">
        <f>DH303/DH307</f>
        <v>#DIV/0!</v>
      </c>
      <c r="DJ303" s="36">
        <f>COUNTIFS(DC$2:DC$242, 1, $C$2:$C$242, 2)</f>
        <v>0</v>
      </c>
      <c r="DK303" s="38">
        <f>DJ303/DJ307</f>
        <v>0</v>
      </c>
      <c r="DM303" s="35" t="s">
        <v>2580</v>
      </c>
      <c r="DN303" s="70">
        <f>AVERAGEIFS(DM$2:DM$242, $C$2:$C$242, 2)</f>
        <v>914.25</v>
      </c>
      <c r="DO303" s="38">
        <f>DN303/DN307</f>
        <v>6.2979962860908109E-2</v>
      </c>
      <c r="DQ303" s="35" t="s">
        <v>2580</v>
      </c>
      <c r="DR303" s="70">
        <f>AVERAGEIFS(DQ$2:DQ$242, $C$2:$C$242, 2)</f>
        <v>27</v>
      </c>
      <c r="DS303" s="38">
        <f>DR303/DR307</f>
        <v>7.1111592163654078E-2</v>
      </c>
      <c r="DU303" s="35" t="s">
        <v>2580</v>
      </c>
      <c r="DV303" s="70">
        <f>AVERAGEIFS(DU$2:DU$242, $C$2:$C$242, 2)</f>
        <v>3379081.222222222</v>
      </c>
      <c r="DW303" s="104">
        <f>DV303/DV307</f>
        <v>6.4605004232829805E-2</v>
      </c>
      <c r="DY303" s="35" t="s">
        <v>2580</v>
      </c>
      <c r="DZ303" s="70">
        <f>AVERAGEIFS(DY$2:DY$242, $C$2:$C$242, 2)</f>
        <v>1.8050000000000002</v>
      </c>
      <c r="EA303" s="38">
        <f>DZ303/DZ307</f>
        <v>0.59562987736900785</v>
      </c>
      <c r="EU303" s="35" t="s">
        <v>2580</v>
      </c>
      <c r="EV303" s="98">
        <f>AVERAGEIFS(EU$2:EU$242, $C$2:$C$242, 2)</f>
        <v>0.21030000000000001</v>
      </c>
      <c r="FA303" s="35" t="s">
        <v>2580</v>
      </c>
      <c r="FB303" s="74">
        <f>AVERAGEIFS(FA$2:FA$242, $C$2:$C$242, 2)</f>
        <v>32.833333333333336</v>
      </c>
      <c r="FD303" s="35" t="s">
        <v>2580</v>
      </c>
      <c r="FE303" s="74">
        <f>AVERAGEIFS(FD$2:FD$242, $C$2:$C$242, 2)</f>
        <v>370.33333333333331</v>
      </c>
      <c r="FN303" s="35" t="s">
        <v>2580</v>
      </c>
      <c r="FO303" s="98">
        <f>AVERAGEIFS(FN$2:FN$242, $C$2:$C$242, 2)</f>
        <v>1.25E-3</v>
      </c>
      <c r="FY303" s="35" t="s">
        <v>2580</v>
      </c>
      <c r="FZ303" s="79">
        <f>AVERAGEIFS(FY$2:FY$242, $C$2:$C$242, 2)</f>
        <v>1997.7142857142858</v>
      </c>
      <c r="GE303" s="35" t="s">
        <v>2580</v>
      </c>
      <c r="GF303" s="98">
        <f>AVERAGEIFS(GE$2:GE$242, $C$2:$C$242, 2)</f>
        <v>0.68333333333333324</v>
      </c>
      <c r="GL303" s="35" t="s">
        <v>2580</v>
      </c>
      <c r="GM303" s="36">
        <f>COUNTIFS(GL$2:GL$242, 1, $C$2:$C$242, 2)</f>
        <v>3</v>
      </c>
      <c r="GN303" s="37">
        <f>GM303/GM307</f>
        <v>0.13636363636363635</v>
      </c>
      <c r="GO303" s="36">
        <f>COUNTIFS(GL$2:GL$242, 2, $C$2:$C$242, 2)</f>
        <v>6</v>
      </c>
      <c r="GP303" s="38">
        <f>GO303/GO307</f>
        <v>0.17142857142857143</v>
      </c>
      <c r="GS303" s="35" t="s">
        <v>2580</v>
      </c>
      <c r="GT303" s="106" t="e">
        <f>AVERAGEIFS(GS$2:GS$242, $C$2:$C$242, 2)</f>
        <v>#DIV/0!</v>
      </c>
      <c r="GV303" s="35" t="s">
        <v>2580</v>
      </c>
      <c r="GW303" s="106" t="e">
        <f>AVERAGEIFS(GV$2:GV$242, $C$2:$C$242, 2)</f>
        <v>#DIV/0!</v>
      </c>
      <c r="GY303" s="35" t="s">
        <v>2580</v>
      </c>
      <c r="GZ303" s="106">
        <f>AVERAGEIFS(GY$2:GY$242, $C$2:$C$242, 2)</f>
        <v>2500</v>
      </c>
    </row>
    <row r="304" spans="13:208" x14ac:dyDescent="0.15">
      <c r="N304" s="49" t="s">
        <v>2581</v>
      </c>
      <c r="O304" s="36">
        <f>COUNTIFS(N$2:N$242, 1, $C$2:$C$242, 3)</f>
        <v>14</v>
      </c>
      <c r="P304" s="37">
        <f>O304/O307</f>
        <v>0.15730337078651685</v>
      </c>
      <c r="Q304" s="36">
        <f>COUNTIFS(O$2:O$242, 1, $C$2:$C$242, 3)</f>
        <v>10</v>
      </c>
      <c r="R304" s="37">
        <f>Q304/Q307</f>
        <v>0.24390243902439024</v>
      </c>
      <c r="S304" s="36">
        <f>COUNTIFS(P$2:P$242, 1, $C$2:$C$242, 3)</f>
        <v>15</v>
      </c>
      <c r="T304" s="37">
        <f>S304/S307</f>
        <v>0.14563106796116504</v>
      </c>
      <c r="U304" s="36">
        <f>COUNTIFS(Q$2:Q$242, 1, $C$2:$C$242, 3)</f>
        <v>12</v>
      </c>
      <c r="V304" s="37">
        <f>U304/U307</f>
        <v>0.17142857142857143</v>
      </c>
      <c r="W304" s="36">
        <f>COUNTIFS(R$2:R$242, 1, $C$2:$C$242, 3)</f>
        <v>15</v>
      </c>
      <c r="X304" s="37">
        <f>W304/W307</f>
        <v>0.22388059701492538</v>
      </c>
      <c r="Y304" s="36">
        <f>COUNTIFS(S$2:S$242, 1, $C$2:$C$242, 3)</f>
        <v>2</v>
      </c>
      <c r="Z304" s="38">
        <f>Y304/Y307</f>
        <v>0.2</v>
      </c>
      <c r="AJ304" s="35" t="s">
        <v>2581</v>
      </c>
      <c r="AK304" s="98">
        <f>AVERAGEIFS(AJ$2:AJ$242, $C$2:$C$242, 3)</f>
        <v>0.24590909090909091</v>
      </c>
      <c r="AM304" s="35" t="s">
        <v>2581</v>
      </c>
      <c r="AN304" s="36">
        <f>COUNTIFS(AM$2:AM$242, 1, $C$2:$C$242, 3)</f>
        <v>6</v>
      </c>
      <c r="AO304" s="37">
        <f>AN304/AN307</f>
        <v>0.16666666666666666</v>
      </c>
      <c r="AP304" s="36">
        <f>COUNTIFS(AM$2:AM$242, 2, $C$2:$C$242, 3)</f>
        <v>0</v>
      </c>
      <c r="AQ304" s="38" t="e">
        <f>AP304/AP307</f>
        <v>#DIV/0!</v>
      </c>
      <c r="AS304" s="35" t="s">
        <v>2581</v>
      </c>
      <c r="AT304" s="106">
        <f>AVERAGEIFS(AS$2:AS$242, $C$2:$C$242, 3)</f>
        <v>2010</v>
      </c>
      <c r="AV304" s="35" t="s">
        <v>2581</v>
      </c>
      <c r="AW304" s="106">
        <f>AVERAGEIFS(AV$2:AV$242, $C$2:$C$242, 3)</f>
        <v>2010.1818181818182</v>
      </c>
      <c r="BP304" s="35" t="s">
        <v>2581</v>
      </c>
      <c r="BQ304" s="36">
        <f>COUNTIFS(BP$2:BP$242, 1, $C$2:$C$242, 3)</f>
        <v>0</v>
      </c>
      <c r="BR304" s="37">
        <f>BQ304/BQ307</f>
        <v>0</v>
      </c>
      <c r="BS304" s="36">
        <f>COUNTIFS(BP$2:BP$242, 2, $C$2:$C$242, 3)</f>
        <v>6</v>
      </c>
      <c r="BT304" s="37">
        <f>BS304/BS307</f>
        <v>0.11320754716981132</v>
      </c>
      <c r="BU304" s="36">
        <f>COUNTIFS(BP$2:BP$242, 3, $C$2:$C$242, 3)</f>
        <v>11</v>
      </c>
      <c r="BV304" s="38">
        <f>BU304/BU307</f>
        <v>0.26190476190476192</v>
      </c>
      <c r="CH304" s="35" t="s">
        <v>2581</v>
      </c>
      <c r="CI304" s="36">
        <f>COUNTIFS(CH$2:CH$242, 1, $C$2:$C$242, 3)</f>
        <v>15</v>
      </c>
      <c r="CJ304" s="37">
        <f>CI304/CI307</f>
        <v>0.18292682926829268</v>
      </c>
      <c r="CK304" s="36">
        <f>COUNTIFS(CH$2:CH$242, 2, $C$2:$C$242, 3)</f>
        <v>0</v>
      </c>
      <c r="CL304" s="38">
        <f>CK304/CK307</f>
        <v>0</v>
      </c>
      <c r="CW304" s="49" t="s">
        <v>2581</v>
      </c>
      <c r="CX304" s="36">
        <f>COUNTIFS(CW$2:CW$242, 1, $C$2:$C$242, 3)</f>
        <v>0</v>
      </c>
      <c r="CY304" s="37">
        <f>CX304/CX307</f>
        <v>0</v>
      </c>
      <c r="CZ304" s="36">
        <f>COUNTIFS(CX$2:CX$242, 1, $C$2:$C$242, 3)</f>
        <v>1</v>
      </c>
      <c r="DA304" s="37">
        <f>CZ304/CZ307</f>
        <v>4.5454545454545456E-2</v>
      </c>
      <c r="DB304" s="36">
        <f>COUNTIFS(CY$2:CY$242, 1, $C$2:$C$242, 3)</f>
        <v>1</v>
      </c>
      <c r="DC304" s="37">
        <f>DB304/DB307</f>
        <v>8.3333333333333329E-2</v>
      </c>
      <c r="DD304" s="36">
        <f>COUNTIFS(CZ$2:CZ$242, 1, $C$2:$C$242, 3)</f>
        <v>1</v>
      </c>
      <c r="DE304" s="37">
        <f>DD304/DD307</f>
        <v>0.05</v>
      </c>
      <c r="DF304" s="36">
        <f>COUNTIFS(DA$2:DA$242, 1, $C$2:$C$242, 3)</f>
        <v>0</v>
      </c>
      <c r="DG304" s="37">
        <f>DF304/DF307</f>
        <v>0</v>
      </c>
      <c r="DH304" s="36">
        <f>COUNTIFS(DB$2:DB$242, 1, $C$2:$C$242, 3)</f>
        <v>0</v>
      </c>
      <c r="DI304" s="37" t="e">
        <f>DH304/DH307</f>
        <v>#DIV/0!</v>
      </c>
      <c r="DJ304" s="36">
        <f>COUNTIFS(DC$2:DC$242, 1, $C$2:$C$242, 3)</f>
        <v>0</v>
      </c>
      <c r="DK304" s="38">
        <f>DJ304/DJ307</f>
        <v>0</v>
      </c>
      <c r="DM304" s="35" t="s">
        <v>2581</v>
      </c>
      <c r="DN304" s="70">
        <f>AVERAGEIFS(DM$2:DM$242, $C$2:$C$242, 3)</f>
        <v>1750.4</v>
      </c>
      <c r="DO304" s="38">
        <f>DN304/DN307</f>
        <v>0.12057984904756201</v>
      </c>
      <c r="DQ304" s="35" t="s">
        <v>2581</v>
      </c>
      <c r="DR304" s="70">
        <f>AVERAGEIFS(DQ$2:DQ$242, $C$2:$C$242, 3)</f>
        <v>68.15384615384616</v>
      </c>
      <c r="DS304" s="38">
        <f>DR304/DR307</f>
        <v>0.17950105600284194</v>
      </c>
      <c r="DU304" s="35" t="s">
        <v>2581</v>
      </c>
      <c r="DV304" s="70">
        <f>AVERAGEIFS(DU$2:DU$242, $C$2:$C$242, 3)</f>
        <v>11548707.733333332</v>
      </c>
      <c r="DW304" s="104">
        <f>DV304/DV307</f>
        <v>0.22080094053052846</v>
      </c>
      <c r="DY304" s="35" t="s">
        <v>2581</v>
      </c>
      <c r="DZ304" s="70">
        <f>AVERAGEIFS(DY$2:DY$242, $C$2:$C$242, 3)</f>
        <v>1.8538461538461539</v>
      </c>
      <c r="EA304" s="38">
        <f>DZ304/DZ307</f>
        <v>0.61174856358802854</v>
      </c>
      <c r="EU304" s="35" t="s">
        <v>2581</v>
      </c>
      <c r="EV304" s="98">
        <f>AVERAGEIFS(EU$2:EU$242, $C$2:$C$242, 3)</f>
        <v>0.33887499999999998</v>
      </c>
      <c r="FA304" s="35" t="s">
        <v>2581</v>
      </c>
      <c r="FB304" s="74">
        <f>AVERAGEIFS(FA$2:FA$242, $C$2:$C$242, 3)</f>
        <v>45.625</v>
      </c>
      <c r="FD304" s="35" t="s">
        <v>2581</v>
      </c>
      <c r="FE304" s="74">
        <f>AVERAGEIFS(FD$2:FD$242, $C$2:$C$242, 3)</f>
        <v>716.92307692307691</v>
      </c>
      <c r="FN304" s="35" t="s">
        <v>2581</v>
      </c>
      <c r="FO304" s="98">
        <f>AVERAGEIFS(FN$2:FN$242, $C$2:$C$242, 3)</f>
        <v>0</v>
      </c>
      <c r="FY304" s="35" t="s">
        <v>2581</v>
      </c>
      <c r="FZ304" s="79">
        <f>AVERAGEIFS(FY$2:FY$242, $C$2:$C$242, 3)</f>
        <v>1998.8181818181818</v>
      </c>
      <c r="GE304" s="35" t="s">
        <v>2581</v>
      </c>
      <c r="GF304" s="98">
        <f>AVERAGEIFS(GE$2:GE$242, $C$2:$C$242, 3)</f>
        <v>0.65779999999999994</v>
      </c>
      <c r="GL304" s="35" t="s">
        <v>2581</v>
      </c>
      <c r="GM304" s="36">
        <f>COUNTIFS(GL$2:GL$242, 1, $C$2:$C$242, 3)</f>
        <v>2</v>
      </c>
      <c r="GN304" s="37">
        <f>GM304/GM307</f>
        <v>9.0909090909090912E-2</v>
      </c>
      <c r="GO304" s="36">
        <f>COUNTIFS(GL$2:GL$242, 2, $C$2:$C$242, 3)</f>
        <v>12</v>
      </c>
      <c r="GP304" s="38">
        <f>GO304/GO307</f>
        <v>0.34285714285714286</v>
      </c>
      <c r="GS304" s="35" t="s">
        <v>2581</v>
      </c>
      <c r="GT304" s="106">
        <f>AVERAGEIFS(GS$2:GS$242, $C$2:$C$242, 3)</f>
        <v>3</v>
      </c>
      <c r="GV304" s="35" t="s">
        <v>2581</v>
      </c>
      <c r="GW304" s="106">
        <f>AVERAGEIFS(GV$2:GV$242, $C$2:$C$242, 3)</f>
        <v>0</v>
      </c>
      <c r="GY304" s="35" t="s">
        <v>2581</v>
      </c>
      <c r="GZ304" s="106">
        <f>AVERAGEIFS(GY$2:GY$242, $C$2:$C$242, 3)</f>
        <v>1000</v>
      </c>
    </row>
    <row r="305" spans="14:208" x14ac:dyDescent="0.15">
      <c r="N305" s="49" t="s">
        <v>2582</v>
      </c>
      <c r="O305" s="36">
        <f>COUNTIFS(N$2:N$242, 1, $C$2:$C$242, 4)</f>
        <v>19</v>
      </c>
      <c r="P305" s="37">
        <f>O305/O307</f>
        <v>0.21348314606741572</v>
      </c>
      <c r="Q305" s="36">
        <f>COUNTIFS(O$2:O$242, 1, $C$2:$C$242, 4)</f>
        <v>9</v>
      </c>
      <c r="R305" s="37">
        <f>Q305/Q307</f>
        <v>0.21951219512195122</v>
      </c>
      <c r="S305" s="36">
        <f>COUNTIFS(P$2:P$242, 1, $C$2:$C$242, 4)</f>
        <v>21</v>
      </c>
      <c r="T305" s="37">
        <f>S305/S307</f>
        <v>0.20388349514563106</v>
      </c>
      <c r="U305" s="36">
        <f>COUNTIFS(Q$2:Q$242, 1, $C$2:$C$242, 4)</f>
        <v>15</v>
      </c>
      <c r="V305" s="37">
        <f>U305/U307</f>
        <v>0.21428571428571427</v>
      </c>
      <c r="W305" s="36">
        <f>COUNTIFS(R$2:R$242, 1, $C$2:$C$242, 4)</f>
        <v>16</v>
      </c>
      <c r="X305" s="37">
        <f>W305/W307</f>
        <v>0.23880597014925373</v>
      </c>
      <c r="Y305" s="36">
        <f>COUNTIFS(S$2:S$242, 1, $C$2:$C$242, 4)</f>
        <v>2</v>
      </c>
      <c r="Z305" s="38">
        <f>Y305/Y307</f>
        <v>0.2</v>
      </c>
      <c r="AJ305" s="35" t="s">
        <v>2582</v>
      </c>
      <c r="AK305" s="98">
        <f>AVERAGEIFS(AJ$2:AJ$242, $C$2:$C$242, 4)</f>
        <v>0.25913333333333333</v>
      </c>
      <c r="AM305" s="35" t="s">
        <v>2582</v>
      </c>
      <c r="AN305" s="36">
        <f>COUNTIFS(AM$2:AM$242, 1, $C$2:$C$242, 4)</f>
        <v>6</v>
      </c>
      <c r="AO305" s="37">
        <f>AN305/AN307</f>
        <v>0.16666666666666666</v>
      </c>
      <c r="AP305" s="36">
        <f>COUNTIFS(AM$2:AM$242, 2, $C$2:$C$242, 4)</f>
        <v>0</v>
      </c>
      <c r="AQ305" s="38" t="e">
        <f>AP305/AP307</f>
        <v>#DIV/0!</v>
      </c>
      <c r="AS305" s="35" t="s">
        <v>2582</v>
      </c>
      <c r="AT305" s="106">
        <f>AVERAGEIFS(AS$2:AS$242, $C$2:$C$242, 4)</f>
        <v>2013.4117647058824</v>
      </c>
      <c r="AV305" s="35" t="s">
        <v>2582</v>
      </c>
      <c r="AW305" s="106">
        <f>AVERAGEIFS(AV$2:AV$242, $C$2:$C$242, 4)</f>
        <v>2010.3076923076924</v>
      </c>
      <c r="BP305" s="35" t="s">
        <v>2582</v>
      </c>
      <c r="BQ305" s="36">
        <f>COUNTIFS(BP$2:BP$242, 1, $C$2:$C$242, 4)</f>
        <v>4</v>
      </c>
      <c r="BR305" s="37">
        <f>BQ305/BQ307</f>
        <v>0.66666666666666663</v>
      </c>
      <c r="BS305" s="36">
        <f>COUNTIFS(BP$2:BP$242, 2, $C$2:$C$242, 4)</f>
        <v>14</v>
      </c>
      <c r="BT305" s="37">
        <f>BS305/BS307</f>
        <v>0.26415094339622641</v>
      </c>
      <c r="BU305" s="36">
        <f>COUNTIFS(BP$2:BP$242, 3, $C$2:$C$242, 4)</f>
        <v>2</v>
      </c>
      <c r="BV305" s="38">
        <f>BU305/BU307</f>
        <v>4.7619047619047616E-2</v>
      </c>
      <c r="CH305" s="35" t="s">
        <v>2582</v>
      </c>
      <c r="CI305" s="36">
        <f>COUNTIFS(CH$2:CH$242, 1, $C$2:$C$242, 4)</f>
        <v>18</v>
      </c>
      <c r="CJ305" s="37">
        <f>CI305/CI307</f>
        <v>0.21951219512195122</v>
      </c>
      <c r="CK305" s="36">
        <f>COUNTIFS(CH$2:CH$242, 2, $C$2:$C$242, 4)</f>
        <v>1</v>
      </c>
      <c r="CL305" s="38">
        <f>CK305/CK307</f>
        <v>0.33333333333333331</v>
      </c>
      <c r="CW305" s="49" t="s">
        <v>2582</v>
      </c>
      <c r="CX305" s="36">
        <f>COUNTIFS(CW$2:CW$242, 1, $C$2:$C$242, 4)</f>
        <v>2</v>
      </c>
      <c r="CY305" s="37">
        <f>CX305/CX307</f>
        <v>0.4</v>
      </c>
      <c r="CZ305" s="36">
        <f>COUNTIFS(CX$2:CX$242, 1, $C$2:$C$242, 4)</f>
        <v>8</v>
      </c>
      <c r="DA305" s="37">
        <f>CZ305/CZ307</f>
        <v>0.36363636363636365</v>
      </c>
      <c r="DB305" s="36">
        <f>COUNTIFS(CY$2:CY$242, 1, $C$2:$C$242, 4)</f>
        <v>4</v>
      </c>
      <c r="DC305" s="37">
        <f>DB305/DB307</f>
        <v>0.33333333333333331</v>
      </c>
      <c r="DD305" s="36">
        <f>COUNTIFS(CZ$2:CZ$242, 1, $C$2:$C$242, 4)</f>
        <v>5</v>
      </c>
      <c r="DE305" s="37">
        <f>DD305/DD307</f>
        <v>0.25</v>
      </c>
      <c r="DF305" s="36">
        <f>COUNTIFS(DA$2:DA$242, 1, $C$2:$C$242, 4)</f>
        <v>6</v>
      </c>
      <c r="DG305" s="37">
        <f>DF305/DF307</f>
        <v>0.22222222222222221</v>
      </c>
      <c r="DH305" s="36">
        <f>COUNTIFS(DB$2:DB$242, 1, $C$2:$C$242, 4)</f>
        <v>0</v>
      </c>
      <c r="DI305" s="37" t="e">
        <f>DH305/DH307</f>
        <v>#DIV/0!</v>
      </c>
      <c r="DJ305" s="36">
        <f>COUNTIFS(DC$2:DC$242, 1, $C$2:$C$242, 4)</f>
        <v>2</v>
      </c>
      <c r="DK305" s="38">
        <f>DJ305/DJ307</f>
        <v>0.33333333333333331</v>
      </c>
      <c r="DM305" s="35" t="s">
        <v>2582</v>
      </c>
      <c r="DN305" s="70">
        <f>AVERAGEIFS(DM$2:DM$242, $C$2:$C$242, 4)</f>
        <v>3734.181818181818</v>
      </c>
      <c r="DO305" s="38">
        <f>DN305/DN307</f>
        <v>0.25723667730376726</v>
      </c>
      <c r="DQ305" s="35" t="s">
        <v>2582</v>
      </c>
      <c r="DR305" s="70">
        <f>AVERAGEIFS(DQ$2:DQ$242, $C$2:$C$242, 4)</f>
        <v>194.64285714285714</v>
      </c>
      <c r="DS305" s="38">
        <f>DR305/DR307</f>
        <v>0.51264309165597188</v>
      </c>
      <c r="DU305" s="35" t="s">
        <v>2582</v>
      </c>
      <c r="DV305" s="70">
        <f>AVERAGEIFS(DU$2:DU$242, $C$2:$C$242, 4)</f>
        <v>23229953.600000001</v>
      </c>
      <c r="DW305" s="104">
        <f>DV305/DV307</f>
        <v>0.44413589137388998</v>
      </c>
      <c r="DY305" s="35" t="s">
        <v>2582</v>
      </c>
      <c r="DZ305" s="70">
        <f>AVERAGEIFS(DY$2:DY$242, $C$2:$C$242, 4)</f>
        <v>3</v>
      </c>
      <c r="EA305" s="38">
        <f>DZ305/DZ307</f>
        <v>0.98996655518394649</v>
      </c>
      <c r="EU305" s="35" t="s">
        <v>2582</v>
      </c>
      <c r="EV305" s="98">
        <f>AVERAGEIFS(EU$2:EU$242, $C$2:$C$242, 4)</f>
        <v>0.68131666666666657</v>
      </c>
      <c r="FA305" s="35" t="s">
        <v>2582</v>
      </c>
      <c r="FB305" s="74">
        <f>AVERAGEIFS(FA$2:FA$242, $C$2:$C$242, 4)</f>
        <v>26.571428571428573</v>
      </c>
      <c r="FD305" s="35" t="s">
        <v>2582</v>
      </c>
      <c r="FE305" s="74">
        <f>AVERAGEIFS(FD$2:FD$242, $C$2:$C$242, 4)</f>
        <v>1767.8125</v>
      </c>
      <c r="FN305" s="35" t="s">
        <v>2582</v>
      </c>
      <c r="FO305" s="98">
        <f>AVERAGEIFS(FN$2:FN$242, $C$2:$C$242, 4)</f>
        <v>0</v>
      </c>
      <c r="FY305" s="35" t="s">
        <v>2582</v>
      </c>
      <c r="FZ305" s="79">
        <f>AVERAGEIFS(FY$2:FY$242, $C$2:$C$242, 4)</f>
        <v>2005.1666666666667</v>
      </c>
      <c r="GE305" s="35" t="s">
        <v>2582</v>
      </c>
      <c r="GF305" s="98">
        <f>AVERAGEIFS(GE$2:GE$242, $C$2:$C$242, 4)</f>
        <v>0.55636363636363628</v>
      </c>
      <c r="GL305" s="35" t="s">
        <v>2582</v>
      </c>
      <c r="GM305" s="36">
        <f>COUNTIFS(GL$2:GL$242, 1, $C$2:$C$242, 4)</f>
        <v>7</v>
      </c>
      <c r="GN305" s="37">
        <f>GM305/GM307</f>
        <v>0.31818181818181818</v>
      </c>
      <c r="GO305" s="36">
        <f>COUNTIFS(GL$2:GL$242, 2, $C$2:$C$242, 4)</f>
        <v>8</v>
      </c>
      <c r="GP305" s="38">
        <f>GO305/GO307</f>
        <v>0.22857142857142856</v>
      </c>
      <c r="GS305" s="35" t="s">
        <v>2582</v>
      </c>
      <c r="GT305" s="106">
        <f>AVERAGEIFS(GS$2:GS$242, $C$2:$C$242, 4)</f>
        <v>240.8</v>
      </c>
      <c r="GV305" s="35" t="s">
        <v>2582</v>
      </c>
      <c r="GW305" s="106">
        <f>AVERAGEIFS(GV$2:GV$242, $C$2:$C$242, 4)</f>
        <v>0</v>
      </c>
      <c r="GY305" s="35" t="s">
        <v>2582</v>
      </c>
      <c r="GZ305" s="106">
        <f>AVERAGEIFS(GY$2:GY$242, $C$2:$C$242, 4)</f>
        <v>3095</v>
      </c>
    </row>
    <row r="306" spans="14:208" x14ac:dyDescent="0.15">
      <c r="N306" s="49" t="s">
        <v>2583</v>
      </c>
      <c r="O306" s="36">
        <f>COUNTIFS(N$2:N$242, 1, $C$2:$C$242, 5)</f>
        <v>21</v>
      </c>
      <c r="P306" s="37">
        <f>O306/O307</f>
        <v>0.23595505617977527</v>
      </c>
      <c r="Q306" s="36">
        <f>COUNTIFS(O$2:O$242, 1, $C$2:$C$242, 5)</f>
        <v>11</v>
      </c>
      <c r="R306" s="37">
        <f>Q306/Q307</f>
        <v>0.26829268292682928</v>
      </c>
      <c r="S306" s="36">
        <f>COUNTIFS(P$2:P$242, 1, $C$2:$C$242, 5)</f>
        <v>30</v>
      </c>
      <c r="T306" s="37">
        <f>S306/S307</f>
        <v>0.29126213592233008</v>
      </c>
      <c r="U306" s="36">
        <f>COUNTIFS(Q$2:Q$242, 1, $C$2:$C$242, 5)</f>
        <v>25</v>
      </c>
      <c r="V306" s="37">
        <f>U306/U307</f>
        <v>0.35714285714285715</v>
      </c>
      <c r="W306" s="36">
        <f>COUNTIFS(R$2:R$242, 1, $C$2:$C$242, 5)</f>
        <v>14</v>
      </c>
      <c r="X306" s="37">
        <f>W306/W307</f>
        <v>0.20895522388059701</v>
      </c>
      <c r="Y306" s="36">
        <f>COUNTIFS(S$2:S$242, 1, $C$2:$C$242, 5)</f>
        <v>6</v>
      </c>
      <c r="Z306" s="38">
        <f>Y306/Y307</f>
        <v>0.6</v>
      </c>
      <c r="AJ306" s="35" t="s">
        <v>2583</v>
      </c>
      <c r="AK306" s="98">
        <f>AVERAGEIFS(AJ$2:AJ$242, $C$2:$C$242, 5)</f>
        <v>0.23806250000000004</v>
      </c>
      <c r="AM306" s="35" t="s">
        <v>2583</v>
      </c>
      <c r="AN306" s="36">
        <f>COUNTIFS(AM$2:AM$242, 1, $C$2:$C$242, 5)</f>
        <v>10</v>
      </c>
      <c r="AO306" s="37">
        <f>AN306/AN307</f>
        <v>0.27777777777777779</v>
      </c>
      <c r="AP306" s="36">
        <f>COUNTIFS(AM$2:AM$242, 2, $C$2:$C$242, 5)</f>
        <v>0</v>
      </c>
      <c r="AQ306" s="38" t="e">
        <f>AP306/AP307</f>
        <v>#DIV/0!</v>
      </c>
      <c r="AS306" s="35" t="s">
        <v>2583</v>
      </c>
      <c r="AT306" s="106">
        <f>AVERAGEIFS(AS$2:AS$242, $C$2:$C$242, 5)</f>
        <v>2013.578947368421</v>
      </c>
      <c r="AV306" s="35" t="s">
        <v>2583</v>
      </c>
      <c r="AW306" s="106">
        <f>AVERAGEIFS(AV$2:AV$242, $C$2:$C$242, 5)</f>
        <v>2011.5</v>
      </c>
      <c r="BP306" s="35" t="s">
        <v>2583</v>
      </c>
      <c r="BQ306" s="36">
        <f>COUNTIFS(BP$2:BP$242, 1, $C$2:$C$242, 5)</f>
        <v>2</v>
      </c>
      <c r="BR306" s="37">
        <f>BQ306/BQ307</f>
        <v>0.33333333333333331</v>
      </c>
      <c r="BS306" s="36">
        <f>COUNTIFS(BP$2:BP$242, 2, $C$2:$C$242, 5)</f>
        <v>25</v>
      </c>
      <c r="BT306" s="37">
        <f>BS306/BS307</f>
        <v>0.47169811320754718</v>
      </c>
      <c r="BU306" s="36">
        <f>COUNTIFS(BP$2:BP$242, 3, $C$2:$C$242, 5)</f>
        <v>3</v>
      </c>
      <c r="BV306" s="38">
        <f>BU306/BU307</f>
        <v>7.1428571428571425E-2</v>
      </c>
      <c r="CH306" s="35" t="s">
        <v>2583</v>
      </c>
      <c r="CI306" s="36">
        <f>COUNTIFS(CH$2:CH$242, 1, $C$2:$C$242, 5)</f>
        <v>27</v>
      </c>
      <c r="CJ306" s="37">
        <f>CI306/CI307</f>
        <v>0.32926829268292684</v>
      </c>
      <c r="CK306" s="36">
        <f>COUNTIFS(CH$2:CH$242, 2, $C$2:$C$242, 5)</f>
        <v>1</v>
      </c>
      <c r="CL306" s="38">
        <f>CK306/CK307</f>
        <v>0.33333333333333331</v>
      </c>
      <c r="CW306" s="49" t="s">
        <v>2583</v>
      </c>
      <c r="CX306" s="36">
        <f>COUNTIFS(CW$2:CW$242, 1, $C$2:$C$242, 5)</f>
        <v>3</v>
      </c>
      <c r="CY306" s="37">
        <f>CX306/CX307</f>
        <v>0.6</v>
      </c>
      <c r="CZ306" s="36">
        <f>COUNTIFS(CX$2:CX$242, 1, $C$2:$C$242, 5)</f>
        <v>13</v>
      </c>
      <c r="DA306" s="37">
        <f>CZ306/CZ307</f>
        <v>0.59090909090909094</v>
      </c>
      <c r="DB306" s="36">
        <f>COUNTIFS(CY$2:CY$242, 1, $C$2:$C$242, 5)</f>
        <v>7</v>
      </c>
      <c r="DC306" s="37">
        <f>DB306/DB307</f>
        <v>0.58333333333333337</v>
      </c>
      <c r="DD306" s="36">
        <f>COUNTIFS(CZ$2:CZ$242, 1, $C$2:$C$242, 5)</f>
        <v>14</v>
      </c>
      <c r="DE306" s="37">
        <f>DD306/DD307</f>
        <v>0.7</v>
      </c>
      <c r="DF306" s="36">
        <f>COUNTIFS(DA$2:DA$242, 1, $C$2:$C$242, 5)</f>
        <v>20</v>
      </c>
      <c r="DG306" s="37">
        <f>DF306/DF307</f>
        <v>0.7407407407407407</v>
      </c>
      <c r="DH306" s="36">
        <f>COUNTIFS(DB$2:DB$242, 1, $C$2:$C$242, 5)</f>
        <v>0</v>
      </c>
      <c r="DI306" s="37" t="e">
        <f>DH306/DH307</f>
        <v>#DIV/0!</v>
      </c>
      <c r="DJ306" s="36">
        <f>COUNTIFS(DC$2:DC$242, 1, $C$2:$C$242, 5)</f>
        <v>4</v>
      </c>
      <c r="DK306" s="38">
        <f>DJ306/DJ307</f>
        <v>0.66666666666666663</v>
      </c>
      <c r="DM306" s="35" t="s">
        <v>2583</v>
      </c>
      <c r="DN306" s="70">
        <f>AVERAGEIFS(DM$2:DM$242, $C$2:$C$242, 5)</f>
        <v>40286.800000000003</v>
      </c>
      <c r="DO306" s="38">
        <f>DN306/DN307</f>
        <v>2.775237809991614</v>
      </c>
      <c r="DQ306" s="35" t="s">
        <v>2583</v>
      </c>
      <c r="DR306" s="70">
        <f>AVERAGEIFS(DQ$2:DQ$242, $C$2:$C$242, 5)</f>
        <v>948.52</v>
      </c>
      <c r="DS306" s="38">
        <f>DR306/DR307</f>
        <v>2.4981765703358949</v>
      </c>
      <c r="DU306" s="35" t="s">
        <v>2583</v>
      </c>
      <c r="DV306" s="70">
        <f>AVERAGEIFS(DU$2:DU$242, $C$2:$C$242, 5)</f>
        <v>111178127.5</v>
      </c>
      <c r="DW306" s="104">
        <f>DV306/DV307</f>
        <v>2.1256261466872877</v>
      </c>
      <c r="DY306" s="35" t="s">
        <v>2583</v>
      </c>
      <c r="DZ306" s="70">
        <f>AVERAGEIFS(DY$2:DY$242, $C$2:$C$242, 5)</f>
        <v>4.9411538461538465</v>
      </c>
      <c r="EA306" s="38">
        <f>DZ306/DZ307</f>
        <v>1.6305256839036104</v>
      </c>
      <c r="EU306" s="35" t="s">
        <v>2583</v>
      </c>
      <c r="EV306" s="98">
        <f>AVERAGEIFS(EU$2:EU$242, $C$2:$C$242, 5)</f>
        <v>0.49626190476190474</v>
      </c>
      <c r="FA306" s="35" t="s">
        <v>2583</v>
      </c>
      <c r="FB306" s="74">
        <f>AVERAGEIFS(FA$2:FA$242, $C$2:$C$242, 5)</f>
        <v>5413.5</v>
      </c>
      <c r="FD306" s="35" t="s">
        <v>2583</v>
      </c>
      <c r="FE306" s="74">
        <f>AVERAGEIFS(FD$2:FD$242, $C$2:$C$242, 5)</f>
        <v>10635.714285714286</v>
      </c>
      <c r="FN306" s="35" t="s">
        <v>2583</v>
      </c>
      <c r="FO306" s="98">
        <f>AVERAGEIFS(FN$2:FN$242, $C$2:$C$242, 5)</f>
        <v>1.7368421052631578E-2</v>
      </c>
      <c r="FY306" s="35" t="s">
        <v>2583</v>
      </c>
      <c r="FZ306" s="79">
        <f>AVERAGEIFS(FY$2:FY$242, $C$2:$C$242, 5)</f>
        <v>2008.375</v>
      </c>
      <c r="GE306" s="35" t="s">
        <v>2583</v>
      </c>
      <c r="GF306" s="98">
        <f>AVERAGEIFS(GE$2:GE$242, $C$2:$C$242, 5)</f>
        <v>0.64216666666666666</v>
      </c>
      <c r="GL306" s="35" t="s">
        <v>2583</v>
      </c>
      <c r="GM306" s="36">
        <f>COUNTIFS(GL$2:GL$242, 1, $C$2:$C$242, 5)</f>
        <v>10</v>
      </c>
      <c r="GN306" s="37">
        <f>GM306/GM307</f>
        <v>0.45454545454545453</v>
      </c>
      <c r="GO306" s="36">
        <f>COUNTIFS(GL$2:GL$242, 2, $C$2:$C$242, 5)</f>
        <v>7</v>
      </c>
      <c r="GP306" s="38">
        <f>GO306/GO307</f>
        <v>0.2</v>
      </c>
      <c r="GS306" s="35" t="s">
        <v>2583</v>
      </c>
      <c r="GT306" s="106">
        <f>AVERAGEIFS(GS$2:GS$242, $C$2:$C$242, 5)</f>
        <v>934.8</v>
      </c>
      <c r="GV306" s="35" t="s">
        <v>2583</v>
      </c>
      <c r="GW306" s="106">
        <f>AVERAGEIFS(GV$2:GV$242, $C$2:$C$242, 5)</f>
        <v>0</v>
      </c>
      <c r="GY306" s="35" t="s">
        <v>2583</v>
      </c>
      <c r="GZ306" s="106">
        <f>AVERAGEIFS(GY$2:GY$242, $C$2:$C$242, 5)</f>
        <v>2839.5333333333333</v>
      </c>
    </row>
    <row r="307" spans="14:208" x14ac:dyDescent="0.15">
      <c r="N307" s="50" t="s">
        <v>2584</v>
      </c>
      <c r="O307" s="40">
        <f>SUM(O302:O306)</f>
        <v>89</v>
      </c>
      <c r="P307" s="41">
        <f>O307/(110)</f>
        <v>0.80909090909090908</v>
      </c>
      <c r="Q307" s="40">
        <f>SUM(Q302:Q306)</f>
        <v>41</v>
      </c>
      <c r="R307" s="41">
        <f>Q307/(110)</f>
        <v>0.37272727272727274</v>
      </c>
      <c r="S307" s="40">
        <f>SUM(S302:S306)</f>
        <v>103</v>
      </c>
      <c r="T307" s="41">
        <f>S307/(110)</f>
        <v>0.9363636363636364</v>
      </c>
      <c r="U307" s="40">
        <f>SUM(U302:U306)</f>
        <v>70</v>
      </c>
      <c r="V307" s="41">
        <f>U307/(110)</f>
        <v>0.63636363636363635</v>
      </c>
      <c r="W307" s="40">
        <f>SUM(W302:W306)</f>
        <v>67</v>
      </c>
      <c r="X307" s="41">
        <f>W307/(110)</f>
        <v>0.60909090909090913</v>
      </c>
      <c r="Y307" s="40">
        <f>SUM(Y302:Y306)</f>
        <v>10</v>
      </c>
      <c r="Z307" s="42">
        <f>Y307/(110)</f>
        <v>9.0909090909090912E-2</v>
      </c>
      <c r="AJ307" s="44" t="s">
        <v>2675</v>
      </c>
      <c r="AK307" s="99">
        <f>AVERAGE(AJ$2:AJ$242)</f>
        <v>0.25651346153846161</v>
      </c>
      <c r="AM307" s="44" t="s">
        <v>2584</v>
      </c>
      <c r="AN307" s="45">
        <f>SUM(AN302:AN306)</f>
        <v>36</v>
      </c>
      <c r="AO307" s="46">
        <f>AN307/(AN307+AP307)</f>
        <v>1</v>
      </c>
      <c r="AP307" s="45">
        <f>SUM(AP302:AP306)</f>
        <v>0</v>
      </c>
      <c r="AQ307" s="47">
        <f>AP307/(AN307+AP307)</f>
        <v>0</v>
      </c>
      <c r="AS307" s="44" t="s">
        <v>2675</v>
      </c>
      <c r="AT307" s="107">
        <f>AVERAGE(AS$2:AS$242)</f>
        <v>2012.6491228070176</v>
      </c>
      <c r="AV307" s="44" t="s">
        <v>2675</v>
      </c>
      <c r="AW307" s="107">
        <f>AVERAGE(AV$2:AV$242)</f>
        <v>2010.6279069767443</v>
      </c>
      <c r="BP307" s="44" t="s">
        <v>2584</v>
      </c>
      <c r="BQ307" s="45">
        <f>SUM(BQ302:BQ306)</f>
        <v>6</v>
      </c>
      <c r="BR307" s="46">
        <f>BQ307/(BQ307+BS307+BU307)</f>
        <v>5.9405940594059403E-2</v>
      </c>
      <c r="BS307" s="45">
        <f>SUM(BS302:BS306)</f>
        <v>53</v>
      </c>
      <c r="BT307" s="46">
        <f>BS307/(BQ307+BS307+BU307)</f>
        <v>0.52475247524752477</v>
      </c>
      <c r="BU307" s="45">
        <f>SUM(BU302:BU306)</f>
        <v>42</v>
      </c>
      <c r="BV307" s="47">
        <f>BU307/(BQ307+BS307+BU307)</f>
        <v>0.41584158415841582</v>
      </c>
      <c r="CH307" s="44" t="s">
        <v>2584</v>
      </c>
      <c r="CI307" s="45">
        <f>SUM(CI302:CI306)</f>
        <v>82</v>
      </c>
      <c r="CJ307" s="46">
        <f>CI307/(CI307+CK307)</f>
        <v>0.96470588235294119</v>
      </c>
      <c r="CK307" s="45">
        <f>SUM(CK302:CK306)</f>
        <v>3</v>
      </c>
      <c r="CL307" s="47">
        <f>CK307/(CI307+CK307)</f>
        <v>3.5294117647058823E-2</v>
      </c>
      <c r="CW307" s="50" t="s">
        <v>2584</v>
      </c>
      <c r="CX307" s="40">
        <f>SUM(CX302:CX306)</f>
        <v>5</v>
      </c>
      <c r="CY307" s="41">
        <f>CX307/(110)</f>
        <v>4.5454545454545456E-2</v>
      </c>
      <c r="CZ307" s="40">
        <f>SUM(CZ302:CZ306)</f>
        <v>22</v>
      </c>
      <c r="DA307" s="41">
        <f>CZ307/(110)</f>
        <v>0.2</v>
      </c>
      <c r="DB307" s="40">
        <f>SUM(DB302:DB306)</f>
        <v>12</v>
      </c>
      <c r="DC307" s="41">
        <f>DB307/(110)</f>
        <v>0.10909090909090909</v>
      </c>
      <c r="DD307" s="40">
        <f>SUM(DD302:DD306)</f>
        <v>20</v>
      </c>
      <c r="DE307" s="41">
        <f>DD307/(110)</f>
        <v>0.18181818181818182</v>
      </c>
      <c r="DF307" s="40">
        <f>SUM(DF302:DF306)</f>
        <v>27</v>
      </c>
      <c r="DG307" s="41">
        <f>DF307/(110)</f>
        <v>0.24545454545454545</v>
      </c>
      <c r="DH307" s="40">
        <f>SUM(DH302:DH306)</f>
        <v>0</v>
      </c>
      <c r="DI307" s="41">
        <f>DH307/(110)</f>
        <v>0</v>
      </c>
      <c r="DJ307" s="40">
        <f>SUM(DJ302:DJ306)</f>
        <v>6</v>
      </c>
      <c r="DK307" s="42">
        <f>DJ307/(110)</f>
        <v>5.4545454545454543E-2</v>
      </c>
      <c r="DM307" s="44" t="s">
        <v>2584</v>
      </c>
      <c r="DN307" s="71">
        <f>AVERAGE(DM2:DM242)</f>
        <v>14516.521739130434</v>
      </c>
      <c r="DO307" s="47">
        <f>DN307/(DN307+DP307)</f>
        <v>1</v>
      </c>
      <c r="DQ307" s="44" t="s">
        <v>2584</v>
      </c>
      <c r="DR307" s="71">
        <f>AVERAGE(DQ$2:DQ$242)</f>
        <v>379.6849315068493</v>
      </c>
      <c r="DS307" s="47">
        <f>DR307/(DR307+DT397)</f>
        <v>1</v>
      </c>
      <c r="DU307" s="44" t="s">
        <v>2584</v>
      </c>
      <c r="DV307" s="71">
        <f>AVERAGE(DU$2:DU$242)</f>
        <v>52303707.15625</v>
      </c>
      <c r="DW307" s="105">
        <f>DV307/(DV307+DX397)</f>
        <v>1</v>
      </c>
      <c r="DY307" s="44" t="s">
        <v>2584</v>
      </c>
      <c r="DZ307" s="71">
        <f>AVERAGE(DY$2:DY$242)</f>
        <v>3.0304054054054053</v>
      </c>
      <c r="EA307" s="47">
        <f>DZ307/(DZ307+EB397)</f>
        <v>1</v>
      </c>
      <c r="EU307" s="44" t="s">
        <v>2675</v>
      </c>
      <c r="EV307" s="99">
        <f>AVERAGE(EU$2:EU$242)</f>
        <v>0.46061428571428586</v>
      </c>
      <c r="FA307" s="44" t="s">
        <v>2675</v>
      </c>
      <c r="FB307" s="75">
        <f>AVERAGE(FA$2:FA$242)</f>
        <v>2126.0277777777778</v>
      </c>
      <c r="FD307" s="44" t="s">
        <v>2675</v>
      </c>
      <c r="FE307" s="75">
        <f>AVERAGE(FD$2:FD$242)</f>
        <v>4406.333333333333</v>
      </c>
      <c r="FN307" s="44" t="s">
        <v>2675</v>
      </c>
      <c r="FO307" s="99">
        <f>AVERAGE(FN$2:FN$242)</f>
        <v>6.538461538461539E-3</v>
      </c>
      <c r="FY307" s="44" t="s">
        <v>2675</v>
      </c>
      <c r="FZ307" s="80">
        <f>AVERAGE(FY$2:FY$242)</f>
        <v>2003.8085106382978</v>
      </c>
      <c r="GE307" s="44" t="s">
        <v>2675</v>
      </c>
      <c r="GF307" s="99">
        <f>AVERAGE(GE$2:GE$242)</f>
        <v>0.62830769230769234</v>
      </c>
      <c r="GL307" s="44" t="s">
        <v>2584</v>
      </c>
      <c r="GM307" s="45">
        <f>SUM(GM302:GM306)</f>
        <v>22</v>
      </c>
      <c r="GN307" s="46">
        <f>GM307/(GM307+GO307)</f>
        <v>0.38596491228070173</v>
      </c>
      <c r="GO307" s="45">
        <f>SUM(GO302:GO306)</f>
        <v>35</v>
      </c>
      <c r="GP307" s="47">
        <f>GO307/(GM307+GO307)</f>
        <v>0.61403508771929827</v>
      </c>
      <c r="GS307" s="44" t="s">
        <v>2675</v>
      </c>
      <c r="GT307" s="107">
        <f>AVERAGE(GS$2:GS$242)</f>
        <v>692.36363636363637</v>
      </c>
      <c r="GV307" s="44" t="s">
        <v>2675</v>
      </c>
      <c r="GW307" s="107">
        <f>AVERAGE(GV$2:GV$242)</f>
        <v>0</v>
      </c>
      <c r="GY307" s="44" t="s">
        <v>2675</v>
      </c>
      <c r="GZ307" s="107">
        <f>AVERAGE(GY$2:GY$242)</f>
        <v>2751.7368421052633</v>
      </c>
    </row>
    <row r="308" spans="14:208" x14ac:dyDescent="0.15">
      <c r="N308" s="48"/>
      <c r="O308" s="33" t="s">
        <v>2607</v>
      </c>
      <c r="P308" s="33"/>
      <c r="Q308" s="33" t="s">
        <v>2608</v>
      </c>
      <c r="R308" s="33"/>
      <c r="S308" s="33" t="s">
        <v>2609</v>
      </c>
      <c r="T308" s="33"/>
      <c r="U308" s="33" t="s">
        <v>2610</v>
      </c>
      <c r="V308" s="33"/>
      <c r="W308" s="33" t="s">
        <v>2611</v>
      </c>
      <c r="X308" s="33"/>
      <c r="Y308" s="33" t="s">
        <v>2596</v>
      </c>
      <c r="Z308" s="34"/>
      <c r="AJ308" s="32"/>
      <c r="AK308" s="100"/>
      <c r="AM308" s="32"/>
      <c r="AN308" s="33" t="s">
        <v>2605</v>
      </c>
      <c r="AO308" s="33"/>
      <c r="AP308" s="33" t="s">
        <v>943</v>
      </c>
      <c r="AQ308" s="34"/>
      <c r="AS308" s="32"/>
      <c r="AT308" s="108"/>
      <c r="AV308" s="32"/>
      <c r="AW308" s="108"/>
      <c r="BP308" s="32"/>
      <c r="BQ308" s="33" t="s">
        <v>2605</v>
      </c>
      <c r="BR308" s="33"/>
      <c r="BS308" s="33" t="s">
        <v>943</v>
      </c>
      <c r="BT308" s="33"/>
      <c r="BU308" s="33" t="s">
        <v>680</v>
      </c>
      <c r="BV308" s="34"/>
      <c r="CH308" s="32"/>
      <c r="CI308" s="33" t="s">
        <v>2605</v>
      </c>
      <c r="CJ308" s="33"/>
      <c r="CK308" s="33" t="s">
        <v>943</v>
      </c>
      <c r="CL308" s="34"/>
      <c r="CW308" s="48"/>
      <c r="CX308" s="33" t="s">
        <v>2645</v>
      </c>
      <c r="CY308" s="33"/>
      <c r="CZ308" s="33" t="s">
        <v>2646</v>
      </c>
      <c r="DA308" s="33"/>
      <c r="DB308" s="33" t="s">
        <v>2647</v>
      </c>
      <c r="DC308" s="33"/>
      <c r="DD308" s="33" t="s">
        <v>2648</v>
      </c>
      <c r="DE308" s="33"/>
      <c r="DF308" s="33" t="s">
        <v>2649</v>
      </c>
      <c r="DG308" s="33"/>
      <c r="DH308" s="33" t="s">
        <v>932</v>
      </c>
      <c r="DI308" s="33"/>
      <c r="DJ308" s="33" t="s">
        <v>2596</v>
      </c>
      <c r="DK308" s="34"/>
      <c r="DM308" s="32"/>
      <c r="DN308" s="33"/>
      <c r="DO308" s="34"/>
      <c r="DQ308" s="32"/>
      <c r="DR308" s="33"/>
      <c r="DS308" s="34"/>
      <c r="DU308" s="32"/>
      <c r="DV308" s="33"/>
      <c r="DW308" s="34"/>
      <c r="DY308" s="32"/>
      <c r="DZ308" s="33"/>
      <c r="EA308" s="34"/>
      <c r="EU308" s="32"/>
      <c r="EV308" s="100"/>
      <c r="FA308" s="32"/>
      <c r="FB308" s="102"/>
      <c r="FD308" s="32"/>
      <c r="FE308" s="102"/>
      <c r="FN308" s="32"/>
      <c r="FO308" s="100"/>
      <c r="FY308" s="32"/>
      <c r="FZ308" s="103"/>
      <c r="GE308" s="32"/>
      <c r="GF308" s="100"/>
      <c r="GL308" s="32"/>
      <c r="GM308" s="33" t="s">
        <v>2605</v>
      </c>
      <c r="GN308" s="33"/>
      <c r="GO308" s="33" t="s">
        <v>943</v>
      </c>
      <c r="GP308" s="34"/>
      <c r="GS308" s="32"/>
      <c r="GT308" s="108"/>
      <c r="GV308" s="32"/>
      <c r="GW308" s="108"/>
      <c r="GY308" s="32"/>
      <c r="GZ308" s="108"/>
    </row>
    <row r="309" spans="14:208" x14ac:dyDescent="0.15">
      <c r="N309" s="51" t="s">
        <v>2585</v>
      </c>
      <c r="O309" s="36">
        <f>COUNTIFS(N$2:N$242, 1, $D$2:$D$242, 1)</f>
        <v>4</v>
      </c>
      <c r="P309" s="37">
        <f>O309/O317</f>
        <v>4.49438202247191E-2</v>
      </c>
      <c r="Q309" s="36">
        <f>COUNTIFS(O$2:O$242, 1, $D$2:$D$242, 1)</f>
        <v>1</v>
      </c>
      <c r="R309" s="37">
        <f>Q309/Q317</f>
        <v>2.4390243902439025E-2</v>
      </c>
      <c r="S309" s="36">
        <f>COUNTIFS(P$2:P$242, 1, $D$2:$D$242, 1)</f>
        <v>5</v>
      </c>
      <c r="T309" s="37">
        <f>S309/S317</f>
        <v>4.8543689320388349E-2</v>
      </c>
      <c r="U309" s="36">
        <f>COUNTIFS(Q$2:Q$242, 1, $D$2:$D$242, 1)</f>
        <v>3</v>
      </c>
      <c r="V309" s="37">
        <f>U309/U317</f>
        <v>4.2857142857142858E-2</v>
      </c>
      <c r="W309" s="36">
        <f>COUNTIFS(R$2:R$242, 1, $D$2:$D$242, 1)</f>
        <v>4</v>
      </c>
      <c r="X309" s="37">
        <f>W309/W317</f>
        <v>5.9701492537313432E-2</v>
      </c>
      <c r="Y309" s="36">
        <f>COUNTIFS(S$2:S$242, 1, $D$2:$D$242, 1)</f>
        <v>0</v>
      </c>
      <c r="Z309" s="38">
        <f>Y309/Y317</f>
        <v>0</v>
      </c>
      <c r="AJ309" s="43" t="s">
        <v>2585</v>
      </c>
      <c r="AK309" s="98">
        <f>AVERAGEIFS(AJ$2:AJ$242, $D$2:$D$242, 1)</f>
        <v>0.13333333333333333</v>
      </c>
      <c r="AM309" s="43" t="s">
        <v>2585</v>
      </c>
      <c r="AN309" s="36">
        <f>COUNTIFS(AM$2:AM$242, 1, $D$2:$D$242, 1)</f>
        <v>3</v>
      </c>
      <c r="AO309" s="37">
        <f>AN309/AN317</f>
        <v>8.3333333333333329E-2</v>
      </c>
      <c r="AP309" s="36">
        <f>COUNTIFS(AM$2:AM$242, 2, $D$2:$D$242, 1)</f>
        <v>0</v>
      </c>
      <c r="AQ309" s="38" t="e">
        <f>AP309/AP317</f>
        <v>#DIV/0!</v>
      </c>
      <c r="AS309" s="43" t="s">
        <v>2585</v>
      </c>
      <c r="AT309" s="106">
        <f>AVERAGEIFS(AS$2:AS$242, $D$2:$D$242, 1)</f>
        <v>2014</v>
      </c>
      <c r="AV309" s="43" t="s">
        <v>2585</v>
      </c>
      <c r="AW309" s="106">
        <f>AVERAGEIFS(AV$2:AV$242, $D$2:$D$242, 1)</f>
        <v>2009</v>
      </c>
      <c r="BP309" s="43" t="s">
        <v>2585</v>
      </c>
      <c r="BQ309" s="36">
        <f>COUNTIFS(BP$2:BP$242, 1, $D$2:$D$242, 1)</f>
        <v>0</v>
      </c>
      <c r="BR309" s="37">
        <f>BQ309/BQ317</f>
        <v>0</v>
      </c>
      <c r="BS309" s="36">
        <f>COUNTIFS(BP$2:BP$242, 2, $D$2:$D$242, 1)</f>
        <v>1</v>
      </c>
      <c r="BT309" s="37">
        <f>BS309/BS317</f>
        <v>1.8867924528301886E-2</v>
      </c>
      <c r="BU309" s="36">
        <f>COUNTIFS(BP$2:BP$242, 3, $D$2:$D$242, 1)</f>
        <v>5</v>
      </c>
      <c r="BV309" s="38">
        <f>BU309/BU317</f>
        <v>0.11904761904761904</v>
      </c>
      <c r="CH309" s="43" t="s">
        <v>2585</v>
      </c>
      <c r="CI309" s="36">
        <f>COUNTIFS(CH$2:CH$242, 1, $D$2:$D$242, 1)</f>
        <v>4</v>
      </c>
      <c r="CJ309" s="37">
        <f>CI309/CI317</f>
        <v>4.878048780487805E-2</v>
      </c>
      <c r="CK309" s="36">
        <f>COUNTIFS(CH$2:CH$242, 2, $D$2:$D$242, 1)</f>
        <v>0</v>
      </c>
      <c r="CL309" s="38">
        <f>CK309/CK317</f>
        <v>0</v>
      </c>
      <c r="CW309" s="51" t="s">
        <v>2585</v>
      </c>
      <c r="CX309" s="36">
        <f>COUNTIFS(CW$2:CW$242, 1, $D$2:$D$242, 1)</f>
        <v>0</v>
      </c>
      <c r="CY309" s="37">
        <f>CX309/CX317</f>
        <v>0</v>
      </c>
      <c r="CZ309" s="36">
        <f>COUNTIFS(CX$2:CX$242, 1, $D$2:$D$242, 1)</f>
        <v>0</v>
      </c>
      <c r="DA309" s="37">
        <f>CZ309/CZ317</f>
        <v>0</v>
      </c>
      <c r="DB309" s="36">
        <f>COUNTIFS(CY$2:CY$242, 1, $D$2:$D$242, 1)</f>
        <v>0</v>
      </c>
      <c r="DC309" s="37">
        <f>DB309/DB317</f>
        <v>0</v>
      </c>
      <c r="DD309" s="36">
        <f>COUNTIFS(CZ$2:CZ$242, 1, $D$2:$D$242, 1)</f>
        <v>0</v>
      </c>
      <c r="DE309" s="37">
        <f>DD309/DD317</f>
        <v>0</v>
      </c>
      <c r="DF309" s="36">
        <f>COUNTIFS(DA$2:DA$242, 1, $D$2:$D$242, 1)</f>
        <v>0</v>
      </c>
      <c r="DG309" s="37">
        <f>DF309/DF317</f>
        <v>0</v>
      </c>
      <c r="DH309" s="36">
        <f>COUNTIFS(DB$2:DB$242, 1, $D$2:$D$242, 1)</f>
        <v>0</v>
      </c>
      <c r="DI309" s="37" t="e">
        <f>DH309/DH317</f>
        <v>#DIV/0!</v>
      </c>
      <c r="DJ309" s="36">
        <f>COUNTIFS(DC$2:DC$242, 1, $D$2:$D$242, 1)</f>
        <v>0</v>
      </c>
      <c r="DK309" s="38">
        <f>DJ309/DJ317</f>
        <v>0</v>
      </c>
      <c r="DM309" s="43" t="s">
        <v>2585</v>
      </c>
      <c r="DN309" s="70">
        <f>AVERAGEIFS(DM$2:DM$242, $D$2:$D$242, 1)</f>
        <v>1399</v>
      </c>
      <c r="DO309" s="38">
        <f>DN309/DN317</f>
        <v>9.6372948364681923E-2</v>
      </c>
      <c r="DQ309" s="43" t="s">
        <v>2585</v>
      </c>
      <c r="DR309" s="70">
        <f>AVERAGEIFS(DQ$2:DQ$242, $D$2:$D$242, 1)</f>
        <v>88.5</v>
      </c>
      <c r="DS309" s="38">
        <f>DR309/DR317</f>
        <v>0.2330879965364217</v>
      </c>
      <c r="DU309" s="43" t="s">
        <v>2585</v>
      </c>
      <c r="DV309" s="70">
        <f>AVERAGEIFS(DU$2:DU$242, $D$2:$D$242, 1)</f>
        <v>25497.333333333332</v>
      </c>
      <c r="DW309" s="104">
        <f>DV309/DV317</f>
        <v>4.8748615957877747E-4</v>
      </c>
      <c r="DY309" s="43" t="s">
        <v>2585</v>
      </c>
      <c r="DZ309" s="70">
        <f>AVERAGEIFS(DY$2:DY$242, $D$2:$D$242, 1)</f>
        <v>6.5</v>
      </c>
      <c r="EA309" s="38">
        <f>DZ309/DZ317</f>
        <v>2.1449275362318843</v>
      </c>
      <c r="EU309" s="43" t="s">
        <v>2585</v>
      </c>
      <c r="EV309" s="98">
        <f>AVERAGEIFS(EU$2:EU$242, $D$2:$D$242, 1)</f>
        <v>0</v>
      </c>
      <c r="FA309" s="43" t="s">
        <v>2585</v>
      </c>
      <c r="FB309" s="74">
        <f>AVERAGEIFS(FA$2:FA$242, $D$2:$D$242, 1)</f>
        <v>156</v>
      </c>
      <c r="FD309" s="43" t="s">
        <v>2585</v>
      </c>
      <c r="FE309" s="74">
        <f>AVERAGEIFS(FD$2:FD$242, $D$2:$D$242, 1)</f>
        <v>1023.6666666666666</v>
      </c>
      <c r="FN309" s="43" t="s">
        <v>2585</v>
      </c>
      <c r="FO309" s="98">
        <f>AVERAGEIFS(FN$2:FN$242, $D$2:$D$242, 1)</f>
        <v>0</v>
      </c>
      <c r="FY309" s="43" t="s">
        <v>2585</v>
      </c>
      <c r="FZ309" s="79">
        <f>AVERAGEIFS(FY$2:FY$242, $D$2:$D$242, 1)</f>
        <v>2006.5</v>
      </c>
      <c r="GE309" s="43" t="s">
        <v>2585</v>
      </c>
      <c r="GF309" s="98">
        <f>AVERAGEIFS(GE$2:GE$242, $D$2:$D$242, 1)</f>
        <v>0.55000000000000004</v>
      </c>
      <c r="GL309" s="43" t="s">
        <v>2585</v>
      </c>
      <c r="GM309" s="36">
        <f>COUNTIFS(GL$2:GL$242, 1, $D$2:$D$242, 1)</f>
        <v>0</v>
      </c>
      <c r="GN309" s="37">
        <f>GM309/GM317</f>
        <v>0</v>
      </c>
      <c r="GO309" s="36">
        <f>COUNTIFS(GL$2:GL$242, 2, $D$2:$D$242, 1)</f>
        <v>2</v>
      </c>
      <c r="GP309" s="38">
        <f>GO309/GO317</f>
        <v>5.7142857142857141E-2</v>
      </c>
      <c r="GS309" s="43" t="s">
        <v>2585</v>
      </c>
      <c r="GT309" s="106" t="e">
        <f>AVERAGEIFS(GS$2:GS$242, $D$2:$D$242, 1)</f>
        <v>#DIV/0!</v>
      </c>
      <c r="GV309" s="43" t="s">
        <v>2585</v>
      </c>
      <c r="GW309" s="106" t="e">
        <f>AVERAGEIFS(GV$2:GV$242, $D$2:$D$242, 1)</f>
        <v>#DIV/0!</v>
      </c>
      <c r="GY309" s="43" t="s">
        <v>2585</v>
      </c>
      <c r="GZ309" s="106">
        <f>AVERAGEIFS(GY$2:GY$242, $D$2:$D$242, 1)</f>
        <v>2500</v>
      </c>
    </row>
    <row r="310" spans="14:208" x14ac:dyDescent="0.15">
      <c r="N310" s="51" t="s">
        <v>2586</v>
      </c>
      <c r="O310" s="36">
        <f>COUNTIFS(N$2:N$242, 1, $D$2:$D$242, 2)</f>
        <v>21</v>
      </c>
      <c r="P310" s="37">
        <f>O310/O317</f>
        <v>0.23595505617977527</v>
      </c>
      <c r="Q310" s="36">
        <f>COUNTIFS(O$2:O$242, 1, $D$2:$D$242, 2)</f>
        <v>10</v>
      </c>
      <c r="R310" s="37">
        <f>Q310/Q317</f>
        <v>0.24390243902439024</v>
      </c>
      <c r="S310" s="36">
        <f>COUNTIFS(P$2:P$242, 1, $D$2:$D$242, 2)</f>
        <v>28</v>
      </c>
      <c r="T310" s="37">
        <f>S310/S317</f>
        <v>0.27184466019417475</v>
      </c>
      <c r="U310" s="36">
        <f>COUNTIFS(Q$2:Q$242, 1, $D$2:$D$242, 2)</f>
        <v>22</v>
      </c>
      <c r="V310" s="37">
        <f>U310/U317</f>
        <v>0.31428571428571428</v>
      </c>
      <c r="W310" s="36">
        <f>COUNTIFS(R$2:R$242, 1, $D$2:$D$242, 2)</f>
        <v>17</v>
      </c>
      <c r="X310" s="37">
        <f>W310/W317</f>
        <v>0.2537313432835821</v>
      </c>
      <c r="Y310" s="36">
        <f>COUNTIFS(S$2:S$242, 1, $D$2:$D$242, 2)</f>
        <v>4</v>
      </c>
      <c r="Z310" s="38">
        <f>Y310/Y317</f>
        <v>0.4</v>
      </c>
      <c r="AJ310" s="43" t="s">
        <v>2586</v>
      </c>
      <c r="AK310" s="98">
        <f>AVERAGEIFS(AJ$2:AJ$242, $D$2:$D$242, 2)</f>
        <v>0.28496923076923075</v>
      </c>
      <c r="AM310" s="43" t="s">
        <v>2586</v>
      </c>
      <c r="AN310" s="36">
        <f>COUNTIFS(AM$2:AM$242, 1, $D$2:$D$242, 2)</f>
        <v>11</v>
      </c>
      <c r="AO310" s="37">
        <f>AN310/AN317</f>
        <v>0.30555555555555558</v>
      </c>
      <c r="AP310" s="36">
        <f>COUNTIFS(AM$2:AM$242, 2, $D$2:$D$242, 2)</f>
        <v>0</v>
      </c>
      <c r="AQ310" s="38" t="e">
        <f>AP310/AP317</f>
        <v>#DIV/0!</v>
      </c>
      <c r="AS310" s="43" t="s">
        <v>2586</v>
      </c>
      <c r="AT310" s="106">
        <f>AVERAGEIFS(AS$2:AS$242, $D$2:$D$242, 2)</f>
        <v>2013.5</v>
      </c>
      <c r="AV310" s="43" t="s">
        <v>2586</v>
      </c>
      <c r="AW310" s="106">
        <f>AVERAGEIFS(AV$2:AV$242, $D$2:$D$242, 2)</f>
        <v>2010.75</v>
      </c>
      <c r="BP310" s="43" t="s">
        <v>2586</v>
      </c>
      <c r="BQ310" s="36">
        <f>COUNTIFS(BP$2:BP$242, 1, $D$2:$D$242, 2)</f>
        <v>3</v>
      </c>
      <c r="BR310" s="37">
        <f>BQ310/BQ317</f>
        <v>0.5</v>
      </c>
      <c r="BS310" s="36">
        <f>COUNTIFS(BP$2:BP$242, 2, $D$2:$D$242, 2)</f>
        <v>19</v>
      </c>
      <c r="BT310" s="37">
        <f>BS310/BS317</f>
        <v>0.35849056603773582</v>
      </c>
      <c r="BU310" s="36">
        <f>COUNTIFS(BP$2:BP$242, 3, $D$2:$D$242, 2)</f>
        <v>6</v>
      </c>
      <c r="BV310" s="38">
        <f>BU310/BU317</f>
        <v>0.14285714285714285</v>
      </c>
      <c r="CH310" s="43" t="s">
        <v>2586</v>
      </c>
      <c r="CI310" s="36">
        <f>COUNTIFS(CH$2:CH$242, 1, $D$2:$D$242, 2)</f>
        <v>26</v>
      </c>
      <c r="CJ310" s="37">
        <f>CI310/CI317</f>
        <v>0.31707317073170732</v>
      </c>
      <c r="CK310" s="36">
        <f>COUNTIFS(CH$2:CH$242, 2, $D$2:$D$242, 2)</f>
        <v>0</v>
      </c>
      <c r="CL310" s="38">
        <f>CK310/CK317</f>
        <v>0</v>
      </c>
      <c r="CW310" s="51" t="s">
        <v>2586</v>
      </c>
      <c r="CX310" s="36">
        <f>COUNTIFS(CW$2:CW$242, 1, $D$2:$D$242, 2)</f>
        <v>1</v>
      </c>
      <c r="CY310" s="37">
        <f>CX310/CX317</f>
        <v>0.2</v>
      </c>
      <c r="CZ310" s="36">
        <f>COUNTIFS(CX$2:CX$242, 1, $D$2:$D$242, 2)</f>
        <v>11</v>
      </c>
      <c r="DA310" s="37">
        <f>CZ310/CZ317</f>
        <v>0.5</v>
      </c>
      <c r="DB310" s="36">
        <f>COUNTIFS(CY$2:CY$242, 1, $D$2:$D$242, 2)</f>
        <v>5</v>
      </c>
      <c r="DC310" s="37">
        <f>DB310/DB317</f>
        <v>0.41666666666666669</v>
      </c>
      <c r="DD310" s="36">
        <f>COUNTIFS(CZ$2:CZ$242, 1, $D$2:$D$242, 2)</f>
        <v>11</v>
      </c>
      <c r="DE310" s="37">
        <f>DD310/DD317</f>
        <v>0.55000000000000004</v>
      </c>
      <c r="DF310" s="36">
        <f>COUNTIFS(DA$2:DA$242, 1, $D$2:$D$242, 2)</f>
        <v>13</v>
      </c>
      <c r="DG310" s="37">
        <f>DF310/DF317</f>
        <v>0.48148148148148145</v>
      </c>
      <c r="DH310" s="36">
        <f>COUNTIFS(DB$2:DB$242, 1, $D$2:$D$242, 2)</f>
        <v>0</v>
      </c>
      <c r="DI310" s="37" t="e">
        <f>DH310/DH317</f>
        <v>#DIV/0!</v>
      </c>
      <c r="DJ310" s="36">
        <f>COUNTIFS(DC$2:DC$242, 1, $D$2:$D$242, 2)</f>
        <v>4</v>
      </c>
      <c r="DK310" s="38">
        <f>DJ310/DJ317</f>
        <v>0.66666666666666663</v>
      </c>
      <c r="DM310" s="43" t="s">
        <v>2586</v>
      </c>
      <c r="DN310" s="70">
        <f>AVERAGEIFS(DM$2:DM$242, $D$2:$D$242, 2)</f>
        <v>16788.933333333334</v>
      </c>
      <c r="DO310" s="38">
        <f>DN310/DN317</f>
        <v>1.1565396749331098</v>
      </c>
      <c r="DQ310" s="43" t="s">
        <v>2586</v>
      </c>
      <c r="DR310" s="70">
        <f>AVERAGEIFS(DQ$2:DQ$242, $D$2:$D$242, 2)</f>
        <v>322.64999999999998</v>
      </c>
      <c r="DS310" s="38">
        <f>DR310/DR317</f>
        <v>0.84978352635566623</v>
      </c>
      <c r="DU310" s="43" t="s">
        <v>2586</v>
      </c>
      <c r="DV310" s="70">
        <f>AVERAGEIFS(DU$2:DU$242, $D$2:$D$242, 2)</f>
        <v>24365015.699999999</v>
      </c>
      <c r="DW310" s="104">
        <f>DV310/DV317</f>
        <v>0.4658372613477077</v>
      </c>
      <c r="DY310" s="43" t="s">
        <v>2586</v>
      </c>
      <c r="DZ310" s="70">
        <f>AVERAGEIFS(DY$2:DY$242, $D$2:$D$242, 2)</f>
        <v>3.5080952380952377</v>
      </c>
      <c r="EA310" s="38">
        <f>DZ310/DZ317</f>
        <v>1.1576323193714497</v>
      </c>
      <c r="EU310" s="43" t="s">
        <v>2586</v>
      </c>
      <c r="EV310" s="98">
        <f>AVERAGEIFS(EU$2:EU$242, $D$2:$D$242, 2)</f>
        <v>0.37159999999999993</v>
      </c>
      <c r="FA310" s="43" t="s">
        <v>2586</v>
      </c>
      <c r="FB310" s="74">
        <f>AVERAGEIFS(FA$2:FA$242, $D$2:$D$242, 2)</f>
        <v>23</v>
      </c>
      <c r="FD310" s="43" t="s">
        <v>2586</v>
      </c>
      <c r="FE310" s="74">
        <f>AVERAGEIFS(FD$2:FD$242, $D$2:$D$242, 2)</f>
        <v>5069.8500000000004</v>
      </c>
      <c r="FN310" s="43" t="s">
        <v>2586</v>
      </c>
      <c r="FO310" s="98">
        <f>AVERAGEIFS(FN$2:FN$242, $D$2:$D$242, 2)</f>
        <v>0</v>
      </c>
      <c r="FY310" s="43" t="s">
        <v>2586</v>
      </c>
      <c r="FZ310" s="79">
        <f>AVERAGEIFS(FY$2:FY$242, $D$2:$D$242, 2)</f>
        <v>2003</v>
      </c>
      <c r="GE310" s="43" t="s">
        <v>2586</v>
      </c>
      <c r="GF310" s="98">
        <f>AVERAGEIFS(GE$2:GE$242, $D$2:$D$242, 2)</f>
        <v>0.72272727272727266</v>
      </c>
      <c r="GL310" s="43" t="s">
        <v>2586</v>
      </c>
      <c r="GM310" s="36">
        <f>COUNTIFS(GL$2:GL$242, 1, $D$2:$D$242, 2)</f>
        <v>7</v>
      </c>
      <c r="GN310" s="37">
        <f>GM310/GM317</f>
        <v>0.31818181818181818</v>
      </c>
      <c r="GO310" s="36">
        <f>COUNTIFS(GL$2:GL$242, 2, $D$2:$D$242, 2)</f>
        <v>9</v>
      </c>
      <c r="GP310" s="38">
        <f>GO310/GO317</f>
        <v>0.25714285714285712</v>
      </c>
      <c r="GS310" s="43" t="s">
        <v>2586</v>
      </c>
      <c r="GT310" s="106">
        <f>AVERAGEIFS(GS$2:GS$242, $D$2:$D$242, 2)</f>
        <v>402.125</v>
      </c>
      <c r="GV310" s="43" t="s">
        <v>2586</v>
      </c>
      <c r="GW310" s="106">
        <f>AVERAGEIFS(GV$2:GV$242, $D$2:$D$242, 2)</f>
        <v>0</v>
      </c>
      <c r="GY310" s="43" t="s">
        <v>2586</v>
      </c>
      <c r="GZ310" s="106">
        <f>AVERAGEIFS(GY$2:GY$242, $D$2:$D$242, 2)</f>
        <v>2705.375</v>
      </c>
    </row>
    <row r="311" spans="14:208" x14ac:dyDescent="0.15">
      <c r="N311" s="51" t="s">
        <v>2587</v>
      </c>
      <c r="O311" s="36">
        <f>COUNTIFS(N$2:N$242, 1, $D$2:$D$242, 3)</f>
        <v>15</v>
      </c>
      <c r="P311" s="37">
        <f>O311/O317</f>
        <v>0.16853932584269662</v>
      </c>
      <c r="Q311" s="36">
        <f>COUNTIFS(O$2:O$242, 1, $D$2:$D$242, 3)</f>
        <v>10</v>
      </c>
      <c r="R311" s="37">
        <f>Q311/Q317</f>
        <v>0.24390243902439024</v>
      </c>
      <c r="S311" s="36">
        <f>COUNTIFS(P$2:P$242, 1, $D$2:$D$242, 3)</f>
        <v>19</v>
      </c>
      <c r="T311" s="37">
        <f>S311/S317</f>
        <v>0.18446601941747573</v>
      </c>
      <c r="U311" s="36">
        <f>COUNTIFS(Q$2:Q$242, 1, $D$2:$D$242, 3)</f>
        <v>12</v>
      </c>
      <c r="V311" s="37">
        <f>U311/U317</f>
        <v>0.17142857142857143</v>
      </c>
      <c r="W311" s="36">
        <f>COUNTIFS(R$2:R$242, 1, $D$2:$D$242, 3)</f>
        <v>14</v>
      </c>
      <c r="X311" s="37">
        <f>W311/W317</f>
        <v>0.20895522388059701</v>
      </c>
      <c r="Y311" s="36">
        <f>COUNTIFS(S$2:S$242, 1, $D$2:$D$242, 3)</f>
        <v>3</v>
      </c>
      <c r="Z311" s="38">
        <f>Y311/Y317</f>
        <v>0.3</v>
      </c>
      <c r="AJ311" s="43" t="s">
        <v>2587</v>
      </c>
      <c r="AK311" s="98">
        <f>AVERAGEIFS(AJ$2:AJ$242, $D$2:$D$242, 3)</f>
        <v>0.21000000000000002</v>
      </c>
      <c r="AM311" s="43" t="s">
        <v>2587</v>
      </c>
      <c r="AN311" s="36">
        <f>COUNTIFS(AM$2:AM$242, 1, $D$2:$D$242, 3)</f>
        <v>5</v>
      </c>
      <c r="AO311" s="37">
        <f>AN311/AN317</f>
        <v>0.1388888888888889</v>
      </c>
      <c r="AP311" s="36">
        <f>COUNTIFS(AM$2:AM$242, 2, $D$2:$D$242, 3)</f>
        <v>0</v>
      </c>
      <c r="AQ311" s="38" t="e">
        <f>AP311/AP317</f>
        <v>#DIV/0!</v>
      </c>
      <c r="AS311" s="43" t="s">
        <v>2587</v>
      </c>
      <c r="AT311" s="106">
        <f>AVERAGEIFS(AS$2:AS$242, $D$2:$D$242, 3)</f>
        <v>2012.9285714285713</v>
      </c>
      <c r="AV311" s="43" t="s">
        <v>2587</v>
      </c>
      <c r="AW311" s="106">
        <f>AVERAGEIFS(AV$2:AV$242, $D$2:$D$242, 3)</f>
        <v>2012.0769230769231</v>
      </c>
      <c r="BP311" s="43" t="s">
        <v>2587</v>
      </c>
      <c r="BQ311" s="36">
        <f>COUNTIFS(BP$2:BP$242, 1, $D$2:$D$242, 3)</f>
        <v>2</v>
      </c>
      <c r="BR311" s="37">
        <f>BQ311/BQ317</f>
        <v>0.33333333333333331</v>
      </c>
      <c r="BS311" s="36">
        <f>COUNTIFS(BP$2:BP$242, 2, $D$2:$D$242, 3)</f>
        <v>13</v>
      </c>
      <c r="BT311" s="37">
        <f>BS311/BS317</f>
        <v>0.24528301886792453</v>
      </c>
      <c r="BU311" s="36">
        <f>COUNTIFS(BP$2:BP$242, 3, $D$2:$D$242, 3)</f>
        <v>5</v>
      </c>
      <c r="BV311" s="38">
        <f>BU311/BU317</f>
        <v>0.11904761904761904</v>
      </c>
      <c r="CH311" s="43" t="s">
        <v>2587</v>
      </c>
      <c r="CI311" s="36">
        <f>COUNTIFS(CH$2:CH$242, 1, $D$2:$D$242, 3)</f>
        <v>16</v>
      </c>
      <c r="CJ311" s="37">
        <f>CI311/CI317</f>
        <v>0.1951219512195122</v>
      </c>
      <c r="CK311" s="36">
        <f>COUNTIFS(CH$2:CH$242, 2, $D$2:$D$242, 3)</f>
        <v>2</v>
      </c>
      <c r="CL311" s="38">
        <f>CK311/CK317</f>
        <v>0.66666666666666663</v>
      </c>
      <c r="CW311" s="51" t="s">
        <v>2587</v>
      </c>
      <c r="CX311" s="36">
        <f>COUNTIFS(CW$2:CW$242, 1, $D$2:$D$242, 3)</f>
        <v>3</v>
      </c>
      <c r="CY311" s="37">
        <f>CX311/CX317</f>
        <v>0.6</v>
      </c>
      <c r="CZ311" s="36">
        <f>COUNTIFS(CX$2:CX$242, 1, $D$2:$D$242, 3)</f>
        <v>7</v>
      </c>
      <c r="DA311" s="37">
        <f>CZ311/CZ317</f>
        <v>0.31818181818181818</v>
      </c>
      <c r="DB311" s="36">
        <f>COUNTIFS(CY$2:CY$242, 1, $D$2:$D$242, 3)</f>
        <v>6</v>
      </c>
      <c r="DC311" s="37">
        <f>DB311/DB317</f>
        <v>0.5</v>
      </c>
      <c r="DD311" s="36">
        <f>COUNTIFS(CZ$2:CZ$242, 1, $D$2:$D$242, 3)</f>
        <v>7</v>
      </c>
      <c r="DE311" s="37">
        <f>DD311/DD317</f>
        <v>0.35</v>
      </c>
      <c r="DF311" s="36">
        <f>COUNTIFS(DA$2:DA$242, 1, $D$2:$D$242, 3)</f>
        <v>9</v>
      </c>
      <c r="DG311" s="37">
        <f>DF311/DF317</f>
        <v>0.33333333333333331</v>
      </c>
      <c r="DH311" s="36">
        <f>COUNTIFS(DB$2:DB$242, 1, $D$2:$D$242, 3)</f>
        <v>0</v>
      </c>
      <c r="DI311" s="37" t="e">
        <f>DH311/DH317</f>
        <v>#DIV/0!</v>
      </c>
      <c r="DJ311" s="36">
        <f>COUNTIFS(DC$2:DC$242, 1, $D$2:$D$242, 3)</f>
        <v>1</v>
      </c>
      <c r="DK311" s="38">
        <f>DJ311/DJ317</f>
        <v>0.16666666666666666</v>
      </c>
      <c r="DM311" s="43" t="s">
        <v>2587</v>
      </c>
      <c r="DN311" s="70">
        <f>AVERAGEIFS(DM$2:DM$242, $D$2:$D$242, 3)</f>
        <v>36177.125</v>
      </c>
      <c r="DO311" s="38">
        <f>DN311/DN317</f>
        <v>2.4921345243800168</v>
      </c>
      <c r="DQ311" s="43" t="s">
        <v>2587</v>
      </c>
      <c r="DR311" s="70">
        <f>AVERAGEIFS(DQ$2:DQ$242, $D$2:$D$242, 3)</f>
        <v>573.93333333333328</v>
      </c>
      <c r="DS311" s="38">
        <f>DR311/DR317</f>
        <v>1.5116041899676491</v>
      </c>
      <c r="DU311" s="43" t="s">
        <v>2587</v>
      </c>
      <c r="DV311" s="70">
        <f>AVERAGEIFS(DU$2:DU$242, $D$2:$D$242, 3)</f>
        <v>603643.84615384613</v>
      </c>
      <c r="DW311" s="104">
        <f>DV311/DV317</f>
        <v>1.1541129280770571E-2</v>
      </c>
      <c r="DY311" s="43" t="s">
        <v>2587</v>
      </c>
      <c r="DZ311" s="70">
        <f>AVERAGEIFS(DY$2:DY$242, $D$2:$D$242, 3)</f>
        <v>2</v>
      </c>
      <c r="EA311" s="38">
        <f>DZ311/DZ317</f>
        <v>0.6599777034559644</v>
      </c>
      <c r="EU311" s="43" t="s">
        <v>2587</v>
      </c>
      <c r="EV311" s="98">
        <f>AVERAGEIFS(EU$2:EU$242, $D$2:$D$242, 3)</f>
        <v>0.39354615384615393</v>
      </c>
      <c r="FA311" s="43" t="s">
        <v>2587</v>
      </c>
      <c r="FB311" s="74">
        <f>AVERAGEIFS(FA$2:FA$242, $D$2:$D$242, 3)</f>
        <v>9218.625</v>
      </c>
      <c r="FD311" s="43" t="s">
        <v>2587</v>
      </c>
      <c r="FE311" s="74">
        <f>AVERAGEIFS(FD$2:FD$242, $D$2:$D$242, 3)</f>
        <v>7240.833333333333</v>
      </c>
      <c r="FN311" s="43" t="s">
        <v>2587</v>
      </c>
      <c r="FO311" s="98">
        <f>AVERAGEIFS(FN$2:FN$242, $D$2:$D$242, 3)</f>
        <v>3.0000000000000002E-2</v>
      </c>
      <c r="FY311" s="43" t="s">
        <v>2587</v>
      </c>
      <c r="FZ311" s="79">
        <f>AVERAGEIFS(FY$2:FY$242, $D$2:$D$242, 3)</f>
        <v>2003.9166666666667</v>
      </c>
      <c r="GE311" s="43" t="s">
        <v>2587</v>
      </c>
      <c r="GF311" s="98">
        <f>AVERAGEIFS(GE$2:GE$242, $D$2:$D$242, 3)</f>
        <v>0.63375000000000004</v>
      </c>
      <c r="GL311" s="43" t="s">
        <v>2587</v>
      </c>
      <c r="GM311" s="36">
        <f>COUNTIFS(GL$2:GL$242, 1, $D$2:$D$242, 3)</f>
        <v>5</v>
      </c>
      <c r="GN311" s="37">
        <f>GM311/GM317</f>
        <v>0.22727272727272727</v>
      </c>
      <c r="GO311" s="36">
        <f>COUNTIFS(GL$2:GL$242, 2, $D$2:$D$242, 3)</f>
        <v>8</v>
      </c>
      <c r="GP311" s="38">
        <f>GO311/GO317</f>
        <v>0.22857142857142856</v>
      </c>
      <c r="GS311" s="43" t="s">
        <v>2587</v>
      </c>
      <c r="GT311" s="106">
        <f>AVERAGEIFS(GS$2:GS$242, $D$2:$D$242, 3)</f>
        <v>916.83333333333337</v>
      </c>
      <c r="GV311" s="43" t="s">
        <v>2587</v>
      </c>
      <c r="GW311" s="106">
        <f>AVERAGEIFS(GV$2:GV$242, $D$2:$D$242, 3)</f>
        <v>0</v>
      </c>
      <c r="GY311" s="43" t="s">
        <v>2587</v>
      </c>
      <c r="GZ311" s="106">
        <f>AVERAGEIFS(GY$2:GY$242, $D$2:$D$242, 3)</f>
        <v>3023.3333333333335</v>
      </c>
    </row>
    <row r="312" spans="14:208" x14ac:dyDescent="0.15">
      <c r="N312" s="51" t="s">
        <v>2588</v>
      </c>
      <c r="O312" s="36">
        <f>COUNTIFS(N$2:N$242, 1, $D$2:$D$242, 4)</f>
        <v>4</v>
      </c>
      <c r="P312" s="37">
        <f>O312/O317</f>
        <v>4.49438202247191E-2</v>
      </c>
      <c r="Q312" s="36">
        <f>COUNTIFS(O$2:O$242, 1, $D$2:$D$242, 4)</f>
        <v>4</v>
      </c>
      <c r="R312" s="37">
        <f>Q312/Q317</f>
        <v>9.7560975609756101E-2</v>
      </c>
      <c r="S312" s="36">
        <f>COUNTIFS(P$2:P$242, 1, $D$2:$D$242, 4)</f>
        <v>4</v>
      </c>
      <c r="T312" s="37">
        <f>S312/S317</f>
        <v>3.8834951456310676E-2</v>
      </c>
      <c r="U312" s="36">
        <f>COUNTIFS(Q$2:Q$242, 1, $D$2:$D$242, 4)</f>
        <v>4</v>
      </c>
      <c r="V312" s="37">
        <f>U312/U317</f>
        <v>5.7142857142857141E-2</v>
      </c>
      <c r="W312" s="36">
        <f>COUNTIFS(R$2:R$242, 1, $D$2:$D$242, 4)</f>
        <v>4</v>
      </c>
      <c r="X312" s="37">
        <f>W312/W317</f>
        <v>5.9701492537313432E-2</v>
      </c>
      <c r="Y312" s="36">
        <f>COUNTIFS(S$2:S$242, 1, $D$2:$D$242, 4)</f>
        <v>0</v>
      </c>
      <c r="Z312" s="38">
        <f>Y312/Y317</f>
        <v>0</v>
      </c>
      <c r="AJ312" s="43" t="s">
        <v>2588</v>
      </c>
      <c r="AK312" s="98">
        <f>AVERAGEIFS(AJ$2:AJ$242, $D$2:$D$242, 4)</f>
        <v>0.505</v>
      </c>
      <c r="AM312" s="43" t="s">
        <v>2588</v>
      </c>
      <c r="AN312" s="36">
        <f>COUNTIFS(AM$2:AM$242, 1, $D$2:$D$242, 4)</f>
        <v>1</v>
      </c>
      <c r="AO312" s="37">
        <f>AN312/AN317</f>
        <v>2.7777777777777776E-2</v>
      </c>
      <c r="AP312" s="36">
        <f>COUNTIFS(AM$2:AM$242, 2, $D$2:$D$242, 4)</f>
        <v>0</v>
      </c>
      <c r="AQ312" s="38" t="e">
        <f>AP312/AP317</f>
        <v>#DIV/0!</v>
      </c>
      <c r="AS312" s="43" t="s">
        <v>2588</v>
      </c>
      <c r="AT312" s="106">
        <f>AVERAGEIFS(AS$2:AS$242, $D$2:$D$242, 4)</f>
        <v>2010.5</v>
      </c>
      <c r="AV312" s="43" t="s">
        <v>2588</v>
      </c>
      <c r="AW312" s="106">
        <f>AVERAGEIFS(AV$2:AV$242, $D$2:$D$242, 4)</f>
        <v>2013.5</v>
      </c>
      <c r="BP312" s="43" t="s">
        <v>2588</v>
      </c>
      <c r="BQ312" s="36">
        <f>COUNTIFS(BP$2:BP$242, 1, $D$2:$D$242, 4)</f>
        <v>0</v>
      </c>
      <c r="BR312" s="37">
        <f>BQ312/BQ317</f>
        <v>0</v>
      </c>
      <c r="BS312" s="36">
        <f>COUNTIFS(BP$2:BP$242, 2, $D$2:$D$242, 4)</f>
        <v>3</v>
      </c>
      <c r="BT312" s="37">
        <f>BS312/BS317</f>
        <v>5.6603773584905662E-2</v>
      </c>
      <c r="BU312" s="36">
        <f>COUNTIFS(BP$2:BP$242, 3, $D$2:$D$242, 4)</f>
        <v>1</v>
      </c>
      <c r="BV312" s="38">
        <f>BU312/BU317</f>
        <v>2.3809523809523808E-2</v>
      </c>
      <c r="CH312" s="43" t="s">
        <v>2588</v>
      </c>
      <c r="CI312" s="36">
        <f>COUNTIFS(CH$2:CH$242, 1, $D$2:$D$242, 4)</f>
        <v>3</v>
      </c>
      <c r="CJ312" s="37">
        <f>CI312/CI317</f>
        <v>3.6585365853658534E-2</v>
      </c>
      <c r="CK312" s="36">
        <f>COUNTIFS(CH$2:CH$242, 2, $D$2:$D$242, 4)</f>
        <v>0</v>
      </c>
      <c r="CL312" s="38">
        <f>CK312/CK317</f>
        <v>0</v>
      </c>
      <c r="CW312" s="51" t="s">
        <v>2588</v>
      </c>
      <c r="CX312" s="36">
        <f>COUNTIFS(CW$2:CW$242, 1, $D$2:$D$242, 4)</f>
        <v>0</v>
      </c>
      <c r="CY312" s="37">
        <f>CX312/CX317</f>
        <v>0</v>
      </c>
      <c r="CZ312" s="36">
        <f>COUNTIFS(CX$2:CX$242, 1, $D$2:$D$242, 4)</f>
        <v>0</v>
      </c>
      <c r="DA312" s="37">
        <f>CZ312/CZ317</f>
        <v>0</v>
      </c>
      <c r="DB312" s="36">
        <f>COUNTIFS(CY$2:CY$242, 1, $D$2:$D$242, 4)</f>
        <v>0</v>
      </c>
      <c r="DC312" s="37">
        <f>DB312/DB317</f>
        <v>0</v>
      </c>
      <c r="DD312" s="36">
        <f>COUNTIFS(CZ$2:CZ$242, 1, $D$2:$D$242, 4)</f>
        <v>0</v>
      </c>
      <c r="DE312" s="37">
        <f>DD312/DD317</f>
        <v>0</v>
      </c>
      <c r="DF312" s="36">
        <f>COUNTIFS(DA$2:DA$242, 1, $D$2:$D$242, 4)</f>
        <v>0</v>
      </c>
      <c r="DG312" s="37">
        <f>DF312/DF317</f>
        <v>0</v>
      </c>
      <c r="DH312" s="36">
        <f>COUNTIFS(DB$2:DB$242, 1, $D$2:$D$242, 4)</f>
        <v>0</v>
      </c>
      <c r="DI312" s="37" t="e">
        <f>DH312/DH317</f>
        <v>#DIV/0!</v>
      </c>
      <c r="DJ312" s="36">
        <f>COUNTIFS(DC$2:DC$242, 1, $D$2:$D$242, 4)</f>
        <v>0</v>
      </c>
      <c r="DK312" s="38">
        <f>DJ312/DJ317</f>
        <v>0</v>
      </c>
      <c r="DM312" s="43" t="s">
        <v>2588</v>
      </c>
      <c r="DN312" s="70" t="e">
        <f>AVERAGEIFS(DM$2:DM$242, $D$2:$D$242, 4)</f>
        <v>#DIV/0!</v>
      </c>
      <c r="DO312" s="38" t="e">
        <f>DN312/DN317</f>
        <v>#DIV/0!</v>
      </c>
      <c r="DQ312" s="43" t="s">
        <v>2588</v>
      </c>
      <c r="DR312" s="70">
        <f>AVERAGEIFS(DQ$2:DQ$242, $D$2:$D$242, 4)</f>
        <v>168</v>
      </c>
      <c r="DS312" s="38">
        <f>DR312/DR317</f>
        <v>0.44247212901829203</v>
      </c>
      <c r="DU312" s="43" t="s">
        <v>2588</v>
      </c>
      <c r="DV312" s="70">
        <f>AVERAGEIFS(DU$2:DU$242, $D$2:$D$242, 4)</f>
        <v>29446666.666666668</v>
      </c>
      <c r="DW312" s="104">
        <f>DV312/DV317</f>
        <v>0.56299387304802073</v>
      </c>
      <c r="DY312" s="43" t="s">
        <v>2588</v>
      </c>
      <c r="DZ312" s="70">
        <f>AVERAGEIFS(DY$2:DY$242, $D$2:$D$242, 4)</f>
        <v>1.6</v>
      </c>
      <c r="EA312" s="38">
        <f>DZ312/DZ317</f>
        <v>0.5279821627647715</v>
      </c>
      <c r="EU312" s="43" t="s">
        <v>2588</v>
      </c>
      <c r="EV312" s="98">
        <f>AVERAGEIFS(EU$2:EU$242, $D$2:$D$242, 4)</f>
        <v>0.97</v>
      </c>
      <c r="FA312" s="43" t="s">
        <v>2588</v>
      </c>
      <c r="FB312" s="74">
        <f>AVERAGEIFS(FA$2:FA$242, $D$2:$D$242, 4)</f>
        <v>19</v>
      </c>
      <c r="FD312" s="43" t="s">
        <v>2588</v>
      </c>
      <c r="FE312" s="74">
        <f>AVERAGEIFS(FD$2:FD$242, $D$2:$D$242, 4)</f>
        <v>1237.3333333333333</v>
      </c>
      <c r="FN312" s="43" t="s">
        <v>2588</v>
      </c>
      <c r="FO312" s="98">
        <f>AVERAGEIFS(FN$2:FN$242, $D$2:$D$242, 4)</f>
        <v>0</v>
      </c>
      <c r="FY312" s="43" t="s">
        <v>2588</v>
      </c>
      <c r="FZ312" s="79">
        <f>AVERAGEIFS(FY$2:FY$242, $D$2:$D$242, 4)</f>
        <v>2006.6666666666667</v>
      </c>
      <c r="GE312" s="43" t="s">
        <v>2588</v>
      </c>
      <c r="GF312" s="98">
        <f>AVERAGEIFS(GE$2:GE$242, $D$2:$D$242, 4)</f>
        <v>0.5</v>
      </c>
      <c r="GL312" s="43" t="s">
        <v>2588</v>
      </c>
      <c r="GM312" s="36">
        <f>COUNTIFS(GL$2:GL$242, 1, $D$2:$D$242, 4)</f>
        <v>1</v>
      </c>
      <c r="GN312" s="37">
        <f>GM312/GM317</f>
        <v>4.5454545454545456E-2</v>
      </c>
      <c r="GO312" s="36">
        <f>COUNTIFS(GL$2:GL$242, 2, $D$2:$D$242, 4)</f>
        <v>2</v>
      </c>
      <c r="GP312" s="38">
        <f>GO312/GO317</f>
        <v>5.7142857142857141E-2</v>
      </c>
      <c r="GS312" s="43" t="s">
        <v>2588</v>
      </c>
      <c r="GT312" s="106">
        <f>AVERAGEIFS(GS$2:GS$242, $D$2:$D$242, 4)</f>
        <v>6</v>
      </c>
      <c r="GV312" s="43" t="s">
        <v>2588</v>
      </c>
      <c r="GW312" s="106" t="e">
        <f>AVERAGEIFS(GV$2:GV$242, $D$2:$D$242, 4)</f>
        <v>#DIV/0!</v>
      </c>
      <c r="GY312" s="43" t="s">
        <v>2588</v>
      </c>
      <c r="GZ312" s="106" t="e">
        <f>AVERAGEIFS(GY$2:GY$242, $D$2:$D$242, 4)</f>
        <v>#DIV/0!</v>
      </c>
    </row>
    <row r="313" spans="14:208" x14ac:dyDescent="0.15">
      <c r="N313" s="51" t="s">
        <v>2589</v>
      </c>
      <c r="O313" s="36">
        <f>COUNTIFS(N$2:N$242, 1, $D$2:$D$242, 5)</f>
        <v>10</v>
      </c>
      <c r="P313" s="37">
        <f>O313/O317</f>
        <v>0.11235955056179775</v>
      </c>
      <c r="Q313" s="36">
        <f>COUNTIFS(O$2:O$242, 1, $D$2:$D$242, 5)</f>
        <v>3</v>
      </c>
      <c r="R313" s="37">
        <f>Q313/Q317</f>
        <v>7.3170731707317069E-2</v>
      </c>
      <c r="S313" s="36">
        <f>COUNTIFS(P$2:P$242, 1, $D$2:$D$242, 5)</f>
        <v>11</v>
      </c>
      <c r="T313" s="37">
        <f>S313/S317</f>
        <v>0.10679611650485436</v>
      </c>
      <c r="U313" s="36">
        <f>COUNTIFS(Q$2:Q$242, 1, $D$2:$D$242, 5)</f>
        <v>8</v>
      </c>
      <c r="V313" s="37">
        <f>U313/U317</f>
        <v>0.11428571428571428</v>
      </c>
      <c r="W313" s="36">
        <f>COUNTIFS(R$2:R$242, 1, $D$2:$D$242, 5)</f>
        <v>6</v>
      </c>
      <c r="X313" s="37">
        <f>W313/W317</f>
        <v>8.9552238805970144E-2</v>
      </c>
      <c r="Y313" s="36">
        <f>COUNTIFS(S$2:S$242, 1, $D$2:$D$242, 5)</f>
        <v>2</v>
      </c>
      <c r="Z313" s="38">
        <f>Y313/Y317</f>
        <v>0.2</v>
      </c>
      <c r="AJ313" s="43" t="s">
        <v>2589</v>
      </c>
      <c r="AK313" s="98">
        <f>AVERAGEIFS(AJ$2:AJ$242, $D$2:$D$242, 5)</f>
        <v>0.12666666666666668</v>
      </c>
      <c r="AM313" s="43" t="s">
        <v>2589</v>
      </c>
      <c r="AN313" s="36">
        <f>COUNTIFS(AM$2:AM$242, 1, $D$2:$D$242, 5)</f>
        <v>6</v>
      </c>
      <c r="AO313" s="37">
        <f>AN313/AN317</f>
        <v>0.16666666666666666</v>
      </c>
      <c r="AP313" s="36">
        <f>COUNTIFS(AM$2:AM$242, 2, $D$2:$D$242, 5)</f>
        <v>0</v>
      </c>
      <c r="AQ313" s="38" t="e">
        <f>AP313/AP317</f>
        <v>#DIV/0!</v>
      </c>
      <c r="AS313" s="43" t="s">
        <v>2589</v>
      </c>
      <c r="AT313" s="106">
        <f>AVERAGEIFS(AS$2:AS$242, $D$2:$D$242, 5)</f>
        <v>2005.3333333333333</v>
      </c>
      <c r="AV313" s="43" t="s">
        <v>2589</v>
      </c>
      <c r="AW313" s="106">
        <f>AVERAGEIFS(AV$2:AV$242, $D$2:$D$242, 5)</f>
        <v>2007</v>
      </c>
      <c r="BP313" s="43" t="s">
        <v>2589</v>
      </c>
      <c r="BQ313" s="36">
        <f>COUNTIFS(BP$2:BP$242, 1, $D$2:$D$242, 5)</f>
        <v>0</v>
      </c>
      <c r="BR313" s="37">
        <f>BQ313/BQ317</f>
        <v>0</v>
      </c>
      <c r="BS313" s="36">
        <f>COUNTIFS(BP$2:BP$242, 2, $D$2:$D$242, 5)</f>
        <v>4</v>
      </c>
      <c r="BT313" s="37">
        <f>BS313/BS317</f>
        <v>7.5471698113207544E-2</v>
      </c>
      <c r="BU313" s="36">
        <f>COUNTIFS(BP$2:BP$242, 3, $D$2:$D$242, 5)</f>
        <v>5</v>
      </c>
      <c r="BV313" s="38">
        <f>BU313/BU317</f>
        <v>0.11904761904761904</v>
      </c>
      <c r="CH313" s="43" t="s">
        <v>2589</v>
      </c>
      <c r="CI313" s="36">
        <f>COUNTIFS(CH$2:CH$242, 1, $D$2:$D$242, 5)</f>
        <v>6</v>
      </c>
      <c r="CJ313" s="37">
        <f>CI313/CI317</f>
        <v>7.3170731707317069E-2</v>
      </c>
      <c r="CK313" s="36">
        <f>COUNTIFS(CH$2:CH$242, 2, $D$2:$D$242, 5)</f>
        <v>0</v>
      </c>
      <c r="CL313" s="38">
        <f>CK313/CK317</f>
        <v>0</v>
      </c>
      <c r="CW313" s="51" t="s">
        <v>2589</v>
      </c>
      <c r="CX313" s="36">
        <f>COUNTIFS(CW$2:CW$242, 1, $D$2:$D$242, 5)</f>
        <v>1</v>
      </c>
      <c r="CY313" s="37">
        <f>CX313/CX317</f>
        <v>0.2</v>
      </c>
      <c r="CZ313" s="36">
        <f>COUNTIFS(CX$2:CX$242, 1, $D$2:$D$242, 5)</f>
        <v>1</v>
      </c>
      <c r="DA313" s="37">
        <f>CZ313/CZ317</f>
        <v>4.5454545454545456E-2</v>
      </c>
      <c r="DB313" s="36">
        <f>COUNTIFS(CY$2:CY$242, 1, $D$2:$D$242, 5)</f>
        <v>1</v>
      </c>
      <c r="DC313" s="37">
        <f>DB313/DB317</f>
        <v>8.3333333333333329E-2</v>
      </c>
      <c r="DD313" s="36">
        <f>COUNTIFS(CZ$2:CZ$242, 1, $D$2:$D$242, 5)</f>
        <v>2</v>
      </c>
      <c r="DE313" s="37">
        <f>DD313/DD317</f>
        <v>0.1</v>
      </c>
      <c r="DF313" s="36">
        <f>COUNTIFS(DA$2:DA$242, 1, $D$2:$D$242, 5)</f>
        <v>3</v>
      </c>
      <c r="DG313" s="37">
        <f>DF313/DF317</f>
        <v>0.1111111111111111</v>
      </c>
      <c r="DH313" s="36">
        <f>COUNTIFS(DB$2:DB$242, 1, $D$2:$D$242, 5)</f>
        <v>0</v>
      </c>
      <c r="DI313" s="37" t="e">
        <f>DH313/DH317</f>
        <v>#DIV/0!</v>
      </c>
      <c r="DJ313" s="36">
        <f>COUNTIFS(DC$2:DC$242, 1, $D$2:$D$242, 5)</f>
        <v>0</v>
      </c>
      <c r="DK313" s="38">
        <f>DJ313/DJ317</f>
        <v>0</v>
      </c>
      <c r="DM313" s="43" t="s">
        <v>2589</v>
      </c>
      <c r="DN313" s="70">
        <f>AVERAGEIFS(DM$2:DM$242, $D$2:$D$242, 5)</f>
        <v>10277.625</v>
      </c>
      <c r="DO313" s="38">
        <f>DN313/DN317</f>
        <v>0.70799501317838753</v>
      </c>
      <c r="DQ313" s="43" t="s">
        <v>2589</v>
      </c>
      <c r="DR313" s="70">
        <f>AVERAGEIFS(DQ$2:DQ$242, $D$2:$D$242, 5)</f>
        <v>728</v>
      </c>
      <c r="DS313" s="38">
        <f>DR313/DR317</f>
        <v>1.9173792257459321</v>
      </c>
      <c r="DU313" s="43" t="s">
        <v>2589</v>
      </c>
      <c r="DV313" s="70">
        <f>AVERAGEIFS(DU$2:DU$242, $D$2:$D$242, 5)</f>
        <v>1454027.375</v>
      </c>
      <c r="DW313" s="104">
        <f>DV313/DV317</f>
        <v>2.7799700137053324E-2</v>
      </c>
      <c r="DY313" s="43" t="s">
        <v>2589</v>
      </c>
      <c r="DZ313" s="70">
        <f>AVERAGEIFS(DY$2:DY$242, $D$2:$D$242, 5)</f>
        <v>3.8125000000000004</v>
      </c>
      <c r="EA313" s="38">
        <f>DZ313/DZ317</f>
        <v>1.2580824972129323</v>
      </c>
      <c r="EU313" s="43" t="s">
        <v>2589</v>
      </c>
      <c r="EV313" s="98">
        <f>AVERAGEIFS(EU$2:EU$242, $D$2:$D$242, 5)</f>
        <v>0.52400000000000002</v>
      </c>
      <c r="FA313" s="43" t="s">
        <v>2589</v>
      </c>
      <c r="FB313" s="74">
        <f>AVERAGEIFS(FA$2:FA$242, $D$2:$D$242, 5)</f>
        <v>58.333333333333336</v>
      </c>
      <c r="FD313" s="43" t="s">
        <v>2589</v>
      </c>
      <c r="FE313" s="74">
        <f>AVERAGEIFS(FD$2:FD$242, $D$2:$D$242, 5)</f>
        <v>2521.4</v>
      </c>
      <c r="FN313" s="43" t="s">
        <v>2589</v>
      </c>
      <c r="FO313" s="98">
        <f>AVERAGEIFS(FN$2:FN$242, $D$2:$D$242, 5)</f>
        <v>2E-3</v>
      </c>
      <c r="FY313" s="43" t="s">
        <v>2589</v>
      </c>
      <c r="FZ313" s="79">
        <f>AVERAGEIFS(FY$2:FY$242, $D$2:$D$242, 5)</f>
        <v>1992.75</v>
      </c>
      <c r="GE313" s="43" t="s">
        <v>2589</v>
      </c>
      <c r="GF313" s="98">
        <f>AVERAGEIFS(GE$2:GE$242, $D$2:$D$242, 5)</f>
        <v>0.81666666666666676</v>
      </c>
      <c r="GL313" s="43" t="s">
        <v>2589</v>
      </c>
      <c r="GM313" s="36">
        <f>COUNTIFS(GL$2:GL$242, 1, $D$2:$D$242, 5)</f>
        <v>3</v>
      </c>
      <c r="GN313" s="37">
        <f>GM313/GM317</f>
        <v>0.13636363636363635</v>
      </c>
      <c r="GO313" s="36">
        <f>COUNTIFS(GL$2:GL$242, 2, $D$2:$D$242, 5)</f>
        <v>2</v>
      </c>
      <c r="GP313" s="38">
        <f>GO313/GO317</f>
        <v>5.7142857142857141E-2</v>
      </c>
      <c r="GS313" s="43" t="s">
        <v>2589</v>
      </c>
      <c r="GT313" s="106">
        <f>AVERAGEIFS(GS$2:GS$242, $D$2:$D$242, 5)</f>
        <v>653.5</v>
      </c>
      <c r="GV313" s="43" t="s">
        <v>2589</v>
      </c>
      <c r="GW313" s="106">
        <f>AVERAGEIFS(GV$2:GV$242, $D$2:$D$242, 5)</f>
        <v>0</v>
      </c>
      <c r="GY313" s="43" t="s">
        <v>2589</v>
      </c>
      <c r="GZ313" s="106">
        <f>AVERAGEIFS(GY$2:GY$242, $D$2:$D$242, 5)</f>
        <v>3000</v>
      </c>
    </row>
    <row r="314" spans="14:208" x14ac:dyDescent="0.15">
      <c r="N314" s="51" t="s">
        <v>2590</v>
      </c>
      <c r="O314" s="36">
        <f>COUNTIFS(N$2:N$242, 1, $D$2:$D$242, 6)</f>
        <v>14</v>
      </c>
      <c r="P314" s="37">
        <f>O314/O317</f>
        <v>0.15730337078651685</v>
      </c>
      <c r="Q314" s="36">
        <f>COUNTIFS(O$2:O$242, 1, $D$2:$D$242, 6)</f>
        <v>3</v>
      </c>
      <c r="R314" s="37">
        <f>Q314/Q317</f>
        <v>7.3170731707317069E-2</v>
      </c>
      <c r="S314" s="36">
        <f>COUNTIFS(P$2:P$242, 1, $D$2:$D$242, 6)</f>
        <v>13</v>
      </c>
      <c r="T314" s="37">
        <f>S314/S317</f>
        <v>0.12621359223300971</v>
      </c>
      <c r="U314" s="36">
        <f>COUNTIFS(Q$2:Q$242, 1, $D$2:$D$242, 6)</f>
        <v>6</v>
      </c>
      <c r="V314" s="37">
        <f>U314/U317</f>
        <v>8.5714285714285715E-2</v>
      </c>
      <c r="W314" s="36">
        <f>COUNTIFS(R$2:R$242, 1, $D$2:$D$242, 6)</f>
        <v>9</v>
      </c>
      <c r="X314" s="37">
        <f>W314/W317</f>
        <v>0.13432835820895522</v>
      </c>
      <c r="Y314" s="36">
        <f>COUNTIFS(S$2:S$242, 1, $D$2:$D$242, 6)</f>
        <v>1</v>
      </c>
      <c r="Z314" s="38">
        <f>Y314/Y317</f>
        <v>0.1</v>
      </c>
      <c r="AJ314" s="43" t="s">
        <v>2590</v>
      </c>
      <c r="AK314" s="98">
        <f>AVERAGEIFS(AJ$2:AJ$242, $D$2:$D$242, 6)</f>
        <v>0.19900000000000004</v>
      </c>
      <c r="AM314" s="43" t="s">
        <v>2590</v>
      </c>
      <c r="AN314" s="36">
        <f>COUNTIFS(AM$2:AM$242, 1, $D$2:$D$242, 6)</f>
        <v>3</v>
      </c>
      <c r="AO314" s="37">
        <f>AN314/AN317</f>
        <v>8.3333333333333329E-2</v>
      </c>
      <c r="AP314" s="36">
        <f>COUNTIFS(AM$2:AM$242, 2, $D$2:$D$242, 6)</f>
        <v>0</v>
      </c>
      <c r="AQ314" s="38" t="e">
        <f>AP314/AP317</f>
        <v>#DIV/0!</v>
      </c>
      <c r="AS314" s="43" t="s">
        <v>2590</v>
      </c>
      <c r="AT314" s="106">
        <f>AVERAGEIFS(AS$2:AS$242, $D$2:$D$242, 6)</f>
        <v>2013.8333333333333</v>
      </c>
      <c r="AV314" s="43" t="s">
        <v>2590</v>
      </c>
      <c r="AW314" s="106">
        <f>AVERAGEIFS(AV$2:AV$242, $D$2:$D$242, 6)</f>
        <v>2008.5</v>
      </c>
      <c r="BP314" s="43" t="s">
        <v>2590</v>
      </c>
      <c r="BQ314" s="36">
        <f>COUNTIFS(BP$2:BP$242, 1, $D$2:$D$242, 6)</f>
        <v>0</v>
      </c>
      <c r="BR314" s="37">
        <f>BQ314/BQ317</f>
        <v>0</v>
      </c>
      <c r="BS314" s="36">
        <f>COUNTIFS(BP$2:BP$242, 2, $D$2:$D$242, 6)</f>
        <v>8</v>
      </c>
      <c r="BT314" s="37">
        <f>BS314/BS317</f>
        <v>0.15094339622641509</v>
      </c>
      <c r="BU314" s="36">
        <f>COUNTIFS(BP$2:BP$242, 3, $D$2:$D$242, 6)</f>
        <v>5</v>
      </c>
      <c r="BV314" s="38">
        <f>BU314/BU317</f>
        <v>0.11904761904761904</v>
      </c>
      <c r="CH314" s="43" t="s">
        <v>2590</v>
      </c>
      <c r="CI314" s="36">
        <f>COUNTIFS(CH$2:CH$242, 1, $D$2:$D$242, 6)</f>
        <v>9</v>
      </c>
      <c r="CJ314" s="37">
        <f>CI314/CI317</f>
        <v>0.10975609756097561</v>
      </c>
      <c r="CK314" s="36">
        <f>COUNTIFS(CH$2:CH$242, 2, $D$2:$D$242, 6)</f>
        <v>1</v>
      </c>
      <c r="CL314" s="38">
        <f>CK314/CK317</f>
        <v>0.33333333333333331</v>
      </c>
      <c r="CW314" s="51" t="s">
        <v>2590</v>
      </c>
      <c r="CX314" s="36">
        <f>COUNTIFS(CW$2:CW$242, 1, $D$2:$D$242, 6)</f>
        <v>0</v>
      </c>
      <c r="CY314" s="37">
        <f>CX314/CX317</f>
        <v>0</v>
      </c>
      <c r="CZ314" s="36">
        <f>COUNTIFS(CX$2:CX$242, 1, $D$2:$D$242, 6)</f>
        <v>3</v>
      </c>
      <c r="DA314" s="37">
        <f>CZ314/CZ317</f>
        <v>0.13636363636363635</v>
      </c>
      <c r="DB314" s="36">
        <f>COUNTIFS(CY$2:CY$242, 1, $D$2:$D$242, 6)</f>
        <v>0</v>
      </c>
      <c r="DC314" s="37">
        <f>DB314/DB317</f>
        <v>0</v>
      </c>
      <c r="DD314" s="36">
        <f>COUNTIFS(CZ$2:CZ$242, 1, $D$2:$D$242, 6)</f>
        <v>0</v>
      </c>
      <c r="DE314" s="37">
        <f>DD314/DD317</f>
        <v>0</v>
      </c>
      <c r="DF314" s="36">
        <f>COUNTIFS(DA$2:DA$242, 1, $D$2:$D$242, 6)</f>
        <v>2</v>
      </c>
      <c r="DG314" s="37">
        <f>DF314/DF317</f>
        <v>7.407407407407407E-2</v>
      </c>
      <c r="DH314" s="36">
        <f>COUNTIFS(DB$2:DB$242, 1, $D$2:$D$242, 6)</f>
        <v>0</v>
      </c>
      <c r="DI314" s="37" t="e">
        <f>DH314/DH317</f>
        <v>#DIV/0!</v>
      </c>
      <c r="DJ314" s="36">
        <f>COUNTIFS(DC$2:DC$242, 1, $D$2:$D$242, 6)</f>
        <v>1</v>
      </c>
      <c r="DK314" s="38">
        <f>DJ314/DJ317</f>
        <v>0.16666666666666666</v>
      </c>
      <c r="DM314" s="43" t="s">
        <v>2590</v>
      </c>
      <c r="DN314" s="70">
        <f>AVERAGEIFS(DM$2:DM$242, $D$2:$D$242, 6)</f>
        <v>6551.6</v>
      </c>
      <c r="DO314" s="38">
        <f>DN314/DN317</f>
        <v>0.45132023481490363</v>
      </c>
      <c r="DQ314" s="43" t="s">
        <v>2590</v>
      </c>
      <c r="DR314" s="70">
        <f>AVERAGEIFS(DQ$2:DQ$242, $D$2:$D$242, 6)</f>
        <v>416.33333333333331</v>
      </c>
      <c r="DS314" s="38">
        <f>DR314/DR317</f>
        <v>1.0965231927457277</v>
      </c>
      <c r="DU314" s="43" t="s">
        <v>2590</v>
      </c>
      <c r="DV314" s="70">
        <f>AVERAGEIFS(DU$2:DU$242, $D$2:$D$242, 6)</f>
        <v>338278492.625</v>
      </c>
      <c r="DW314" s="104">
        <f>DV314/DV317</f>
        <v>6.4675815734139146</v>
      </c>
      <c r="DY314" s="43" t="s">
        <v>2590</v>
      </c>
      <c r="DZ314" s="70">
        <f>AVERAGEIFS(DY$2:DY$242, $D$2:$D$242, 6)</f>
        <v>5.4209090909090909</v>
      </c>
      <c r="EA314" s="38">
        <f>DZ314/DZ317</f>
        <v>1.7888395662308707</v>
      </c>
      <c r="EU314" s="43" t="s">
        <v>2590</v>
      </c>
      <c r="EV314" s="98">
        <f>AVERAGEIFS(EU$2:EU$242, $D$2:$D$242, 6)</f>
        <v>0.69777777777777783</v>
      </c>
      <c r="FA314" s="43" t="s">
        <v>2590</v>
      </c>
      <c r="FB314" s="74">
        <f>AVERAGEIFS(FA$2:FA$242, $D$2:$D$242, 6)</f>
        <v>322.83333333333331</v>
      </c>
      <c r="FD314" s="43" t="s">
        <v>2590</v>
      </c>
      <c r="FE314" s="74">
        <f>AVERAGEIFS(FD$2:FD$242, $D$2:$D$242, 6)</f>
        <v>4939.5555555555557</v>
      </c>
      <c r="FN314" s="43" t="s">
        <v>2590</v>
      </c>
      <c r="FO314" s="98">
        <f>AVERAGEIFS(FN$2:FN$242, $D$2:$D$242, 6)</f>
        <v>0</v>
      </c>
      <c r="FY314" s="43" t="s">
        <v>2590</v>
      </c>
      <c r="FZ314" s="79">
        <f>AVERAGEIFS(FY$2:FY$242, $D$2:$D$242, 6)</f>
        <v>2007.1428571428571</v>
      </c>
      <c r="GE314" s="43" t="s">
        <v>2590</v>
      </c>
      <c r="GF314" s="98">
        <f>AVERAGEIFS(GE$2:GE$242, $D$2:$D$242, 6)</f>
        <v>0.55966666666666665</v>
      </c>
      <c r="GL314" s="43" t="s">
        <v>2590</v>
      </c>
      <c r="GM314" s="36">
        <f>COUNTIFS(GL$2:GL$242, 1, $D$2:$D$242, 6)</f>
        <v>5</v>
      </c>
      <c r="GN314" s="37">
        <f>GM314/GM317</f>
        <v>0.22727272727272727</v>
      </c>
      <c r="GO314" s="36">
        <f>COUNTIFS(GL$2:GL$242, 2, $D$2:$D$242, 6)</f>
        <v>4</v>
      </c>
      <c r="GP314" s="38">
        <f>GO314/GO317</f>
        <v>0.11428571428571428</v>
      </c>
      <c r="GS314" s="43" t="s">
        <v>2590</v>
      </c>
      <c r="GT314" s="106">
        <f>AVERAGEIFS(GS$2:GS$242, $D$2:$D$242, 6)</f>
        <v>1098</v>
      </c>
      <c r="GV314" s="43" t="s">
        <v>2590</v>
      </c>
      <c r="GW314" s="106">
        <f>AVERAGEIFS(GV$2:GV$242, $D$2:$D$242, 6)</f>
        <v>0</v>
      </c>
      <c r="GY314" s="43" t="s">
        <v>2590</v>
      </c>
      <c r="GZ314" s="106">
        <f>AVERAGEIFS(GY$2:GY$242, $D$2:$D$242, 6)</f>
        <v>2000</v>
      </c>
    </row>
    <row r="315" spans="14:208" x14ac:dyDescent="0.15">
      <c r="N315" s="51" t="s">
        <v>2591</v>
      </c>
      <c r="O315" s="36">
        <f>COUNTIFS(N$2:N$242, 1, $D$2:$D$242, 7)</f>
        <v>11</v>
      </c>
      <c r="P315" s="37">
        <f>O315/O317</f>
        <v>0.12359550561797752</v>
      </c>
      <c r="Q315" s="36">
        <f>COUNTIFS(O$2:O$242, 1, $D$2:$D$242, 7)</f>
        <v>5</v>
      </c>
      <c r="R315" s="37">
        <f>Q315/Q317</f>
        <v>0.12195121951219512</v>
      </c>
      <c r="S315" s="36">
        <f>COUNTIFS(P$2:P$242, 1, $D$2:$D$242, 7)</f>
        <v>12</v>
      </c>
      <c r="T315" s="37">
        <f>S315/S317</f>
        <v>0.11650485436893204</v>
      </c>
      <c r="U315" s="36">
        <f>COUNTIFS(Q$2:Q$242, 1, $D$2:$D$242, 7)</f>
        <v>7</v>
      </c>
      <c r="V315" s="37">
        <f>U315/U317</f>
        <v>0.1</v>
      </c>
      <c r="W315" s="36">
        <f>COUNTIFS(R$2:R$242, 1, $D$2:$D$242, 7)</f>
        <v>7</v>
      </c>
      <c r="X315" s="37">
        <f>W315/W317</f>
        <v>0.1044776119402985</v>
      </c>
      <c r="Y315" s="36">
        <f>COUNTIFS(S$2:S$242, 1, $D$2:$D$242, 7)</f>
        <v>0</v>
      </c>
      <c r="Z315" s="38">
        <f>Y315/Y317</f>
        <v>0</v>
      </c>
      <c r="AJ315" s="43" t="s">
        <v>2591</v>
      </c>
      <c r="AK315" s="98">
        <f>AVERAGEIFS(AJ$2:AJ$242, $D$2:$D$242, 7)</f>
        <v>0.34668333333333329</v>
      </c>
      <c r="AM315" s="43" t="s">
        <v>2591</v>
      </c>
      <c r="AN315" s="36">
        <f>COUNTIFS(AM$2:AM$242, 1, $D$2:$D$242, 7)</f>
        <v>5</v>
      </c>
      <c r="AO315" s="37">
        <f>AN315/AN317</f>
        <v>0.1388888888888889</v>
      </c>
      <c r="AP315" s="36">
        <f>COUNTIFS(AM$2:AM$242, 2, $D$2:$D$242, 7)</f>
        <v>0</v>
      </c>
      <c r="AQ315" s="38" t="e">
        <f>AP315/AP317</f>
        <v>#DIV/0!</v>
      </c>
      <c r="AS315" s="43" t="s">
        <v>2591</v>
      </c>
      <c r="AT315" s="106">
        <f>AVERAGEIFS(AS$2:AS$242, $D$2:$D$242, 7)</f>
        <v>2012.6666666666667</v>
      </c>
      <c r="AV315" s="43" t="s">
        <v>2591</v>
      </c>
      <c r="AW315" s="106">
        <f>AVERAGEIFS(AV$2:AV$242, $D$2:$D$242, 7)</f>
        <v>2005</v>
      </c>
      <c r="BP315" s="43" t="s">
        <v>2591</v>
      </c>
      <c r="BQ315" s="36">
        <f>COUNTIFS(BP$2:BP$242, 1, $D$2:$D$242, 7)</f>
        <v>1</v>
      </c>
      <c r="BR315" s="37">
        <f>BQ315/BQ317</f>
        <v>0.16666666666666666</v>
      </c>
      <c r="BS315" s="36">
        <f>COUNTIFS(BP$2:BP$242, 2, $D$2:$D$242, 7)</f>
        <v>2</v>
      </c>
      <c r="BT315" s="37">
        <f>BS315/BS317</f>
        <v>3.7735849056603772E-2</v>
      </c>
      <c r="BU315" s="36">
        <f>COUNTIFS(BP$2:BP$242, 3, $D$2:$D$242, 7)</f>
        <v>10</v>
      </c>
      <c r="BV315" s="38">
        <f>BU315/BU317</f>
        <v>0.23809523809523808</v>
      </c>
      <c r="CH315" s="43" t="s">
        <v>2591</v>
      </c>
      <c r="CI315" s="36">
        <f>COUNTIFS(CH$2:CH$242, 1, $D$2:$D$242, 7)</f>
        <v>9</v>
      </c>
      <c r="CJ315" s="37">
        <f>CI315/CI317</f>
        <v>0.10975609756097561</v>
      </c>
      <c r="CK315" s="36">
        <f>COUNTIFS(CH$2:CH$242, 2, $D$2:$D$242, 7)</f>
        <v>0</v>
      </c>
      <c r="CL315" s="38">
        <f>CK315/CK317</f>
        <v>0</v>
      </c>
      <c r="CW315" s="51" t="s">
        <v>2591</v>
      </c>
      <c r="CX315" s="36">
        <f>COUNTIFS(CW$2:CW$242, 1, $D$2:$D$242, 7)</f>
        <v>0</v>
      </c>
      <c r="CY315" s="37">
        <f>CX315/CX317</f>
        <v>0</v>
      </c>
      <c r="CZ315" s="36">
        <f>COUNTIFS(CX$2:CX$242, 1, $D$2:$D$242, 7)</f>
        <v>0</v>
      </c>
      <c r="DA315" s="37">
        <f>CZ315/CZ317</f>
        <v>0</v>
      </c>
      <c r="DB315" s="36">
        <f>COUNTIFS(CY$2:CY$242, 1, $D$2:$D$242, 7)</f>
        <v>0</v>
      </c>
      <c r="DC315" s="37">
        <f>DB315/DB317</f>
        <v>0</v>
      </c>
      <c r="DD315" s="36">
        <f>COUNTIFS(CZ$2:CZ$242, 1, $D$2:$D$242, 7)</f>
        <v>0</v>
      </c>
      <c r="DE315" s="37">
        <f>DD315/DD317</f>
        <v>0</v>
      </c>
      <c r="DF315" s="36">
        <f>COUNTIFS(DA$2:DA$242, 1, $D$2:$D$242, 7)</f>
        <v>0</v>
      </c>
      <c r="DG315" s="37">
        <f>DF315/DF317</f>
        <v>0</v>
      </c>
      <c r="DH315" s="36">
        <f>COUNTIFS(DB$2:DB$242, 1, $D$2:$D$242, 7)</f>
        <v>0</v>
      </c>
      <c r="DI315" s="37" t="e">
        <f>DH315/DH317</f>
        <v>#DIV/0!</v>
      </c>
      <c r="DJ315" s="36">
        <f>COUNTIFS(DC$2:DC$242, 1, $D$2:$D$242, 7)</f>
        <v>0</v>
      </c>
      <c r="DK315" s="38">
        <f>DJ315/DJ317</f>
        <v>0</v>
      </c>
      <c r="DM315" s="43" t="s">
        <v>2591</v>
      </c>
      <c r="DN315" s="70">
        <f>AVERAGEIFS(DM$2:DM$242, $D$2:$D$242, 7)</f>
        <v>838.33333333333337</v>
      </c>
      <c r="DO315" s="38">
        <f>DN315/DN317</f>
        <v>5.7750289525178709E-2</v>
      </c>
      <c r="DQ315" s="43" t="s">
        <v>2591</v>
      </c>
      <c r="DR315" s="70">
        <f>AVERAGEIFS(DQ$2:DQ$242, $D$2:$D$242, 7)</f>
        <v>68</v>
      </c>
      <c r="DS315" s="38">
        <f>DR315/DR317</f>
        <v>0.17909586174549916</v>
      </c>
      <c r="DU315" s="43" t="s">
        <v>2591</v>
      </c>
      <c r="DV315" s="70">
        <f>AVERAGEIFS(DU$2:DU$242, $D$2:$D$242, 7)</f>
        <v>7641363.333333333</v>
      </c>
      <c r="DW315" s="104">
        <f>DV315/DV317</f>
        <v>0.14609601783112294</v>
      </c>
      <c r="DY315" s="43" t="s">
        <v>2591</v>
      </c>
      <c r="DZ315" s="70">
        <f>AVERAGEIFS(DY$2:DY$242, $D$2:$D$242, 7)</f>
        <v>0.34375</v>
      </c>
      <c r="EA315" s="38">
        <f>DZ315/DZ317</f>
        <v>0.11343366778149387</v>
      </c>
      <c r="EU315" s="43" t="s">
        <v>2591</v>
      </c>
      <c r="EV315" s="98">
        <f>AVERAGEIFS(EU$2:EU$242, $D$2:$D$242, 7)</f>
        <v>0.2525</v>
      </c>
      <c r="FA315" s="43" t="s">
        <v>2591</v>
      </c>
      <c r="FB315" s="74">
        <f>AVERAGEIFS(FA$2:FA$242, $D$2:$D$242, 7)</f>
        <v>13.333333333333334</v>
      </c>
      <c r="FD315" s="43" t="s">
        <v>2591</v>
      </c>
      <c r="FE315" s="74">
        <f>AVERAGEIFS(FD$2:FD$242, $D$2:$D$242, 7)</f>
        <v>1685.2</v>
      </c>
      <c r="FN315" s="43" t="s">
        <v>2591</v>
      </c>
      <c r="FO315" s="98">
        <f>AVERAGEIFS(FN$2:FN$242, $D$2:$D$242, 7)</f>
        <v>0</v>
      </c>
      <c r="FY315" s="43" t="s">
        <v>2591</v>
      </c>
      <c r="FZ315" s="79">
        <f>AVERAGEIFS(FY$2:FY$242, $D$2:$D$242, 7)</f>
        <v>2006.6</v>
      </c>
      <c r="GE315" s="43" t="s">
        <v>2591</v>
      </c>
      <c r="GF315" s="98">
        <f>AVERAGEIFS(GE$2:GE$242, $D$2:$D$242, 7)</f>
        <v>0.55000000000000004</v>
      </c>
      <c r="GL315" s="43" t="s">
        <v>2591</v>
      </c>
      <c r="GM315" s="36">
        <f>COUNTIFS(GL$2:GL$242, 1, $D$2:$D$242, 7)</f>
        <v>1</v>
      </c>
      <c r="GN315" s="37">
        <f>GM315/GM317</f>
        <v>4.5454545454545456E-2</v>
      </c>
      <c r="GO315" s="36">
        <f>COUNTIFS(GL$2:GL$242, 2, $D$2:$D$242, 7)</f>
        <v>5</v>
      </c>
      <c r="GP315" s="38">
        <f>GO315/GO317</f>
        <v>0.14285714285714285</v>
      </c>
      <c r="GS315" s="43" t="s">
        <v>2591</v>
      </c>
      <c r="GT315" s="106" t="e">
        <f>AVERAGEIFS(GS$2:GS$242, $D$2:$D$242, 7)</f>
        <v>#DIV/0!</v>
      </c>
      <c r="GV315" s="43" t="s">
        <v>2591</v>
      </c>
      <c r="GW315" s="106" t="e">
        <f>AVERAGEIFS(GV$2:GV$242, $D$2:$D$242, 7)</f>
        <v>#DIV/0!</v>
      </c>
      <c r="GY315" s="43" t="s">
        <v>2591</v>
      </c>
      <c r="GZ315" s="106" t="e">
        <f>AVERAGEIFS(GY$2:GY$242, $D$2:$D$242, 7)</f>
        <v>#DIV/0!</v>
      </c>
    </row>
    <row r="316" spans="14:208" x14ac:dyDescent="0.15">
      <c r="N316" s="51" t="s">
        <v>2592</v>
      </c>
      <c r="O316" s="36">
        <f>COUNTIFS(N$2:N$242, 1, $D$2:$D$242, 8)</f>
        <v>10</v>
      </c>
      <c r="P316" s="37">
        <f>O316/O317</f>
        <v>0.11235955056179775</v>
      </c>
      <c r="Q316" s="36">
        <f>COUNTIFS(O$2:O$242, 1, $D$2:$D$242, 8)</f>
        <v>5</v>
      </c>
      <c r="R316" s="37">
        <f>Q316/Q317</f>
        <v>0.12195121951219512</v>
      </c>
      <c r="S316" s="36">
        <f>COUNTIFS(P$2:P$242, 1, $D$2:$D$242, 8)</f>
        <v>11</v>
      </c>
      <c r="T316" s="37">
        <f>S316/S317</f>
        <v>0.10679611650485436</v>
      </c>
      <c r="U316" s="36">
        <f>COUNTIFS(Q$2:Q$242, 1, $D$2:$D$242, 8)</f>
        <v>8</v>
      </c>
      <c r="V316" s="37">
        <f>U316/U317</f>
        <v>0.11428571428571428</v>
      </c>
      <c r="W316" s="36">
        <f>COUNTIFS(R$2:R$242, 1, $D$2:$D$242, 8)</f>
        <v>6</v>
      </c>
      <c r="X316" s="37">
        <f>W316/W317</f>
        <v>8.9552238805970144E-2</v>
      </c>
      <c r="Y316" s="36">
        <f>COUNTIFS(S$2:S$242, 1, $D$2:$D$242, 8)</f>
        <v>0</v>
      </c>
      <c r="Z316" s="38">
        <f>Y316/Y317</f>
        <v>0</v>
      </c>
      <c r="AJ316" s="43" t="s">
        <v>2592</v>
      </c>
      <c r="AK316" s="98">
        <f>AVERAGEIFS(AJ$2:AJ$242, $D$2:$D$242, 8)</f>
        <v>0.35774999999999996</v>
      </c>
      <c r="AM316" s="43" t="s">
        <v>2592</v>
      </c>
      <c r="AN316" s="36">
        <f>COUNTIFS(AM$2:AM$242, 1, $D$2:$D$242, 8)</f>
        <v>2</v>
      </c>
      <c r="AO316" s="37">
        <f>AN316/AN317</f>
        <v>5.5555555555555552E-2</v>
      </c>
      <c r="AP316" s="36">
        <f>COUNTIFS(AM$2:AM$242, 2, $D$2:$D$242, 8)</f>
        <v>0</v>
      </c>
      <c r="AQ316" s="38" t="e">
        <f>AP316/AP317</f>
        <v>#DIV/0!</v>
      </c>
      <c r="AS316" s="43" t="s">
        <v>2592</v>
      </c>
      <c r="AT316" s="106">
        <f>AVERAGEIFS(AS$2:AS$242, $D$2:$D$242, 8)</f>
        <v>2010.6666666666667</v>
      </c>
      <c r="AV316" s="43" t="s">
        <v>2592</v>
      </c>
      <c r="AW316" s="106">
        <f>AVERAGEIFS(AV$2:AV$242, $D$2:$D$242, 8)</f>
        <v>2010.6666666666667</v>
      </c>
      <c r="BP316" s="43" t="s">
        <v>2592</v>
      </c>
      <c r="BQ316" s="36">
        <f>COUNTIFS(BP$2:BP$242, 1, $D$2:$D$242, 8)</f>
        <v>0</v>
      </c>
      <c r="BR316" s="37">
        <f>BQ316/BQ317</f>
        <v>0</v>
      </c>
      <c r="BS316" s="36">
        <f>COUNTIFS(BP$2:BP$242, 2, $D$2:$D$242, 8)</f>
        <v>3</v>
      </c>
      <c r="BT316" s="37">
        <f>BS316/BS317</f>
        <v>5.6603773584905662E-2</v>
      </c>
      <c r="BU316" s="36">
        <f>COUNTIFS(BP$2:BP$242, 3, $D$2:$D$242, 8)</f>
        <v>5</v>
      </c>
      <c r="BV316" s="38">
        <f>BU316/BU317</f>
        <v>0.11904761904761904</v>
      </c>
      <c r="CH316" s="43" t="s">
        <v>2592</v>
      </c>
      <c r="CI316" s="36">
        <f>COUNTIFS(CH$2:CH$242, 1, $D$2:$D$242, 8)</f>
        <v>9</v>
      </c>
      <c r="CJ316" s="37">
        <f>CI316/CI317</f>
        <v>0.10975609756097561</v>
      </c>
      <c r="CK316" s="36">
        <f>COUNTIFS(CH$2:CH$242, 2, $D$2:$D$242, 8)</f>
        <v>0</v>
      </c>
      <c r="CL316" s="38">
        <f>CK316/CK317</f>
        <v>0</v>
      </c>
      <c r="CW316" s="51" t="s">
        <v>2592</v>
      </c>
      <c r="CX316" s="36">
        <f>COUNTIFS(CW$2:CW$242, 1, $D$2:$D$242, 8)</f>
        <v>0</v>
      </c>
      <c r="CY316" s="37">
        <f>CX316/CX317</f>
        <v>0</v>
      </c>
      <c r="CZ316" s="36">
        <f>COUNTIFS(CX$2:CX$242, 1, $D$2:$D$242, 8)</f>
        <v>0</v>
      </c>
      <c r="DA316" s="37">
        <f>CZ316/CZ317</f>
        <v>0</v>
      </c>
      <c r="DB316" s="36">
        <f>COUNTIFS(CY$2:CY$242, 1, $D$2:$D$242, 8)</f>
        <v>0</v>
      </c>
      <c r="DC316" s="37">
        <f>DB316/DB317</f>
        <v>0</v>
      </c>
      <c r="DD316" s="36">
        <f>COUNTIFS(CZ$2:CZ$242, 1, $D$2:$D$242, 8)</f>
        <v>0</v>
      </c>
      <c r="DE316" s="37">
        <f>DD316/DD317</f>
        <v>0</v>
      </c>
      <c r="DF316" s="36">
        <f>COUNTIFS(DA$2:DA$242, 1, $D$2:$D$242, 8)</f>
        <v>0</v>
      </c>
      <c r="DG316" s="37">
        <f>DF316/DF317</f>
        <v>0</v>
      </c>
      <c r="DH316" s="36">
        <f>COUNTIFS(DB$2:DB$242, 1, $D$2:$D$242, 8)</f>
        <v>0</v>
      </c>
      <c r="DI316" s="37" t="e">
        <f>DH316/DH317</f>
        <v>#DIV/0!</v>
      </c>
      <c r="DJ316" s="36">
        <f>COUNTIFS(DC$2:DC$242, 1, $D$2:$D$242, 8)</f>
        <v>0</v>
      </c>
      <c r="DK316" s="38">
        <f>DJ316/DJ317</f>
        <v>0</v>
      </c>
      <c r="DM316" s="43" t="s">
        <v>2592</v>
      </c>
      <c r="DN316" s="70">
        <f>AVERAGEIFS(DM$2:DM$242, $D$2:$D$242, 8)</f>
        <v>1851</v>
      </c>
      <c r="DO316" s="38">
        <f>DN316/DN317</f>
        <v>0.12750988379058345</v>
      </c>
      <c r="DQ316" s="43" t="s">
        <v>2592</v>
      </c>
      <c r="DR316" s="70">
        <f>AVERAGEIFS(DQ$2:DQ$242, $D$2:$D$242, 8)</f>
        <v>113</v>
      </c>
      <c r="DS316" s="38">
        <f>DR316/DR317</f>
        <v>0.29761518201825599</v>
      </c>
      <c r="DU316" s="43" t="s">
        <v>2592</v>
      </c>
      <c r="DV316" s="70">
        <f>AVERAGEIFS(DU$2:DU$242, $D$2:$D$242, 8)</f>
        <v>54914</v>
      </c>
      <c r="DW316" s="104">
        <f>DV316/DV317</f>
        <v>1.0499064595163802E-3</v>
      </c>
      <c r="DY316" s="43" t="s">
        <v>2592</v>
      </c>
      <c r="DZ316" s="70">
        <f>AVERAGEIFS(DY$2:DY$242, $D$2:$D$242, 8)</f>
        <v>0.25</v>
      </c>
      <c r="EA316" s="38">
        <f>DZ316/DZ317</f>
        <v>8.2497212931995551E-2</v>
      </c>
      <c r="EU316" s="43" t="s">
        <v>2592</v>
      </c>
      <c r="EV316" s="98">
        <f>AVERAGEIFS(EU$2:EU$242, $D$2:$D$242, 8)</f>
        <v>1</v>
      </c>
      <c r="FA316" s="43" t="s">
        <v>2592</v>
      </c>
      <c r="FB316" s="74">
        <f>AVERAGEIFS(FA$2:FA$242, $D$2:$D$242, 8)</f>
        <v>25</v>
      </c>
      <c r="FD316" s="43" t="s">
        <v>2592</v>
      </c>
      <c r="FE316" s="74">
        <f>AVERAGEIFS(FD$2:FD$242, $D$2:$D$242, 8)</f>
        <v>1273.6666666666667</v>
      </c>
      <c r="FN316" s="43" t="s">
        <v>2592</v>
      </c>
      <c r="FO316" s="98">
        <f>AVERAGEIFS(FN$2:FN$242, $D$2:$D$242, 8)</f>
        <v>0</v>
      </c>
      <c r="FY316" s="43" t="s">
        <v>2592</v>
      </c>
      <c r="FZ316" s="79">
        <f>AVERAGEIFS(FY$2:FY$242, $D$2:$D$242, 8)</f>
        <v>2004</v>
      </c>
      <c r="GE316" s="43" t="s">
        <v>2592</v>
      </c>
      <c r="GF316" s="98">
        <f>AVERAGEIFS(GE$2:GE$242, $D$2:$D$242, 8)</f>
        <v>0.41300000000000003</v>
      </c>
      <c r="GL316" s="43" t="s">
        <v>2592</v>
      </c>
      <c r="GM316" s="36">
        <f>COUNTIFS(GL$2:GL$242, 1, $D$2:$D$242, 8)</f>
        <v>0</v>
      </c>
      <c r="GN316" s="37">
        <f>GM316/GM317</f>
        <v>0</v>
      </c>
      <c r="GO316" s="36">
        <f>COUNTIFS(GL$2:GL$242, 2, $D$2:$D$242, 8)</f>
        <v>3</v>
      </c>
      <c r="GP316" s="38">
        <f>GO316/GO317</f>
        <v>8.5714285714285715E-2</v>
      </c>
      <c r="GS316" s="43" t="s">
        <v>2592</v>
      </c>
      <c r="GT316" s="106">
        <f>AVERAGEIFS(GS$2:GS$242, $D$2:$D$242, 8)</f>
        <v>809</v>
      </c>
      <c r="GV316" s="43" t="s">
        <v>2592</v>
      </c>
      <c r="GW316" s="106" t="e">
        <f>AVERAGEIFS(GV$2:GV$242, $D$2:$D$242, 8)</f>
        <v>#DIV/0!</v>
      </c>
      <c r="GY316" s="43" t="s">
        <v>2592</v>
      </c>
      <c r="GZ316" s="106" t="e">
        <f>AVERAGEIFS(GY$2:GY$242, $D$2:$D$242, 8)</f>
        <v>#DIV/0!</v>
      </c>
    </row>
    <row r="317" spans="14:208" x14ac:dyDescent="0.15">
      <c r="N317" s="52" t="s">
        <v>2584</v>
      </c>
      <c r="O317" s="45">
        <f>SUM(O309:O316)</f>
        <v>89</v>
      </c>
      <c r="P317" s="46">
        <f>O317/(110)</f>
        <v>0.80909090909090908</v>
      </c>
      <c r="Q317" s="45">
        <f>SUM(Q309:Q316)</f>
        <v>41</v>
      </c>
      <c r="R317" s="46">
        <f>Q317/(110)</f>
        <v>0.37272727272727274</v>
      </c>
      <c r="S317" s="45">
        <f>SUM(S309:S316)</f>
        <v>103</v>
      </c>
      <c r="T317" s="46">
        <f>S317/(110)</f>
        <v>0.9363636363636364</v>
      </c>
      <c r="U317" s="45">
        <f>SUM(U309:U316)</f>
        <v>70</v>
      </c>
      <c r="V317" s="46">
        <f>U317/(110)</f>
        <v>0.63636363636363635</v>
      </c>
      <c r="W317" s="45">
        <f>SUM(W309:W316)</f>
        <v>67</v>
      </c>
      <c r="X317" s="46">
        <f>W317/(110)</f>
        <v>0.60909090909090913</v>
      </c>
      <c r="Y317" s="45">
        <f>SUM(Y309:Y316)</f>
        <v>10</v>
      </c>
      <c r="Z317" s="47">
        <f>Y317/(110)</f>
        <v>9.0909090909090912E-2</v>
      </c>
      <c r="AJ317" s="44" t="s">
        <v>2675</v>
      </c>
      <c r="AK317" s="99">
        <f>AK307</f>
        <v>0.25651346153846161</v>
      </c>
      <c r="AM317" s="44" t="s">
        <v>2584</v>
      </c>
      <c r="AN317" s="45">
        <f>SUM(AN309:AN316)</f>
        <v>36</v>
      </c>
      <c r="AO317" s="46">
        <f>AN317/(AN317+AP317)</f>
        <v>1</v>
      </c>
      <c r="AP317" s="45">
        <f>SUM(AP309:AP316)</f>
        <v>0</v>
      </c>
      <c r="AQ317" s="47">
        <f>AP317/(AN317+AP317)</f>
        <v>0</v>
      </c>
      <c r="AS317" s="44" t="s">
        <v>2675</v>
      </c>
      <c r="AT317" s="107">
        <f>AT307</f>
        <v>2012.6491228070176</v>
      </c>
      <c r="AV317" s="44" t="s">
        <v>2675</v>
      </c>
      <c r="AW317" s="107">
        <f>AW307</f>
        <v>2010.6279069767443</v>
      </c>
      <c r="BP317" s="44" t="s">
        <v>2584</v>
      </c>
      <c r="BQ317" s="45">
        <f>SUM(BQ309:BQ316)</f>
        <v>6</v>
      </c>
      <c r="BR317" s="46">
        <f>BQ317/(BQ317+BS317+BU317)</f>
        <v>5.9405940594059403E-2</v>
      </c>
      <c r="BS317" s="45">
        <f>SUM(BS309:BS316)</f>
        <v>53</v>
      </c>
      <c r="BT317" s="46">
        <f>BS317/(BQ317+BS317+BU317)</f>
        <v>0.52475247524752477</v>
      </c>
      <c r="BU317" s="45">
        <f>SUM(BU309:BU316)</f>
        <v>42</v>
      </c>
      <c r="BV317" s="47">
        <f>BU317/(BQ317+BS317+BU317)</f>
        <v>0.41584158415841582</v>
      </c>
      <c r="CH317" s="44" t="s">
        <v>2584</v>
      </c>
      <c r="CI317" s="45">
        <f>SUM(CI309:CI316)</f>
        <v>82</v>
      </c>
      <c r="CJ317" s="46">
        <f>CI317/(CI317+CK317)</f>
        <v>0.96470588235294119</v>
      </c>
      <c r="CK317" s="45">
        <f>SUM(CK309:CK316)</f>
        <v>3</v>
      </c>
      <c r="CL317" s="47">
        <f>CK317/(CI317+CK317)</f>
        <v>3.5294117647058823E-2</v>
      </c>
      <c r="CW317" s="52" t="s">
        <v>2584</v>
      </c>
      <c r="CX317" s="45">
        <f>SUM(CX309:CX316)</f>
        <v>5</v>
      </c>
      <c r="CY317" s="46">
        <f>CX317/(110)</f>
        <v>4.5454545454545456E-2</v>
      </c>
      <c r="CZ317" s="45">
        <f>SUM(CZ309:CZ316)</f>
        <v>22</v>
      </c>
      <c r="DA317" s="46">
        <f>CZ317/(110)</f>
        <v>0.2</v>
      </c>
      <c r="DB317" s="45">
        <f>SUM(DB309:DB316)</f>
        <v>12</v>
      </c>
      <c r="DC317" s="46">
        <f>DB317/(110)</f>
        <v>0.10909090909090909</v>
      </c>
      <c r="DD317" s="45">
        <f>SUM(DD309:DD316)</f>
        <v>20</v>
      </c>
      <c r="DE317" s="46">
        <f>DD317/(110)</f>
        <v>0.18181818181818182</v>
      </c>
      <c r="DF317" s="45">
        <f>SUM(DF309:DF316)</f>
        <v>27</v>
      </c>
      <c r="DG317" s="46">
        <f>DF317/(110)</f>
        <v>0.24545454545454545</v>
      </c>
      <c r="DH317" s="45">
        <f>SUM(DH309:DH316)</f>
        <v>0</v>
      </c>
      <c r="DI317" s="46">
        <f>DH317/(110)</f>
        <v>0</v>
      </c>
      <c r="DJ317" s="45">
        <f>SUM(DJ309:DJ316)</f>
        <v>6</v>
      </c>
      <c r="DK317" s="47">
        <f>DJ317/(110)</f>
        <v>5.4545454545454543E-2</v>
      </c>
      <c r="DM317" s="44" t="s">
        <v>2584</v>
      </c>
      <c r="DN317" s="71">
        <f>AVERAGE(DM2:DM242)</f>
        <v>14516.521739130434</v>
      </c>
      <c r="DO317" s="47">
        <f>DN317/(DN317+DP317)</f>
        <v>1</v>
      </c>
      <c r="DQ317" s="44" t="s">
        <v>2584</v>
      </c>
      <c r="DR317" s="71">
        <f>DR307</f>
        <v>379.6849315068493</v>
      </c>
      <c r="DS317" s="47">
        <f>DR317/(DR317+DT407)</f>
        <v>1</v>
      </c>
      <c r="DU317" s="44" t="s">
        <v>2584</v>
      </c>
      <c r="DV317" s="71">
        <f>DV307</f>
        <v>52303707.15625</v>
      </c>
      <c r="DW317" s="105">
        <f>DV317/(DV317+DX407)</f>
        <v>1</v>
      </c>
      <c r="DY317" s="44" t="s">
        <v>2584</v>
      </c>
      <c r="DZ317" s="71">
        <f>DZ307</f>
        <v>3.0304054054054053</v>
      </c>
      <c r="EA317" s="47">
        <f>DZ317/(DZ317+EB407)</f>
        <v>1</v>
      </c>
      <c r="EU317" s="44" t="s">
        <v>2675</v>
      </c>
      <c r="EV317" s="99">
        <f>EV307</f>
        <v>0.46061428571428586</v>
      </c>
      <c r="FA317" s="44" t="s">
        <v>2675</v>
      </c>
      <c r="FB317" s="75">
        <f>FB307</f>
        <v>2126.0277777777778</v>
      </c>
      <c r="FD317" s="44" t="s">
        <v>2675</v>
      </c>
      <c r="FE317" s="75">
        <f>FE307</f>
        <v>4406.333333333333</v>
      </c>
      <c r="FN317" s="44" t="s">
        <v>2675</v>
      </c>
      <c r="FO317" s="99">
        <f>FO307</f>
        <v>6.538461538461539E-3</v>
      </c>
      <c r="FY317" s="44" t="s">
        <v>2675</v>
      </c>
      <c r="FZ317" s="80">
        <f>FZ307</f>
        <v>2003.8085106382978</v>
      </c>
      <c r="GE317" s="44" t="s">
        <v>2675</v>
      </c>
      <c r="GF317" s="99">
        <f>GF307</f>
        <v>0.62830769230769234</v>
      </c>
      <c r="GL317" s="44" t="s">
        <v>2584</v>
      </c>
      <c r="GM317" s="45">
        <f>SUM(GM309:GM316)</f>
        <v>22</v>
      </c>
      <c r="GN317" s="46">
        <f>GM317/(GM317+GO317)</f>
        <v>0.38596491228070173</v>
      </c>
      <c r="GO317" s="45">
        <f>SUM(GO309:GO316)</f>
        <v>35</v>
      </c>
      <c r="GP317" s="47">
        <f>GO317/(GM317+GO317)</f>
        <v>0.61403508771929827</v>
      </c>
      <c r="GS317" s="44" t="s">
        <v>2675</v>
      </c>
      <c r="GT317" s="107">
        <f>GT307</f>
        <v>692.36363636363637</v>
      </c>
      <c r="GV317" s="44" t="s">
        <v>2675</v>
      </c>
      <c r="GW317" s="107">
        <f>GW307</f>
        <v>0</v>
      </c>
      <c r="GY317" s="44" t="s">
        <v>2675</v>
      </c>
      <c r="GZ317" s="107">
        <f>GZ307</f>
        <v>2751.7368421052633</v>
      </c>
    </row>
    <row r="319" spans="14:208" x14ac:dyDescent="0.15">
      <c r="AL319" s="32" t="s">
        <v>2616</v>
      </c>
      <c r="AM319" s="33" t="s">
        <v>2605</v>
      </c>
      <c r="AN319" s="33"/>
      <c r="AO319" s="33" t="s">
        <v>943</v>
      </c>
      <c r="AP319" s="34"/>
      <c r="AR319" s="32" t="str">
        <f>AR$1</f>
        <v>What was the last year you did a Rate Study for the following services?-Water</v>
      </c>
      <c r="AS319" s="34"/>
      <c r="AU319" s="32" t="str">
        <f>AU$1</f>
        <v>What was the last year you did a Methodology Update for the following services?-Water</v>
      </c>
      <c r="AV319" s="34"/>
      <c r="BQ319" s="32" t="s">
        <v>2640</v>
      </c>
      <c r="BR319" s="33" t="s">
        <v>2605</v>
      </c>
      <c r="BS319" s="33"/>
      <c r="BT319" s="33" t="s">
        <v>943</v>
      </c>
      <c r="BU319" s="34"/>
      <c r="CI319" s="48" t="s">
        <v>2644</v>
      </c>
      <c r="CJ319" s="33" t="s">
        <v>2645</v>
      </c>
      <c r="CK319" s="33"/>
      <c r="CL319" s="33" t="s">
        <v>2646</v>
      </c>
      <c r="CM319" s="33"/>
      <c r="CN319" s="33" t="s">
        <v>2647</v>
      </c>
      <c r="CO319" s="33"/>
      <c r="CP319" s="33" t="s">
        <v>2648</v>
      </c>
      <c r="CQ319" s="33"/>
      <c r="CR319" s="33" t="s">
        <v>2649</v>
      </c>
      <c r="CS319" s="33"/>
      <c r="CT319" s="33" t="s">
        <v>932</v>
      </c>
      <c r="CU319" s="33"/>
      <c r="CV319" s="33" t="s">
        <v>2596</v>
      </c>
      <c r="CW319" s="34"/>
      <c r="DK319" s="32" t="s">
        <v>2668</v>
      </c>
      <c r="DL319" s="33"/>
      <c r="DM319" s="34"/>
      <c r="DO319" s="32" t="s">
        <v>2668</v>
      </c>
      <c r="DP319" s="33"/>
      <c r="DQ319" s="34"/>
      <c r="EV319" s="32" t="str">
        <f>EV$1</f>
        <v>What percentage of the system does each type of meter represent?-Touch (%)</v>
      </c>
      <c r="EW319" s="34"/>
      <c r="FB319" s="32" t="str">
        <f>FB$1</f>
        <v>What is the service population?-Service Population (Including Peak Seasonal)-Inside City Limits</v>
      </c>
      <c r="FC319" s="34"/>
      <c r="FZ319" s="32" t="str">
        <f>FZ$1</f>
        <v>What is the design capacity of your treatment plant(s) in dry weather (MGD)?</v>
      </c>
      <c r="GA319" s="34"/>
    </row>
    <row r="320" spans="14:208" x14ac:dyDescent="0.15">
      <c r="AL320" s="35" t="s">
        <v>2579</v>
      </c>
      <c r="AM320" s="36">
        <f>COUNTIFS(AL$2:AL$242, 1, $C$2:$C$242, 1)</f>
        <v>8</v>
      </c>
      <c r="AN320" s="37">
        <f>AM320/AM325</f>
        <v>0.29629629629629628</v>
      </c>
      <c r="AO320" s="36">
        <f>COUNTIFS(AL$2:AL$242, 2, $C$2:$C$242, 1)</f>
        <v>0</v>
      </c>
      <c r="AP320" s="38" t="e">
        <f>AO320/AO325</f>
        <v>#DIV/0!</v>
      </c>
      <c r="AR320" s="35" t="s">
        <v>2579</v>
      </c>
      <c r="AS320" s="106">
        <f>AVERAGEIFS(AR$2:AR$242,  $C$2:$C$242, 1)</f>
        <v>2012.5</v>
      </c>
      <c r="AU320" s="35" t="s">
        <v>2579</v>
      </c>
      <c r="AV320" s="106">
        <f>AVERAGEIFS(AU$2:AU$242,  $C$2:$C$242, 1)</f>
        <v>2010.75</v>
      </c>
      <c r="BQ320" s="35" t="s">
        <v>2579</v>
      </c>
      <c r="BR320" s="36">
        <f>COUNTIFS(BQ$2:BQ$242, 1, $C$2:$C$242, 1)</f>
        <v>19</v>
      </c>
      <c r="BS320" s="37">
        <f>BR320/BR325</f>
        <v>0.18811881188118812</v>
      </c>
      <c r="BT320" s="36">
        <f>COUNTIFS(BQ$2:BQ$242, 2, $C$2:$C$242, 1)</f>
        <v>0</v>
      </c>
      <c r="BU320" s="38">
        <f>BT320/BT325</f>
        <v>0</v>
      </c>
      <c r="CI320" s="49" t="s">
        <v>2579</v>
      </c>
      <c r="CJ320" s="36">
        <f>COUNTIFS(CI$2:CI$242, 1, $C$2:$C$242, 1)</f>
        <v>0</v>
      </c>
      <c r="CK320" s="37">
        <f>CJ320/CJ325</f>
        <v>0</v>
      </c>
      <c r="CL320" s="36">
        <f>COUNTIFS(CJ$2:CJ$242, 1, $C$2:$C$242, 1)</f>
        <v>4</v>
      </c>
      <c r="CM320" s="37">
        <f>CL320/CL325</f>
        <v>8.5106382978723402E-2</v>
      </c>
      <c r="CN320" s="36">
        <f>COUNTIFS(CK$2:CK$242, 1, $C$2:$C$242, 1)</f>
        <v>5</v>
      </c>
      <c r="CO320" s="37">
        <f>CN320/CN325</f>
        <v>0.15151515151515152</v>
      </c>
      <c r="CP320" s="36">
        <f>COUNTIFS(CL$2:CL$242, 1, $C$2:$C$242, 1)</f>
        <v>5</v>
      </c>
      <c r="CQ320" s="37">
        <f>CP320/CP325</f>
        <v>0.16129032258064516</v>
      </c>
      <c r="CR320" s="36">
        <f>COUNTIFS(CM$2:CM$242, 1, $C$2:$C$242, 1)</f>
        <v>4</v>
      </c>
      <c r="CS320" s="37">
        <f>CR320/CR325</f>
        <v>8.3333333333333329E-2</v>
      </c>
      <c r="CT320" s="36">
        <f>COUNTIFS(CN$2:CN$242, 1, $C$2:$C$242, 1)</f>
        <v>0</v>
      </c>
      <c r="CU320" s="37">
        <f>CT320/CT325</f>
        <v>0</v>
      </c>
      <c r="CV320" s="36">
        <f>COUNTIFS(CO$2:CO$242, 1, $C$2:$C$242, 1)</f>
        <v>2</v>
      </c>
      <c r="CW320" s="38">
        <f>CV320/CV325</f>
        <v>0.14285714285714285</v>
      </c>
      <c r="DK320" s="35" t="s">
        <v>2579</v>
      </c>
      <c r="DL320" s="70">
        <f>AVERAGEIFS(DK$2:DK$242,  $C$2:$C$242, 1)</f>
        <v>210</v>
      </c>
      <c r="DM320" s="38">
        <f>DL320/DL325</f>
        <v>1.6976674799494787E-2</v>
      </c>
      <c r="DO320" s="35" t="s">
        <v>2579</v>
      </c>
      <c r="DP320" s="70">
        <f>AVERAGEIFS(DO$2:DO$242,  $C$2:$C$242, 1)</f>
        <v>101.54545454545455</v>
      </c>
      <c r="DQ320" s="38">
        <f>DP320/DP325</f>
        <v>2.6181315650567021E-2</v>
      </c>
      <c r="EV320" s="35" t="s">
        <v>2579</v>
      </c>
      <c r="EW320" s="98">
        <f>AVERAGEIFS(EV$2:EV$242,  $C$2:$C$242, 1)</f>
        <v>0</v>
      </c>
      <c r="FB320" s="35" t="s">
        <v>2579</v>
      </c>
      <c r="FC320" s="74">
        <f>AVERAGEIFS(FB$2:FB$242,  $C$2:$C$242, 1)</f>
        <v>276</v>
      </c>
      <c r="FZ320" s="35" t="s">
        <v>2579</v>
      </c>
      <c r="GA320" s="113" t="e">
        <f>AVERAGEIFS(FZ$2:FZ$242,  $C$2:$C$242, 1)</f>
        <v>#DIV/0!</v>
      </c>
    </row>
    <row r="321" spans="38:183" x14ac:dyDescent="0.15">
      <c r="AL321" s="35" t="s">
        <v>2580</v>
      </c>
      <c r="AM321" s="36">
        <f>COUNTIFS(AL$2:AL$242, 1, $C$2:$C$242, 2)</f>
        <v>4</v>
      </c>
      <c r="AN321" s="37">
        <f>AM321/AM325</f>
        <v>0.14814814814814814</v>
      </c>
      <c r="AO321" s="36">
        <f>COUNTIFS(AL$2:AL$242, 2, $C$2:$C$242, 2)</f>
        <v>0</v>
      </c>
      <c r="AP321" s="38" t="e">
        <f>AO321/AO325</f>
        <v>#DIV/0!</v>
      </c>
      <c r="AR321" s="35" t="s">
        <v>2580</v>
      </c>
      <c r="AS321" s="106">
        <f>AVERAGEIFS(AR$2:AR$242, $C$2:$C$242, 2)</f>
        <v>2012.1428571428571</v>
      </c>
      <c r="AU321" s="35" t="s">
        <v>2580</v>
      </c>
      <c r="AV321" s="106">
        <f>AVERAGEIFS(AU$2:AU$242, $C$2:$C$242, 2)</f>
        <v>2007.3333333333333</v>
      </c>
      <c r="BQ321" s="35" t="s">
        <v>2580</v>
      </c>
      <c r="BR321" s="36">
        <f>COUNTIFS(BQ$2:BQ$242, 1, $C$2:$C$242, 2)</f>
        <v>15</v>
      </c>
      <c r="BS321" s="37">
        <f>BR321/BR325</f>
        <v>0.14851485148514851</v>
      </c>
      <c r="BT321" s="36">
        <f>COUNTIFS(BQ$2:BQ$242, 2, $C$2:$C$242, 2)</f>
        <v>1</v>
      </c>
      <c r="BU321" s="38">
        <f>BT321/BT325</f>
        <v>0.33333333333333331</v>
      </c>
      <c r="CI321" s="49" t="s">
        <v>2580</v>
      </c>
      <c r="CJ321" s="36">
        <f>COUNTIFS(CI$2:CI$242, 1, $C$2:$C$242, 2)</f>
        <v>2</v>
      </c>
      <c r="CK321" s="37">
        <f>CJ321/CJ325</f>
        <v>0.2857142857142857</v>
      </c>
      <c r="CL321" s="36">
        <f>COUNTIFS(CJ$2:CJ$242, 1, $C$2:$C$242, 2)</f>
        <v>9</v>
      </c>
      <c r="CM321" s="37">
        <f>CL321/CL325</f>
        <v>0.19148936170212766</v>
      </c>
      <c r="CN321" s="36">
        <f>COUNTIFS(CK$2:CK$242, 1, $C$2:$C$242, 2)</f>
        <v>4</v>
      </c>
      <c r="CO321" s="37">
        <f>CN321/CN325</f>
        <v>0.12121212121212122</v>
      </c>
      <c r="CP321" s="36">
        <f>COUNTIFS(CL$2:CL$242, 1, $C$2:$C$242, 2)</f>
        <v>4</v>
      </c>
      <c r="CQ321" s="37">
        <f>CP321/CP325</f>
        <v>0.12903225806451613</v>
      </c>
      <c r="CR321" s="36">
        <f>COUNTIFS(CM$2:CM$242, 1, $C$2:$C$242, 2)</f>
        <v>5</v>
      </c>
      <c r="CS321" s="37">
        <f>CR321/CR325</f>
        <v>0.10416666666666667</v>
      </c>
      <c r="CT321" s="36">
        <f>COUNTIFS(CN$2:CN$242, 1, $C$2:$C$242, 2)</f>
        <v>1</v>
      </c>
      <c r="CU321" s="37">
        <f>CT321/CT325</f>
        <v>1</v>
      </c>
      <c r="CV321" s="36">
        <f>COUNTIFS(CO$2:CO$242, 1, $C$2:$C$242, 2)</f>
        <v>1</v>
      </c>
      <c r="CW321" s="38">
        <f>CV321/CV325</f>
        <v>7.1428571428571425E-2</v>
      </c>
      <c r="DK321" s="35" t="s">
        <v>2580</v>
      </c>
      <c r="DL321" s="70">
        <f>AVERAGEIFS(DK$2:DK$242, $C$2:$C$242, 2)</f>
        <v>786</v>
      </c>
      <c r="DM321" s="38">
        <f>DL321/DL325</f>
        <v>6.3541268535251924E-2</v>
      </c>
      <c r="DO321" s="35" t="s">
        <v>2580</v>
      </c>
      <c r="DP321" s="70">
        <f>AVERAGEIFS(DO$2:DO$242, $C$2:$C$242, 2)</f>
        <v>359.5</v>
      </c>
      <c r="DQ321" s="38">
        <f>DP321/DP325</f>
        <v>9.2689357869442504E-2</v>
      </c>
      <c r="EV321" s="35" t="s">
        <v>2580</v>
      </c>
      <c r="EW321" s="98">
        <f>AVERAGEIFS(EV$2:EV$242, $C$2:$C$242, 2)</f>
        <v>0.56285999999999992</v>
      </c>
      <c r="FB321" s="35" t="s">
        <v>2580</v>
      </c>
      <c r="FC321" s="74">
        <f>AVERAGEIFS(FB$2:FB$242, $C$2:$C$242, 2)</f>
        <v>1329.75</v>
      </c>
      <c r="FZ321" s="35" t="s">
        <v>2580</v>
      </c>
      <c r="GA321" s="113">
        <f>AVERAGEIFS(FZ$2:FZ$242, $C$2:$C$242, 2)</f>
        <v>0.28554999999999997</v>
      </c>
    </row>
    <row r="322" spans="38:183" x14ac:dyDescent="0.15">
      <c r="AL322" s="35" t="s">
        <v>2581</v>
      </c>
      <c r="AM322" s="36">
        <f>COUNTIFS(AL$2:AL$242, 1, $C$2:$C$242, 3)</f>
        <v>4</v>
      </c>
      <c r="AN322" s="37">
        <f>AM322/AM325</f>
        <v>0.14814814814814814</v>
      </c>
      <c r="AO322" s="36">
        <f>COUNTIFS(AL$2:AL$242, 2, $C$2:$C$242, 3)</f>
        <v>0</v>
      </c>
      <c r="AP322" s="38" t="e">
        <f>AO322/AO325</f>
        <v>#DIV/0!</v>
      </c>
      <c r="AR322" s="35" t="s">
        <v>2581</v>
      </c>
      <c r="AS322" s="106">
        <f>AVERAGEIFS(AR$2:AR$242, $C$2:$C$242, 3)</f>
        <v>2011.3846153846155</v>
      </c>
      <c r="AU322" s="35" t="s">
        <v>2581</v>
      </c>
      <c r="AV322" s="106">
        <f>AVERAGEIFS(AU$2:AU$242, $C$2:$C$242, 3)</f>
        <v>2010.3333333333333</v>
      </c>
      <c r="BQ322" s="35" t="s">
        <v>2581</v>
      </c>
      <c r="BR322" s="36">
        <f>COUNTIFS(BQ$2:BQ$242, 1, $C$2:$C$242, 3)</f>
        <v>16</v>
      </c>
      <c r="BS322" s="37">
        <f>BR322/BR325</f>
        <v>0.15841584158415842</v>
      </c>
      <c r="BT322" s="36">
        <f>COUNTIFS(BQ$2:BQ$242, 2, $C$2:$C$242, 3)</f>
        <v>1</v>
      </c>
      <c r="BU322" s="38">
        <f>BT322/BT325</f>
        <v>0.33333333333333331</v>
      </c>
      <c r="CI322" s="49" t="s">
        <v>2581</v>
      </c>
      <c r="CJ322" s="36">
        <f>COUNTIFS(CI$2:CI$242, 1, $C$2:$C$242, 3)</f>
        <v>1</v>
      </c>
      <c r="CK322" s="37">
        <f>CJ322/CJ325</f>
        <v>0.14285714285714285</v>
      </c>
      <c r="CL322" s="36">
        <f>COUNTIFS(CJ$2:CJ$242, 1, $C$2:$C$242, 3)</f>
        <v>6</v>
      </c>
      <c r="CM322" s="37">
        <f>CL322/CL325</f>
        <v>0.1276595744680851</v>
      </c>
      <c r="CN322" s="36">
        <f>COUNTIFS(CK$2:CK$242, 1, $C$2:$C$242, 3)</f>
        <v>6</v>
      </c>
      <c r="CO322" s="37">
        <f>CN322/CN325</f>
        <v>0.18181818181818182</v>
      </c>
      <c r="CP322" s="36">
        <f>COUNTIFS(CL$2:CL$242, 1, $C$2:$C$242, 3)</f>
        <v>6</v>
      </c>
      <c r="CQ322" s="37">
        <f>CP322/CP325</f>
        <v>0.19354838709677419</v>
      </c>
      <c r="CR322" s="36">
        <f>COUNTIFS(CM$2:CM$242, 1, $C$2:$C$242, 3)</f>
        <v>8</v>
      </c>
      <c r="CS322" s="37">
        <f>CR322/CR325</f>
        <v>0.16666666666666666</v>
      </c>
      <c r="CT322" s="36">
        <f>COUNTIFS(CN$2:CN$242, 1, $C$2:$C$242, 3)</f>
        <v>0</v>
      </c>
      <c r="CU322" s="37">
        <f>CT322/CT325</f>
        <v>0</v>
      </c>
      <c r="CV322" s="36">
        <f>COUNTIFS(CO$2:CO$242, 1, $C$2:$C$242, 3)</f>
        <v>2</v>
      </c>
      <c r="CW322" s="38">
        <f>CV322/CV325</f>
        <v>0.14285714285714285</v>
      </c>
      <c r="DK322" s="35" t="s">
        <v>2581</v>
      </c>
      <c r="DL322" s="70">
        <f>AVERAGEIFS(DK$2:DK$242, $C$2:$C$242, 3)</f>
        <v>1768.6666666666667</v>
      </c>
      <c r="DM322" s="38">
        <f>DL322/DL325</f>
        <v>0.14298132775574501</v>
      </c>
      <c r="DO322" s="35" t="s">
        <v>2581</v>
      </c>
      <c r="DP322" s="70">
        <f>AVERAGEIFS(DO$2:DO$242, $C$2:$C$242, 3)</f>
        <v>794.8</v>
      </c>
      <c r="DQ322" s="38">
        <f>DP322/DP325</f>
        <v>0.20492211859425008</v>
      </c>
      <c r="EV322" s="35" t="s">
        <v>2581</v>
      </c>
      <c r="EW322" s="98">
        <f>AVERAGEIFS(EV$2:EV$242, $C$2:$C$242, 3)</f>
        <v>0.46650000000000008</v>
      </c>
      <c r="FB322" s="35" t="s">
        <v>2581</v>
      </c>
      <c r="FC322" s="74">
        <f>AVERAGEIFS(FB$2:FB$242, $C$2:$C$242, 3)</f>
        <v>1755.5</v>
      </c>
      <c r="FZ322" s="35" t="s">
        <v>2581</v>
      </c>
      <c r="GA322" s="113">
        <f>AVERAGEIFS(FZ$2:FZ$242, $C$2:$C$242, 3)</f>
        <v>0.74580000000000002</v>
      </c>
    </row>
    <row r="323" spans="38:183" x14ac:dyDescent="0.15">
      <c r="AL323" s="35" t="s">
        <v>2582</v>
      </c>
      <c r="AM323" s="36">
        <f>COUNTIFS(AL$2:AL$242, 1, $C$2:$C$242, 4)</f>
        <v>5</v>
      </c>
      <c r="AN323" s="37">
        <f>AM323/AM325</f>
        <v>0.18518518518518517</v>
      </c>
      <c r="AO323" s="36">
        <f>COUNTIFS(AL$2:AL$242, 2, $C$2:$C$242, 4)</f>
        <v>0</v>
      </c>
      <c r="AP323" s="38" t="e">
        <f>AO323/AO325</f>
        <v>#DIV/0!</v>
      </c>
      <c r="AR323" s="35" t="s">
        <v>2582</v>
      </c>
      <c r="AS323" s="106">
        <f>AVERAGEIFS(AR$2:AR$242, $C$2:$C$242, 4)</f>
        <v>2013.8333333333333</v>
      </c>
      <c r="AU323" s="35" t="s">
        <v>2582</v>
      </c>
      <c r="AV323" s="106">
        <f>AVERAGEIFS(AU$2:AU$242, $C$2:$C$242, 4)</f>
        <v>2011.5833333333333</v>
      </c>
      <c r="BQ323" s="35" t="s">
        <v>2582</v>
      </c>
      <c r="BR323" s="36">
        <f>COUNTIFS(BQ$2:BQ$242, 1, $C$2:$C$242, 4)</f>
        <v>21</v>
      </c>
      <c r="BS323" s="37">
        <f>BR323/BR325</f>
        <v>0.20792079207920791</v>
      </c>
      <c r="BT323" s="36">
        <f>COUNTIFS(BQ$2:BQ$242, 2, $C$2:$C$242, 4)</f>
        <v>0</v>
      </c>
      <c r="BU323" s="38">
        <f>BT323/BT325</f>
        <v>0</v>
      </c>
      <c r="CI323" s="49" t="s">
        <v>2582</v>
      </c>
      <c r="CJ323" s="36">
        <f>COUNTIFS(CI$2:CI$242, 1, $C$2:$C$242, 4)</f>
        <v>2</v>
      </c>
      <c r="CK323" s="37">
        <f>CJ323/CJ325</f>
        <v>0.2857142857142857</v>
      </c>
      <c r="CL323" s="36">
        <f>COUNTIFS(CJ$2:CJ$242, 1, $C$2:$C$242, 4)</f>
        <v>9</v>
      </c>
      <c r="CM323" s="37">
        <f>CL323/CL325</f>
        <v>0.19148936170212766</v>
      </c>
      <c r="CN323" s="36">
        <f>COUNTIFS(CK$2:CK$242, 1, $C$2:$C$242, 4)</f>
        <v>7</v>
      </c>
      <c r="CO323" s="37">
        <f>CN323/CN325</f>
        <v>0.21212121212121213</v>
      </c>
      <c r="CP323" s="36">
        <f>COUNTIFS(CL$2:CL$242, 1, $C$2:$C$242, 4)</f>
        <v>6</v>
      </c>
      <c r="CQ323" s="37">
        <f>CP323/CP325</f>
        <v>0.19354838709677419</v>
      </c>
      <c r="CR323" s="36">
        <f>COUNTIFS(CM$2:CM$242, 1, $C$2:$C$242, 4)</f>
        <v>11</v>
      </c>
      <c r="CS323" s="37">
        <f>CR323/CR325</f>
        <v>0.22916666666666666</v>
      </c>
      <c r="CT323" s="36">
        <f>COUNTIFS(CN$2:CN$242, 1, $C$2:$C$242, 4)</f>
        <v>0</v>
      </c>
      <c r="CU323" s="37">
        <f>CT323/CT325</f>
        <v>0</v>
      </c>
      <c r="CV323" s="36">
        <f>COUNTIFS(CO$2:CO$242, 1, $C$2:$C$242, 4)</f>
        <v>3</v>
      </c>
      <c r="CW323" s="38">
        <f>CV323/CV325</f>
        <v>0.21428571428571427</v>
      </c>
      <c r="DK323" s="35" t="s">
        <v>2582</v>
      </c>
      <c r="DL323" s="70">
        <f>AVERAGEIFS(DK$2:DK$242, $C$2:$C$242, 4)</f>
        <v>5202.2631578947367</v>
      </c>
      <c r="DM323" s="38">
        <f>DL323/DL325</f>
        <v>0.4205577612046274</v>
      </c>
      <c r="DO323" s="35" t="s">
        <v>2582</v>
      </c>
      <c r="DP323" s="70">
        <f>AVERAGEIFS(DO$2:DO$242, $C$2:$C$242, 4)</f>
        <v>1648.4</v>
      </c>
      <c r="DQ323" s="38">
        <f>DP323/DP325</f>
        <v>0.42500455497076228</v>
      </c>
      <c r="EV323" s="35" t="s">
        <v>2582</v>
      </c>
      <c r="EW323" s="98">
        <f>AVERAGEIFS(EV$2:EV$242, $C$2:$C$242, 4)</f>
        <v>0.4811111111111111</v>
      </c>
      <c r="FB323" s="35" t="s">
        <v>2582</v>
      </c>
      <c r="FC323" s="74">
        <f>AVERAGEIFS(FB$2:FB$242, $C$2:$C$242, 4)</f>
        <v>5472.8</v>
      </c>
      <c r="FZ323" s="35" t="s">
        <v>2582</v>
      </c>
      <c r="GA323" s="113">
        <f>AVERAGEIFS(FZ$2:FZ$242, $C$2:$C$242, 4)</f>
        <v>1.6745454545454548</v>
      </c>
    </row>
    <row r="324" spans="38:183" x14ac:dyDescent="0.15">
      <c r="AL324" s="35" t="s">
        <v>2583</v>
      </c>
      <c r="AM324" s="36">
        <f>COUNTIFS(AL$2:AL$242, 1, $C$2:$C$242, 5)</f>
        <v>6</v>
      </c>
      <c r="AN324" s="37">
        <f>AM324/AM325</f>
        <v>0.22222222222222221</v>
      </c>
      <c r="AO324" s="36">
        <f>COUNTIFS(AL$2:AL$242, 2, $C$2:$C$242, 5)</f>
        <v>0</v>
      </c>
      <c r="AP324" s="38" t="e">
        <f>AO324/AO325</f>
        <v>#DIV/0!</v>
      </c>
      <c r="AR324" s="35" t="s">
        <v>2583</v>
      </c>
      <c r="AS324" s="106">
        <f>AVERAGEIFS(AR$2:AR$242, $C$2:$C$242, 5)</f>
        <v>2013</v>
      </c>
      <c r="AU324" s="35" t="s">
        <v>2583</v>
      </c>
      <c r="AV324" s="106">
        <f>AVERAGEIFS(AU$2:AU$242, $C$2:$C$242, 5)</f>
        <v>2012.2222222222222</v>
      </c>
      <c r="BQ324" s="35" t="s">
        <v>2583</v>
      </c>
      <c r="BR324" s="36">
        <f>COUNTIFS(BQ$2:BQ$242, 1, $C$2:$C$242, 5)</f>
        <v>30</v>
      </c>
      <c r="BS324" s="37">
        <f>BR324/BR325</f>
        <v>0.29702970297029702</v>
      </c>
      <c r="BT324" s="36">
        <f>COUNTIFS(BQ$2:BQ$242, 2, $C$2:$C$242, 5)</f>
        <v>1</v>
      </c>
      <c r="BU324" s="38">
        <f>BT324/BT325</f>
        <v>0.33333333333333331</v>
      </c>
      <c r="CI324" s="49" t="s">
        <v>2583</v>
      </c>
      <c r="CJ324" s="36">
        <f>COUNTIFS(CI$2:CI$242, 1, $C$2:$C$242, 5)</f>
        <v>2</v>
      </c>
      <c r="CK324" s="37">
        <f>CJ324/CJ325</f>
        <v>0.2857142857142857</v>
      </c>
      <c r="CL324" s="36">
        <f>COUNTIFS(CJ$2:CJ$242, 1, $C$2:$C$242, 5)</f>
        <v>19</v>
      </c>
      <c r="CM324" s="37">
        <f>CL324/CL325</f>
        <v>0.40425531914893614</v>
      </c>
      <c r="CN324" s="36">
        <f>COUNTIFS(CK$2:CK$242, 1, $C$2:$C$242, 5)</f>
        <v>11</v>
      </c>
      <c r="CO324" s="37">
        <f>CN324/CN325</f>
        <v>0.33333333333333331</v>
      </c>
      <c r="CP324" s="36">
        <f>COUNTIFS(CL$2:CL$242, 1, $C$2:$C$242, 5)</f>
        <v>10</v>
      </c>
      <c r="CQ324" s="37">
        <f>CP324/CP325</f>
        <v>0.32258064516129031</v>
      </c>
      <c r="CR324" s="36">
        <f>COUNTIFS(CM$2:CM$242, 1, $C$2:$C$242, 5)</f>
        <v>20</v>
      </c>
      <c r="CS324" s="37">
        <f>CR324/CR325</f>
        <v>0.41666666666666669</v>
      </c>
      <c r="CT324" s="36">
        <f>COUNTIFS(CN$2:CN$242, 1, $C$2:$C$242, 5)</f>
        <v>0</v>
      </c>
      <c r="CU324" s="37">
        <f>CT324/CT325</f>
        <v>0</v>
      </c>
      <c r="CV324" s="36">
        <f>COUNTIFS(CO$2:CO$242, 1, $C$2:$C$242, 5)</f>
        <v>6</v>
      </c>
      <c r="CW324" s="38">
        <f>CV324/CV325</f>
        <v>0.42857142857142855</v>
      </c>
      <c r="DK324" s="35" t="s">
        <v>2583</v>
      </c>
      <c r="DL324" s="70">
        <f>AVERAGEIFS(DK$2:DK$242, $C$2:$C$242, 5)</f>
        <v>34682.605384615381</v>
      </c>
      <c r="DM324" s="38">
        <f>DL324/DL325</f>
        <v>2.8037872038753435</v>
      </c>
      <c r="DO324" s="35" t="s">
        <v>2583</v>
      </c>
      <c r="DP324" s="70">
        <f>AVERAGEIFS(DO$2:DO$242, $C$2:$C$242, 5)</f>
        <v>10397.125</v>
      </c>
      <c r="DQ324" s="38">
        <f>DP324/DP325</f>
        <v>2.6806754935697565</v>
      </c>
      <c r="EV324" s="35" t="s">
        <v>2583</v>
      </c>
      <c r="EW324" s="98">
        <f>AVERAGEIFS(EV$2:EV$242, $C$2:$C$242, 5)</f>
        <v>0.32853846153846156</v>
      </c>
      <c r="FB324" s="35" t="s">
        <v>2583</v>
      </c>
      <c r="FC324" s="74">
        <f>AVERAGEIFS(FB$2:FB$242, $C$2:$C$242, 5)</f>
        <v>49705.909090909088</v>
      </c>
      <c r="FZ324" s="35" t="s">
        <v>2583</v>
      </c>
      <c r="GA324" s="113">
        <f>AVERAGEIFS(FZ$2:FZ$242, $C$2:$C$242, 5)</f>
        <v>7.3762500000000006</v>
      </c>
    </row>
    <row r="325" spans="38:183" x14ac:dyDescent="0.15">
      <c r="AL325" s="44" t="s">
        <v>2584</v>
      </c>
      <c r="AM325" s="45">
        <f>SUM(AM320:AM324)</f>
        <v>27</v>
      </c>
      <c r="AN325" s="46">
        <f>AM325/(AM325+AO325)</f>
        <v>1</v>
      </c>
      <c r="AO325" s="45">
        <f>SUM(AO320:AO324)</f>
        <v>0</v>
      </c>
      <c r="AP325" s="47">
        <f>AO325/(AM325+AO325)</f>
        <v>0</v>
      </c>
      <c r="AR325" s="44" t="s">
        <v>2675</v>
      </c>
      <c r="AS325" s="107">
        <f>AVERAGE(AR$2:AR$242)</f>
        <v>2012.768115942029</v>
      </c>
      <c r="AU325" s="44" t="s">
        <v>2675</v>
      </c>
      <c r="AV325" s="107">
        <f>AVERAGE(AU$2:AU$242)</f>
        <v>2011.1836734693877</v>
      </c>
      <c r="BQ325" s="44" t="s">
        <v>2584</v>
      </c>
      <c r="BR325" s="45">
        <f>SUM(BR320:BR324)</f>
        <v>101</v>
      </c>
      <c r="BS325" s="46">
        <f>BR325/(BR325+BT325)</f>
        <v>0.97115384615384615</v>
      </c>
      <c r="BT325" s="45">
        <f>SUM(BT320:BT324)</f>
        <v>3</v>
      </c>
      <c r="BU325" s="47">
        <f>BT325/(BR325+BT325)</f>
        <v>2.8846153846153848E-2</v>
      </c>
      <c r="CI325" s="50" t="s">
        <v>2584</v>
      </c>
      <c r="CJ325" s="40">
        <f>SUM(CJ320:CJ324)</f>
        <v>7</v>
      </c>
      <c r="CK325" s="41">
        <f>CJ325/(110)</f>
        <v>6.363636363636363E-2</v>
      </c>
      <c r="CL325" s="40">
        <f>SUM(CL320:CL324)</f>
        <v>47</v>
      </c>
      <c r="CM325" s="41">
        <f>CL325/(110)</f>
        <v>0.42727272727272725</v>
      </c>
      <c r="CN325" s="40">
        <f>SUM(CN320:CN324)</f>
        <v>33</v>
      </c>
      <c r="CO325" s="41">
        <f>CN325/(110)</f>
        <v>0.3</v>
      </c>
      <c r="CP325" s="40">
        <f>SUM(CP320:CP324)</f>
        <v>31</v>
      </c>
      <c r="CQ325" s="41">
        <f>CP325/(110)</f>
        <v>0.2818181818181818</v>
      </c>
      <c r="CR325" s="40">
        <f>SUM(CR320:CR324)</f>
        <v>48</v>
      </c>
      <c r="CS325" s="41">
        <f>CR325/(110)</f>
        <v>0.43636363636363634</v>
      </c>
      <c r="CT325" s="40">
        <f>SUM(CT320:CT324)</f>
        <v>1</v>
      </c>
      <c r="CU325" s="41">
        <f>CT325/(110)</f>
        <v>9.0909090909090905E-3</v>
      </c>
      <c r="CV325" s="40">
        <f>SUM(CV320:CV324)</f>
        <v>14</v>
      </c>
      <c r="CW325" s="42">
        <f>CV325/(110)</f>
        <v>0.12727272727272726</v>
      </c>
      <c r="DK325" s="44" t="s">
        <v>2584</v>
      </c>
      <c r="DL325" s="71">
        <f>AVERAGE(DK2:DK242)</f>
        <v>12369.913571428571</v>
      </c>
      <c r="DM325" s="47">
        <f>DL325/(DL325+DN325)</f>
        <v>1</v>
      </c>
      <c r="DO325" s="44" t="s">
        <v>2584</v>
      </c>
      <c r="DP325" s="71">
        <f>AVERAGE(DO$2:DO$242)</f>
        <v>3878.5466666666666</v>
      </c>
      <c r="DQ325" s="47">
        <f>DP325/(DP325+DR415)</f>
        <v>1</v>
      </c>
      <c r="EV325" s="44" t="s">
        <v>2675</v>
      </c>
      <c r="EW325" s="99">
        <f>AVERAGE(EV$2:EV$242)</f>
        <v>0.40612285714285701</v>
      </c>
      <c r="FB325" s="44" t="s">
        <v>2675</v>
      </c>
      <c r="FC325" s="75">
        <f>AVERAGE(FB$2:FB$242)</f>
        <v>19801.466666666667</v>
      </c>
      <c r="FZ325" s="44" t="s">
        <v>2675</v>
      </c>
      <c r="GA325" s="114">
        <f>AVERAGE(FZ$2:FZ$242)</f>
        <v>3.2484977777777777</v>
      </c>
    </row>
    <row r="326" spans="38:183" x14ac:dyDescent="0.15">
      <c r="AL326" s="32"/>
      <c r="AM326" s="33" t="s">
        <v>2605</v>
      </c>
      <c r="AN326" s="33"/>
      <c r="AO326" s="33" t="s">
        <v>943</v>
      </c>
      <c r="AP326" s="34"/>
      <c r="AR326" s="32"/>
      <c r="AS326" s="108"/>
      <c r="AU326" s="32"/>
      <c r="AV326" s="108"/>
      <c r="BQ326" s="32"/>
      <c r="BR326" s="33" t="s">
        <v>2605</v>
      </c>
      <c r="BS326" s="33"/>
      <c r="BT326" s="33" t="s">
        <v>943</v>
      </c>
      <c r="BU326" s="34"/>
      <c r="CI326" s="48"/>
      <c r="CJ326" s="33" t="s">
        <v>2645</v>
      </c>
      <c r="CK326" s="33"/>
      <c r="CL326" s="33" t="s">
        <v>2646</v>
      </c>
      <c r="CM326" s="33"/>
      <c r="CN326" s="33" t="s">
        <v>2647</v>
      </c>
      <c r="CO326" s="33"/>
      <c r="CP326" s="33" t="s">
        <v>2648</v>
      </c>
      <c r="CQ326" s="33"/>
      <c r="CR326" s="33" t="s">
        <v>2649</v>
      </c>
      <c r="CS326" s="33"/>
      <c r="CT326" s="33" t="s">
        <v>932</v>
      </c>
      <c r="CU326" s="33"/>
      <c r="CV326" s="33" t="s">
        <v>2596</v>
      </c>
      <c r="CW326" s="34"/>
      <c r="DK326" s="32"/>
      <c r="DL326" s="33" t="s">
        <v>2605</v>
      </c>
      <c r="DM326" s="34"/>
      <c r="DO326" s="32"/>
      <c r="DP326" s="33"/>
      <c r="DQ326" s="34"/>
      <c r="EV326" s="32"/>
      <c r="EW326" s="100"/>
      <c r="FB326" s="32"/>
      <c r="FC326" s="102"/>
      <c r="FZ326" s="32"/>
      <c r="GA326" s="117"/>
    </row>
    <row r="327" spans="38:183" x14ac:dyDescent="0.15">
      <c r="AL327" s="43" t="s">
        <v>2585</v>
      </c>
      <c r="AM327" s="36">
        <f>COUNTIFS(AL$2:AL$242, 1, $D$2:$D$242, 1)</f>
        <v>3</v>
      </c>
      <c r="AN327" s="37">
        <f>AM327/AM335</f>
        <v>0.1111111111111111</v>
      </c>
      <c r="AO327" s="36">
        <f>COUNTIFS(AL$2:AL$242, 2, $D$2:$D$242, 1)</f>
        <v>0</v>
      </c>
      <c r="AP327" s="38" t="e">
        <f>AO327/AO335</f>
        <v>#DIV/0!</v>
      </c>
      <c r="AR327" s="43" t="s">
        <v>2585</v>
      </c>
      <c r="AS327" s="106">
        <f>AVERAGEIFS(AR$2:AR$242, $D$2:$D$242, 1)</f>
        <v>2013.2</v>
      </c>
      <c r="AU327" s="43" t="s">
        <v>2585</v>
      </c>
      <c r="AV327" s="106">
        <f>AVERAGEIFS(AU$2:AU$242, $D$2:$D$242, 1)</f>
        <v>2011</v>
      </c>
      <c r="BQ327" s="43" t="s">
        <v>2585</v>
      </c>
      <c r="BR327" s="36">
        <f>COUNTIFS(BQ$2:BQ$242, 1, $D$2:$D$242, 1)</f>
        <v>6</v>
      </c>
      <c r="BS327" s="37">
        <f>BR327/BR335</f>
        <v>5.9405940594059403E-2</v>
      </c>
      <c r="BT327" s="36">
        <f>COUNTIFS(BQ$2:BQ$242, 2, $D$2:$D$242, 1)</f>
        <v>0</v>
      </c>
      <c r="BU327" s="38">
        <f>BT327/BT335</f>
        <v>0</v>
      </c>
      <c r="CI327" s="51" t="s">
        <v>2585</v>
      </c>
      <c r="CJ327" s="36">
        <f>COUNTIFS(CI$2:CI$242, 1, $D$2:$D$242, 1)</f>
        <v>0</v>
      </c>
      <c r="CK327" s="37">
        <f>CJ327/CJ335</f>
        <v>0</v>
      </c>
      <c r="CL327" s="36">
        <f>COUNTIFS(CJ$2:CJ$242, 1, $D$2:$D$242, 1)</f>
        <v>4</v>
      </c>
      <c r="CM327" s="37">
        <f>CL327/CL335</f>
        <v>8.5106382978723402E-2</v>
      </c>
      <c r="CN327" s="36">
        <f>COUNTIFS(CK$2:CK$242, 1, $D$2:$D$242, 1)</f>
        <v>0</v>
      </c>
      <c r="CO327" s="37">
        <f>CN327/CN335</f>
        <v>0</v>
      </c>
      <c r="CP327" s="36">
        <f>COUNTIFS(CL$2:CL$242, 1, $D$2:$D$242, 1)</f>
        <v>1</v>
      </c>
      <c r="CQ327" s="37">
        <f>CP327/CP335</f>
        <v>3.2258064516129031E-2</v>
      </c>
      <c r="CR327" s="36">
        <f>COUNTIFS(CM$2:CM$242, 1, $D$2:$D$242, 1)</f>
        <v>1</v>
      </c>
      <c r="CS327" s="37">
        <f>CR327/CR335</f>
        <v>2.0833333333333332E-2</v>
      </c>
      <c r="CT327" s="36">
        <f>COUNTIFS(CN$2:CN$242, 1, $D$2:$D$242, 1)</f>
        <v>0</v>
      </c>
      <c r="CU327" s="37">
        <f>CT327/CT335</f>
        <v>0</v>
      </c>
      <c r="CV327" s="36">
        <f>COUNTIFS(CO$2:CO$242, 1, $D$2:$D$242, 1)</f>
        <v>0</v>
      </c>
      <c r="CW327" s="38">
        <f>CV327/CV335</f>
        <v>0</v>
      </c>
      <c r="DK327" s="43" t="s">
        <v>2585</v>
      </c>
      <c r="DL327" s="70">
        <f>AVERAGEIFS(DK$2:DK$242, $D$2:$D$242, 1)</f>
        <v>1129.75</v>
      </c>
      <c r="DM327" s="38">
        <f>DL327/DL335</f>
        <v>9.1330468355853511E-2</v>
      </c>
      <c r="DO327" s="43" t="s">
        <v>2585</v>
      </c>
      <c r="DP327" s="70">
        <f>AVERAGEIFS(DO$2:DO$242, $D$2:$D$242, 1)</f>
        <v>1293.6666666666667</v>
      </c>
      <c r="DQ327" s="38">
        <f>DP327/DP335</f>
        <v>0.33354417977868001</v>
      </c>
      <c r="EV327" s="43" t="s">
        <v>2585</v>
      </c>
      <c r="EW327" s="98">
        <f>AVERAGEIFS(EV$2:EV$242, $D$2:$D$242, 1)</f>
        <v>0.98</v>
      </c>
      <c r="FB327" s="43" t="s">
        <v>2585</v>
      </c>
      <c r="FC327" s="74">
        <f>AVERAGEIFS(FB$2:FB$242, $D$2:$D$242, 1)</f>
        <v>2000</v>
      </c>
      <c r="FZ327" s="43" t="s">
        <v>2585</v>
      </c>
      <c r="GA327" s="113">
        <f>AVERAGEIFS(FZ$2:FZ$242, $D$2:$D$242, 1)</f>
        <v>0.83350000000000002</v>
      </c>
    </row>
    <row r="328" spans="38:183" x14ac:dyDescent="0.15">
      <c r="AL328" s="43" t="s">
        <v>2586</v>
      </c>
      <c r="AM328" s="36">
        <f>COUNTIFS(AL$2:AL$242, 1, $D$2:$D$242, 2)</f>
        <v>8</v>
      </c>
      <c r="AN328" s="37">
        <f>AM328/AM335</f>
        <v>0.29629629629629628</v>
      </c>
      <c r="AO328" s="36">
        <f>COUNTIFS(AL$2:AL$242, 2, $D$2:$D$242, 2)</f>
        <v>0</v>
      </c>
      <c r="AP328" s="38" t="e">
        <f>AO328/AO335</f>
        <v>#DIV/0!</v>
      </c>
      <c r="AR328" s="43" t="s">
        <v>2586</v>
      </c>
      <c r="AS328" s="106">
        <f>AVERAGEIFS(AR$2:AR$242, $D$2:$D$242, 2)</f>
        <v>2013.3181818181818</v>
      </c>
      <c r="AU328" s="43" t="s">
        <v>2586</v>
      </c>
      <c r="AV328" s="106">
        <f>AVERAGEIFS(AU$2:AU$242, $D$2:$D$242, 2)</f>
        <v>2012.2352941176471</v>
      </c>
      <c r="BQ328" s="43" t="s">
        <v>2586</v>
      </c>
      <c r="BR328" s="36">
        <f>COUNTIFS(BQ$2:BQ$242, 1, $D$2:$D$242, 2)</f>
        <v>27</v>
      </c>
      <c r="BS328" s="37">
        <f>BR328/BR335</f>
        <v>0.26732673267326734</v>
      </c>
      <c r="BT328" s="36">
        <f>COUNTIFS(BQ$2:BQ$242, 2, $D$2:$D$242, 2)</f>
        <v>1</v>
      </c>
      <c r="BU328" s="38">
        <f>BT328/BT335</f>
        <v>0.33333333333333331</v>
      </c>
      <c r="CI328" s="51" t="s">
        <v>2586</v>
      </c>
      <c r="CJ328" s="36">
        <f>COUNTIFS(CI$2:CI$242, 1, $D$2:$D$242, 2)</f>
        <v>2</v>
      </c>
      <c r="CK328" s="37">
        <f>CJ328/CJ335</f>
        <v>0.2857142857142857</v>
      </c>
      <c r="CL328" s="36">
        <f>COUNTIFS(CJ$2:CJ$242, 1, $D$2:$D$242, 2)</f>
        <v>14</v>
      </c>
      <c r="CM328" s="37">
        <f>CL328/CL335</f>
        <v>0.2978723404255319</v>
      </c>
      <c r="CN328" s="36">
        <f>COUNTIFS(CK$2:CK$242, 1, $D$2:$D$242, 2)</f>
        <v>8</v>
      </c>
      <c r="CO328" s="37">
        <f>CN328/CN335</f>
        <v>0.24242424242424243</v>
      </c>
      <c r="CP328" s="36">
        <f>COUNTIFS(CL$2:CL$242, 1, $D$2:$D$242, 2)</f>
        <v>8</v>
      </c>
      <c r="CQ328" s="37">
        <f>CP328/CP335</f>
        <v>0.25806451612903225</v>
      </c>
      <c r="CR328" s="36">
        <f>COUNTIFS(CM$2:CM$242, 1, $D$2:$D$242, 2)</f>
        <v>15</v>
      </c>
      <c r="CS328" s="37">
        <f>CR328/CR335</f>
        <v>0.3125</v>
      </c>
      <c r="CT328" s="36">
        <f>COUNTIFS(CN$2:CN$242, 1, $D$2:$D$242, 2)</f>
        <v>0</v>
      </c>
      <c r="CU328" s="37">
        <f>CT328/CT335</f>
        <v>0</v>
      </c>
      <c r="CV328" s="36">
        <f>COUNTIFS(CO$2:CO$242, 1, $D$2:$D$242, 2)</f>
        <v>6</v>
      </c>
      <c r="CW328" s="38">
        <f>CV328/CV335</f>
        <v>0.42857142857142855</v>
      </c>
      <c r="DK328" s="43" t="s">
        <v>2586</v>
      </c>
      <c r="DL328" s="70">
        <f>AVERAGEIFS(DK$2:DK$242, $D$2:$D$242, 2)</f>
        <v>15781.336521739129</v>
      </c>
      <c r="DM328" s="38">
        <f>DL328/DL335</f>
        <v>1.2757838953855019</v>
      </c>
      <c r="DO328" s="43" t="s">
        <v>2586</v>
      </c>
      <c r="DP328" s="70">
        <f>AVERAGEIFS(DO$2:DO$242, $D$2:$D$242, 2)</f>
        <v>4409.3809523809523</v>
      </c>
      <c r="DQ328" s="38">
        <f>DP328/DP335</f>
        <v>1.1368642255297394</v>
      </c>
      <c r="EV328" s="43" t="s">
        <v>2586</v>
      </c>
      <c r="EW328" s="98">
        <f>AVERAGEIFS(EV$2:EV$242, $D$2:$D$242, 2)</f>
        <v>0.50036363636363634</v>
      </c>
      <c r="FB328" s="43" t="s">
        <v>2586</v>
      </c>
      <c r="FC328" s="74">
        <f>AVERAGEIFS(FB$2:FB$242, $D$2:$D$242, 2)</f>
        <v>21981</v>
      </c>
      <c r="FZ328" s="43" t="s">
        <v>2586</v>
      </c>
      <c r="GA328" s="113">
        <f>AVERAGEIFS(FZ$2:FZ$242, $D$2:$D$242, 2)</f>
        <v>3.2895454545454541</v>
      </c>
    </row>
    <row r="329" spans="38:183" x14ac:dyDescent="0.15">
      <c r="AL329" s="43" t="s">
        <v>2587</v>
      </c>
      <c r="AM329" s="36">
        <f>COUNTIFS(AL$2:AL$242, 1, $D$2:$D$242, 3)</f>
        <v>3</v>
      </c>
      <c r="AN329" s="37">
        <f>AM329/AM335</f>
        <v>0.1111111111111111</v>
      </c>
      <c r="AO329" s="36">
        <f>COUNTIFS(AL$2:AL$242, 2, $D$2:$D$242, 3)</f>
        <v>0</v>
      </c>
      <c r="AP329" s="38" t="e">
        <f>AO329/AO335</f>
        <v>#DIV/0!</v>
      </c>
      <c r="AR329" s="43" t="s">
        <v>2587</v>
      </c>
      <c r="AS329" s="106">
        <f>AVERAGEIFS(AR$2:AR$242, $D$2:$D$242, 3)</f>
        <v>2012.4285714285713</v>
      </c>
      <c r="AU329" s="43" t="s">
        <v>2587</v>
      </c>
      <c r="AV329" s="106">
        <f>AVERAGEIFS(AU$2:AU$242, $D$2:$D$242, 3)</f>
        <v>2010.9166666666667</v>
      </c>
      <c r="BQ329" s="43" t="s">
        <v>2587</v>
      </c>
      <c r="BR329" s="36">
        <f>COUNTIFS(BQ$2:BQ$242, 1, $D$2:$D$242, 3)</f>
        <v>19</v>
      </c>
      <c r="BS329" s="37">
        <f>BR329/BR335</f>
        <v>0.18811881188118812</v>
      </c>
      <c r="BT329" s="36">
        <f>COUNTIFS(BQ$2:BQ$242, 2, $D$2:$D$242, 3)</f>
        <v>1</v>
      </c>
      <c r="BU329" s="38">
        <f>BT329/BT335</f>
        <v>0.33333333333333331</v>
      </c>
      <c r="CI329" s="51" t="s">
        <v>2587</v>
      </c>
      <c r="CJ329" s="36">
        <f>COUNTIFS(CI$2:CI$242, 1, $D$2:$D$242, 3)</f>
        <v>1</v>
      </c>
      <c r="CK329" s="37">
        <f>CJ329/CJ335</f>
        <v>0.14285714285714285</v>
      </c>
      <c r="CL329" s="36">
        <f>COUNTIFS(CJ$2:CJ$242, 1, $D$2:$D$242, 3)</f>
        <v>10</v>
      </c>
      <c r="CM329" s="37">
        <f>CL329/CL335</f>
        <v>0.21276595744680851</v>
      </c>
      <c r="CN329" s="36">
        <f>COUNTIFS(CK$2:CK$242, 1, $D$2:$D$242, 3)</f>
        <v>6</v>
      </c>
      <c r="CO329" s="37">
        <f>CN329/CN335</f>
        <v>0.18181818181818182</v>
      </c>
      <c r="CP329" s="36">
        <f>COUNTIFS(CL$2:CL$242, 1, $D$2:$D$242, 3)</f>
        <v>7</v>
      </c>
      <c r="CQ329" s="37">
        <f>CP329/CP335</f>
        <v>0.22580645161290322</v>
      </c>
      <c r="CR329" s="36">
        <f>COUNTIFS(CM$2:CM$242, 1, $D$2:$D$242, 3)</f>
        <v>9</v>
      </c>
      <c r="CS329" s="37">
        <f>CR329/CR335</f>
        <v>0.1875</v>
      </c>
      <c r="CT329" s="36">
        <f>COUNTIFS(CN$2:CN$242, 1, $D$2:$D$242, 3)</f>
        <v>1</v>
      </c>
      <c r="CU329" s="37">
        <f>CT329/CT335</f>
        <v>1</v>
      </c>
      <c r="CV329" s="36">
        <f>COUNTIFS(CO$2:CO$242, 1, $D$2:$D$242, 3)</f>
        <v>3</v>
      </c>
      <c r="CW329" s="38">
        <f>CV329/CV335</f>
        <v>0.21428571428571427</v>
      </c>
      <c r="DK329" s="43" t="s">
        <v>2587</v>
      </c>
      <c r="DL329" s="70">
        <f>AVERAGEIFS(DK$2:DK$242, $D$2:$D$242, 3)</f>
        <v>19879.8125</v>
      </c>
      <c r="DM329" s="38">
        <f>DL329/DL335</f>
        <v>1.6071100566068166</v>
      </c>
      <c r="DO329" s="43" t="s">
        <v>2587</v>
      </c>
      <c r="DP329" s="70">
        <f>AVERAGEIFS(DO$2:DO$242, $D$2:$D$242, 3)</f>
        <v>6412.6</v>
      </c>
      <c r="DQ329" s="38">
        <f>DP329/DP335</f>
        <v>1.653351255281188</v>
      </c>
      <c r="EV329" s="43" t="s">
        <v>2587</v>
      </c>
      <c r="EW329" s="98">
        <f>AVERAGEIFS(EV$2:EV$242, $D$2:$D$242, 3)</f>
        <v>0.42402999999999996</v>
      </c>
      <c r="FB329" s="43" t="s">
        <v>2587</v>
      </c>
      <c r="FC329" s="74">
        <f>AVERAGEIFS(FB$2:FB$242, $D$2:$D$242, 3)</f>
        <v>61311.75</v>
      </c>
      <c r="FZ329" s="43" t="s">
        <v>2587</v>
      </c>
      <c r="GA329" s="113">
        <f>AVERAGEIFS(FZ$2:FZ$242, $D$2:$D$242, 3)</f>
        <v>6.6415818181818187</v>
      </c>
    </row>
    <row r="330" spans="38:183" x14ac:dyDescent="0.15">
      <c r="AL330" s="43" t="s">
        <v>2588</v>
      </c>
      <c r="AM330" s="36">
        <f>COUNTIFS(AL$2:AL$242, 1, $D$2:$D$242, 4)</f>
        <v>1</v>
      </c>
      <c r="AN330" s="37">
        <f>AM330/AM335</f>
        <v>3.7037037037037035E-2</v>
      </c>
      <c r="AO330" s="36">
        <f>COUNTIFS(AL$2:AL$242, 2, $D$2:$D$242, 4)</f>
        <v>0</v>
      </c>
      <c r="AP330" s="38" t="e">
        <f>AO330/AO335</f>
        <v>#DIV/0!</v>
      </c>
      <c r="AR330" s="43" t="s">
        <v>2588</v>
      </c>
      <c r="AS330" s="106">
        <f>AVERAGEIFS(AR$2:AR$242, $D$2:$D$242, 4)</f>
        <v>2012.5</v>
      </c>
      <c r="AU330" s="43" t="s">
        <v>2588</v>
      </c>
      <c r="AV330" s="106">
        <f>AVERAGEIFS(AU$2:AU$242, $D$2:$D$242, 4)</f>
        <v>2013.5</v>
      </c>
      <c r="BQ330" s="43" t="s">
        <v>2588</v>
      </c>
      <c r="BR330" s="36">
        <f>COUNTIFS(BQ$2:BQ$242, 1, $D$2:$D$242, 4)</f>
        <v>4</v>
      </c>
      <c r="BS330" s="37">
        <f>BR330/BR335</f>
        <v>3.9603960396039604E-2</v>
      </c>
      <c r="BT330" s="36">
        <f>COUNTIFS(BQ$2:BQ$242, 2, $D$2:$D$242, 4)</f>
        <v>1</v>
      </c>
      <c r="BU330" s="38">
        <f>BT330/BT335</f>
        <v>0.33333333333333331</v>
      </c>
      <c r="CI330" s="51" t="s">
        <v>2588</v>
      </c>
      <c r="CJ330" s="36">
        <f>COUNTIFS(CI$2:CI$242, 1, $D$2:$D$242, 4)</f>
        <v>0</v>
      </c>
      <c r="CK330" s="37">
        <f>CJ330/CJ335</f>
        <v>0</v>
      </c>
      <c r="CL330" s="36">
        <f>COUNTIFS(CJ$2:CJ$242, 1, $D$2:$D$242, 4)</f>
        <v>1</v>
      </c>
      <c r="CM330" s="37">
        <f>CL330/CL335</f>
        <v>2.1276595744680851E-2</v>
      </c>
      <c r="CN330" s="36">
        <f>COUNTIFS(CK$2:CK$242, 1, $D$2:$D$242, 4)</f>
        <v>3</v>
      </c>
      <c r="CO330" s="37">
        <f>CN330/CN335</f>
        <v>9.0909090909090912E-2</v>
      </c>
      <c r="CP330" s="36">
        <f>COUNTIFS(CL$2:CL$242, 1, $D$2:$D$242, 4)</f>
        <v>1</v>
      </c>
      <c r="CQ330" s="37">
        <f>CP330/CP335</f>
        <v>3.2258064516129031E-2</v>
      </c>
      <c r="CR330" s="36">
        <f>COUNTIFS(CM$2:CM$242, 1, $D$2:$D$242, 4)</f>
        <v>3</v>
      </c>
      <c r="CS330" s="37">
        <f>CR330/CR335</f>
        <v>6.25E-2</v>
      </c>
      <c r="CT330" s="36">
        <f>COUNTIFS(CN$2:CN$242, 1, $D$2:$D$242, 4)</f>
        <v>0</v>
      </c>
      <c r="CU330" s="37">
        <f>CT330/CT335</f>
        <v>0</v>
      </c>
      <c r="CV330" s="36">
        <f>COUNTIFS(CO$2:CO$242, 1, $D$2:$D$242, 4)</f>
        <v>0</v>
      </c>
      <c r="CW330" s="38">
        <f>CV330/CV335</f>
        <v>0</v>
      </c>
      <c r="DK330" s="43" t="s">
        <v>2588</v>
      </c>
      <c r="DL330" s="70">
        <f>AVERAGEIFS(DK$2:DK$242, $D$2:$D$242, 4)</f>
        <v>2130.6666666666665</v>
      </c>
      <c r="DM330" s="38">
        <f>DL330/DL335</f>
        <v>0.17224588145773123</v>
      </c>
      <c r="DO330" s="43" t="s">
        <v>2588</v>
      </c>
      <c r="DP330" s="70">
        <f>AVERAGEIFS(DO$2:DO$242, $D$2:$D$242, 4)</f>
        <v>1366.3333333333333</v>
      </c>
      <c r="DQ330" s="38">
        <f>DP330/DP335</f>
        <v>0.35227971989508094</v>
      </c>
      <c r="EV330" s="43" t="s">
        <v>2588</v>
      </c>
      <c r="EW330" s="98">
        <f>AVERAGEIFS(EV$2:EV$242, $D$2:$D$242, 4)</f>
        <v>0.71</v>
      </c>
      <c r="FB330" s="43" t="s">
        <v>2588</v>
      </c>
      <c r="FC330" s="74" t="e">
        <f>AVERAGEIFS(FB$2:FB$242, $D$2:$D$242, 4)</f>
        <v>#DIV/0!</v>
      </c>
      <c r="FZ330" s="43" t="s">
        <v>2588</v>
      </c>
      <c r="GA330" s="113">
        <f>AVERAGEIFS(FZ$2:FZ$242, $D$2:$D$242, 4)</f>
        <v>0.55999999999999994</v>
      </c>
    </row>
    <row r="331" spans="38:183" x14ac:dyDescent="0.15">
      <c r="AL331" s="43" t="s">
        <v>2589</v>
      </c>
      <c r="AM331" s="36">
        <f>COUNTIFS(AL$2:AL$242, 1, $D$2:$D$242, 5)</f>
        <v>3</v>
      </c>
      <c r="AN331" s="37">
        <f>AM331/AM335</f>
        <v>0.1111111111111111</v>
      </c>
      <c r="AO331" s="36">
        <f>COUNTIFS(AL$2:AL$242, 2, $D$2:$D$242, 5)</f>
        <v>0</v>
      </c>
      <c r="AP331" s="38" t="e">
        <f>AO331/AO335</f>
        <v>#DIV/0!</v>
      </c>
      <c r="AR331" s="43" t="s">
        <v>2589</v>
      </c>
      <c r="AS331" s="106">
        <f>AVERAGEIFS(AR$2:AR$242, $D$2:$D$242, 5)</f>
        <v>2009.5714285714287</v>
      </c>
      <c r="AU331" s="43" t="s">
        <v>2589</v>
      </c>
      <c r="AV331" s="106">
        <f>AVERAGEIFS(AU$2:AU$242, $D$2:$D$242, 5)</f>
        <v>2010.8571428571429</v>
      </c>
      <c r="BQ331" s="43" t="s">
        <v>2589</v>
      </c>
      <c r="BR331" s="36">
        <f>COUNTIFS(BQ$2:BQ$242, 1, $D$2:$D$242, 5)</f>
        <v>10</v>
      </c>
      <c r="BS331" s="37">
        <f>BR331/BR335</f>
        <v>9.9009900990099015E-2</v>
      </c>
      <c r="BT331" s="36">
        <f>COUNTIFS(BQ$2:BQ$242, 2, $D$2:$D$242, 5)</f>
        <v>0</v>
      </c>
      <c r="BU331" s="38">
        <f>BT331/BT335</f>
        <v>0</v>
      </c>
      <c r="CI331" s="51" t="s">
        <v>2589</v>
      </c>
      <c r="CJ331" s="36">
        <f>COUNTIFS(CI$2:CI$242, 1, $D$2:$D$242, 5)</f>
        <v>1</v>
      </c>
      <c r="CK331" s="37">
        <f>CJ331/CJ335</f>
        <v>0.14285714285714285</v>
      </c>
      <c r="CL331" s="36">
        <f>COUNTIFS(CJ$2:CJ$242, 1, $D$2:$D$242, 5)</f>
        <v>4</v>
      </c>
      <c r="CM331" s="37">
        <f>CL331/CL335</f>
        <v>8.5106382978723402E-2</v>
      </c>
      <c r="CN331" s="36">
        <f>COUNTIFS(CK$2:CK$242, 1, $D$2:$D$242, 5)</f>
        <v>2</v>
      </c>
      <c r="CO331" s="37">
        <f>CN331/CN335</f>
        <v>6.0606060606060608E-2</v>
      </c>
      <c r="CP331" s="36">
        <f>COUNTIFS(CL$2:CL$242, 1, $D$2:$D$242, 5)</f>
        <v>2</v>
      </c>
      <c r="CQ331" s="37">
        <f>CP331/CP335</f>
        <v>6.4516129032258063E-2</v>
      </c>
      <c r="CR331" s="36">
        <f>COUNTIFS(CM$2:CM$242, 1, $D$2:$D$242, 5)</f>
        <v>4</v>
      </c>
      <c r="CS331" s="37">
        <f>CR331/CR335</f>
        <v>8.3333333333333329E-2</v>
      </c>
      <c r="CT331" s="36">
        <f>COUNTIFS(CN$2:CN$242, 1, $D$2:$D$242, 5)</f>
        <v>0</v>
      </c>
      <c r="CU331" s="37">
        <f>CT331/CT335</f>
        <v>0</v>
      </c>
      <c r="CV331" s="36">
        <f>COUNTIFS(CO$2:CO$242, 1, $D$2:$D$242, 5)</f>
        <v>0</v>
      </c>
      <c r="CW331" s="38">
        <f>CV331/CV335</f>
        <v>0</v>
      </c>
      <c r="DK331" s="43" t="s">
        <v>2589</v>
      </c>
      <c r="DL331" s="70">
        <f>AVERAGEIFS(DK$2:DK$242, $D$2:$D$242, 5)</f>
        <v>18231.7</v>
      </c>
      <c r="DM331" s="38">
        <f>DL331/DL335</f>
        <v>1.4738744854378532</v>
      </c>
      <c r="DO331" s="43" t="s">
        <v>2589</v>
      </c>
      <c r="DP331" s="70">
        <f>AVERAGEIFS(DO$2:DO$242, $D$2:$D$242, 5)</f>
        <v>5503.625</v>
      </c>
      <c r="DQ331" s="38">
        <f>DP331/DP335</f>
        <v>1.4189915638503769</v>
      </c>
      <c r="EV331" s="43" t="s">
        <v>2589</v>
      </c>
      <c r="EW331" s="98">
        <f>AVERAGEIFS(EV$2:EV$242, $D$2:$D$242, 5)</f>
        <v>5.3333333333333337E-2</v>
      </c>
      <c r="FB331" s="43" t="s">
        <v>2589</v>
      </c>
      <c r="FC331" s="74">
        <f>AVERAGEIFS(FB$2:FB$242, $D$2:$D$242, 5)</f>
        <v>10328.5</v>
      </c>
      <c r="FZ331" s="43" t="s">
        <v>2589</v>
      </c>
      <c r="GA331" s="113">
        <f>AVERAGEIFS(FZ$2:FZ$242, $D$2:$D$242, 5)</f>
        <v>1.3399999999999999</v>
      </c>
    </row>
    <row r="332" spans="38:183" x14ac:dyDescent="0.15">
      <c r="AL332" s="43" t="s">
        <v>2590</v>
      </c>
      <c r="AM332" s="36">
        <f>COUNTIFS(AL$2:AL$242, 1, $D$2:$D$242, 6)</f>
        <v>4</v>
      </c>
      <c r="AN332" s="37">
        <f>AM332/AM335</f>
        <v>0.14814814814814814</v>
      </c>
      <c r="AO332" s="36">
        <f>COUNTIFS(AL$2:AL$242, 2, $D$2:$D$242, 6)</f>
        <v>0</v>
      </c>
      <c r="AP332" s="38" t="e">
        <f>AO332/AO335</f>
        <v>#DIV/0!</v>
      </c>
      <c r="AR332" s="43" t="s">
        <v>2590</v>
      </c>
      <c r="AS332" s="106">
        <f>AVERAGEIFS(AR$2:AR$242, $D$2:$D$242, 6)</f>
        <v>2012.875</v>
      </c>
      <c r="AU332" s="43" t="s">
        <v>2590</v>
      </c>
      <c r="AV332" s="106">
        <f>AVERAGEIFS(AU$2:AU$242, $D$2:$D$242, 6)</f>
        <v>2005</v>
      </c>
      <c r="BQ332" s="43" t="s">
        <v>2590</v>
      </c>
      <c r="BR332" s="36">
        <f>COUNTIFS(BQ$2:BQ$242, 1, $D$2:$D$242, 6)</f>
        <v>13</v>
      </c>
      <c r="BS332" s="37">
        <f>BR332/BR335</f>
        <v>0.12871287128712872</v>
      </c>
      <c r="BT332" s="36">
        <f>COUNTIFS(BQ$2:BQ$242, 2, $D$2:$D$242, 6)</f>
        <v>0</v>
      </c>
      <c r="BU332" s="38">
        <f>BT332/BT335</f>
        <v>0</v>
      </c>
      <c r="CI332" s="51" t="s">
        <v>2590</v>
      </c>
      <c r="CJ332" s="36">
        <f>COUNTIFS(CI$2:CI$242, 1, $D$2:$D$242, 6)</f>
        <v>0</v>
      </c>
      <c r="CK332" s="37">
        <f>CJ332/CJ335</f>
        <v>0</v>
      </c>
      <c r="CL332" s="36">
        <f>COUNTIFS(CJ$2:CJ$242, 1, $D$2:$D$242, 6)</f>
        <v>5</v>
      </c>
      <c r="CM332" s="37">
        <f>CL332/CL335</f>
        <v>0.10638297872340426</v>
      </c>
      <c r="CN332" s="36">
        <f>COUNTIFS(CK$2:CK$242, 1, $D$2:$D$242, 6)</f>
        <v>4</v>
      </c>
      <c r="CO332" s="37">
        <f>CN332/CN335</f>
        <v>0.12121212121212122</v>
      </c>
      <c r="CP332" s="36">
        <f>COUNTIFS(CL$2:CL$242, 1, $D$2:$D$242, 6)</f>
        <v>5</v>
      </c>
      <c r="CQ332" s="37">
        <f>CP332/CP335</f>
        <v>0.16129032258064516</v>
      </c>
      <c r="CR332" s="36">
        <f>COUNTIFS(CM$2:CM$242, 1, $D$2:$D$242, 6)</f>
        <v>7</v>
      </c>
      <c r="CS332" s="37">
        <f>CR332/CR335</f>
        <v>0.14583333333333334</v>
      </c>
      <c r="CT332" s="36">
        <f>COUNTIFS(CN$2:CN$242, 1, $D$2:$D$242, 6)</f>
        <v>0</v>
      </c>
      <c r="CU332" s="37">
        <f>CT332/CT335</f>
        <v>0</v>
      </c>
      <c r="CV332" s="36">
        <f>COUNTIFS(CO$2:CO$242, 1, $D$2:$D$242, 6)</f>
        <v>2</v>
      </c>
      <c r="CW332" s="38">
        <f>CV332/CV335</f>
        <v>0.14285714285714285</v>
      </c>
      <c r="DK332" s="43" t="s">
        <v>2590</v>
      </c>
      <c r="DL332" s="70">
        <f>AVERAGEIFS(DK$2:DK$242, $D$2:$D$242, 6)</f>
        <v>9588.5</v>
      </c>
      <c r="DM332" s="38">
        <f>DL332/DL335</f>
        <v>0.7751468872140751</v>
      </c>
      <c r="DO332" s="43" t="s">
        <v>2590</v>
      </c>
      <c r="DP332" s="70">
        <f>AVERAGEIFS(DO$2:DO$242, $D$2:$D$242, 6)</f>
        <v>3192.6666666666665</v>
      </c>
      <c r="DQ332" s="38">
        <f>DP332/DP335</f>
        <v>0.82316056529765447</v>
      </c>
      <c r="EV332" s="43" t="s">
        <v>2590</v>
      </c>
      <c r="EW332" s="98">
        <f>AVERAGEIFS(EV$2:EV$242, $D$2:$D$242, 6)</f>
        <v>0.13400000000000001</v>
      </c>
      <c r="FB332" s="43" t="s">
        <v>2590</v>
      </c>
      <c r="FC332" s="74">
        <f>AVERAGEIFS(FB$2:FB$242, $D$2:$D$242, 6)</f>
        <v>8615.25</v>
      </c>
      <c r="FZ332" s="43" t="s">
        <v>2590</v>
      </c>
      <c r="GA332" s="113">
        <f>AVERAGEIFS(FZ$2:FZ$242, $D$2:$D$242, 6)</f>
        <v>2.2890000000000001</v>
      </c>
    </row>
    <row r="333" spans="38:183" x14ac:dyDescent="0.15">
      <c r="AL333" s="43" t="s">
        <v>2591</v>
      </c>
      <c r="AM333" s="36">
        <f>COUNTIFS(AL$2:AL$242, 1, $D$2:$D$242, 7)</f>
        <v>3</v>
      </c>
      <c r="AN333" s="37">
        <f>AM333/AM335</f>
        <v>0.1111111111111111</v>
      </c>
      <c r="AO333" s="36">
        <f>COUNTIFS(AL$2:AL$242, 2, $D$2:$D$242, 7)</f>
        <v>0</v>
      </c>
      <c r="AP333" s="38" t="e">
        <f>AO333/AO335</f>
        <v>#DIV/0!</v>
      </c>
      <c r="AR333" s="43" t="s">
        <v>2591</v>
      </c>
      <c r="AS333" s="106">
        <f>AVERAGEIFS(AR$2:AR$242, $D$2:$D$242, 7)</f>
        <v>2013.125</v>
      </c>
      <c r="AU333" s="43" t="s">
        <v>2591</v>
      </c>
      <c r="AV333" s="106">
        <f>AVERAGEIFS(AU$2:AU$242, $D$2:$D$242, 7)</f>
        <v>2005</v>
      </c>
      <c r="BQ333" s="43" t="s">
        <v>2591</v>
      </c>
      <c r="BR333" s="36">
        <f>COUNTIFS(BQ$2:BQ$242, 1, $D$2:$D$242, 7)</f>
        <v>13</v>
      </c>
      <c r="BS333" s="37">
        <f>BR333/BR335</f>
        <v>0.12871287128712872</v>
      </c>
      <c r="BT333" s="36">
        <f>COUNTIFS(BQ$2:BQ$242, 2, $D$2:$D$242, 7)</f>
        <v>0</v>
      </c>
      <c r="BU333" s="38">
        <f>BT333/BT335</f>
        <v>0</v>
      </c>
      <c r="CI333" s="51" t="s">
        <v>2591</v>
      </c>
      <c r="CJ333" s="36">
        <f>COUNTIFS(CI$2:CI$242, 1, $D$2:$D$242, 7)</f>
        <v>3</v>
      </c>
      <c r="CK333" s="37">
        <f>CJ333/CJ335</f>
        <v>0.42857142857142855</v>
      </c>
      <c r="CL333" s="36">
        <f>COUNTIFS(CJ$2:CJ$242, 1, $D$2:$D$242, 7)</f>
        <v>4</v>
      </c>
      <c r="CM333" s="37">
        <f>CL333/CL335</f>
        <v>8.5106382978723402E-2</v>
      </c>
      <c r="CN333" s="36">
        <f>COUNTIFS(CK$2:CK$242, 1, $D$2:$D$242, 7)</f>
        <v>5</v>
      </c>
      <c r="CO333" s="37">
        <f>CN333/CN335</f>
        <v>0.15151515151515152</v>
      </c>
      <c r="CP333" s="36">
        <f>COUNTIFS(CL$2:CL$242, 1, $D$2:$D$242, 7)</f>
        <v>4</v>
      </c>
      <c r="CQ333" s="37">
        <f>CP333/CP335</f>
        <v>0.12903225806451613</v>
      </c>
      <c r="CR333" s="36">
        <f>COUNTIFS(CM$2:CM$242, 1, $D$2:$D$242, 7)</f>
        <v>7</v>
      </c>
      <c r="CS333" s="37">
        <f>CR333/CR335</f>
        <v>0.14583333333333334</v>
      </c>
      <c r="CT333" s="36">
        <f>COUNTIFS(CN$2:CN$242, 1, $D$2:$D$242, 7)</f>
        <v>0</v>
      </c>
      <c r="CU333" s="37">
        <f>CT333/CT335</f>
        <v>0</v>
      </c>
      <c r="CV333" s="36">
        <f>COUNTIFS(CO$2:CO$242, 1, $D$2:$D$242, 7)</f>
        <v>1</v>
      </c>
      <c r="CW333" s="38">
        <f>CV333/CV335</f>
        <v>7.1428571428571425E-2</v>
      </c>
      <c r="DK333" s="43" t="s">
        <v>2591</v>
      </c>
      <c r="DL333" s="70">
        <f>AVERAGEIFS(DK$2:DK$242, $D$2:$D$242, 7)</f>
        <v>3574.4444444444443</v>
      </c>
      <c r="DM333" s="38">
        <f>DL333/DL335</f>
        <v>0.28896276629616263</v>
      </c>
      <c r="DO333" s="43" t="s">
        <v>2591</v>
      </c>
      <c r="DP333" s="70">
        <f>AVERAGEIFS(DO$2:DO$242, $D$2:$D$242, 7)</f>
        <v>943.57142857142856</v>
      </c>
      <c r="DQ333" s="38">
        <f>DP333/DP335</f>
        <v>0.24327963788105217</v>
      </c>
      <c r="EV333" s="43" t="s">
        <v>2591</v>
      </c>
      <c r="EW333" s="98">
        <f>AVERAGEIFS(EV$2:EV$242, $D$2:$D$242, 7)</f>
        <v>0.31666666666666665</v>
      </c>
      <c r="FB333" s="43" t="s">
        <v>2591</v>
      </c>
      <c r="FC333" s="74">
        <f>AVERAGEIFS(FB$2:FB$242, $D$2:$D$242, 7)</f>
        <v>1611.6666666666667</v>
      </c>
      <c r="FZ333" s="43" t="s">
        <v>2591</v>
      </c>
      <c r="GA333" s="113">
        <f>AVERAGEIFS(FZ$2:FZ$242, $D$2:$D$242, 7)</f>
        <v>1.6025</v>
      </c>
    </row>
    <row r="334" spans="38:183" x14ac:dyDescent="0.15">
      <c r="AL334" s="43" t="s">
        <v>2592</v>
      </c>
      <c r="AM334" s="36">
        <f>COUNTIFS(AL$2:AL$242, 1, $D$2:$D$242, 8)</f>
        <v>2</v>
      </c>
      <c r="AN334" s="37">
        <f>AM334/AM335</f>
        <v>7.407407407407407E-2</v>
      </c>
      <c r="AO334" s="36">
        <f>COUNTIFS(AL$2:AL$242, 2, $D$2:$D$242, 8)</f>
        <v>0</v>
      </c>
      <c r="AP334" s="38" t="e">
        <f>AO334/AO335</f>
        <v>#DIV/0!</v>
      </c>
      <c r="AR334" s="43" t="s">
        <v>2592</v>
      </c>
      <c r="AS334" s="106">
        <f>AVERAGEIFS(AR$2:AR$242, $D$2:$D$242, 8)</f>
        <v>2016</v>
      </c>
      <c r="AU334" s="43" t="s">
        <v>2592</v>
      </c>
      <c r="AV334" s="106">
        <f>AVERAGEIFS(AU$2:AU$242, $D$2:$D$242, 8)</f>
        <v>2016</v>
      </c>
      <c r="BQ334" s="43" t="s">
        <v>2592</v>
      </c>
      <c r="BR334" s="36">
        <f>COUNTIFS(BQ$2:BQ$242, 1, $D$2:$D$242, 8)</f>
        <v>9</v>
      </c>
      <c r="BS334" s="37">
        <f>BR334/BR335</f>
        <v>8.9108910891089105E-2</v>
      </c>
      <c r="BT334" s="36">
        <f>COUNTIFS(BQ$2:BQ$242, 2, $D$2:$D$242, 8)</f>
        <v>0</v>
      </c>
      <c r="BU334" s="38">
        <f>BT334/BT335</f>
        <v>0</v>
      </c>
      <c r="CI334" s="51" t="s">
        <v>2592</v>
      </c>
      <c r="CJ334" s="36">
        <f>COUNTIFS(CI$2:CI$242, 1, $D$2:$D$242, 8)</f>
        <v>0</v>
      </c>
      <c r="CK334" s="37">
        <f>CJ334/CJ335</f>
        <v>0</v>
      </c>
      <c r="CL334" s="36">
        <f>COUNTIFS(CJ$2:CJ$242, 1, $D$2:$D$242, 8)</f>
        <v>5</v>
      </c>
      <c r="CM334" s="37">
        <f>CL334/CL335</f>
        <v>0.10638297872340426</v>
      </c>
      <c r="CN334" s="36">
        <f>COUNTIFS(CK$2:CK$242, 1, $D$2:$D$242, 8)</f>
        <v>5</v>
      </c>
      <c r="CO334" s="37">
        <f>CN334/CN335</f>
        <v>0.15151515151515152</v>
      </c>
      <c r="CP334" s="36">
        <f>COUNTIFS(CL$2:CL$242, 1, $D$2:$D$242, 8)</f>
        <v>3</v>
      </c>
      <c r="CQ334" s="37">
        <f>CP334/CP335</f>
        <v>9.6774193548387094E-2</v>
      </c>
      <c r="CR334" s="36">
        <f>COUNTIFS(CM$2:CM$242, 1, $D$2:$D$242, 8)</f>
        <v>2</v>
      </c>
      <c r="CS334" s="37">
        <f>CR334/CR335</f>
        <v>4.1666666666666664E-2</v>
      </c>
      <c r="CT334" s="36">
        <f>COUNTIFS(CN$2:CN$242, 1, $D$2:$D$242, 8)</f>
        <v>0</v>
      </c>
      <c r="CU334" s="37">
        <f>CT334/CT335</f>
        <v>0</v>
      </c>
      <c r="CV334" s="36">
        <f>COUNTIFS(CO$2:CO$242, 1, $D$2:$D$242, 8)</f>
        <v>2</v>
      </c>
      <c r="CW334" s="38">
        <f>CV334/CV335</f>
        <v>0.14285714285714285</v>
      </c>
      <c r="DK334" s="43" t="s">
        <v>2592</v>
      </c>
      <c r="DL334" s="70">
        <f>AVERAGEIFS(DK$2:DK$242, $D$2:$D$242, 8)</f>
        <v>2509.2857142857142</v>
      </c>
      <c r="DM334" s="38">
        <f>DL334/DL335</f>
        <v>0.20285394071641222</v>
      </c>
      <c r="DO334" s="43" t="s">
        <v>2592</v>
      </c>
      <c r="DP334" s="70">
        <f>AVERAGEIFS(DO$2:DO$242, $D$2:$D$242, 8)</f>
        <v>863.16666666666663</v>
      </c>
      <c r="DQ334" s="38">
        <f>DP334/DP335</f>
        <v>0.22254899601568973</v>
      </c>
      <c r="EV334" s="43" t="s">
        <v>2592</v>
      </c>
      <c r="EW334" s="98">
        <f>AVERAGEIFS(EV$2:EV$242, $D$2:$D$242, 8)</f>
        <v>1</v>
      </c>
      <c r="FB334" s="43" t="s">
        <v>2592</v>
      </c>
      <c r="FC334" s="74">
        <f>AVERAGEIFS(FB$2:FB$242, $D$2:$D$242, 8)</f>
        <v>415</v>
      </c>
      <c r="FZ334" s="43" t="s">
        <v>2592</v>
      </c>
      <c r="GA334" s="113">
        <f>AVERAGEIFS(FZ$2:FZ$242, $D$2:$D$242, 8)</f>
        <v>2.23</v>
      </c>
    </row>
    <row r="335" spans="38:183" x14ac:dyDescent="0.15">
      <c r="AL335" s="44" t="s">
        <v>2584</v>
      </c>
      <c r="AM335" s="45">
        <f>SUM(AM327:AM334)</f>
        <v>27</v>
      </c>
      <c r="AN335" s="46">
        <f>AM335/(AM335+AO335)</f>
        <v>1</v>
      </c>
      <c r="AO335" s="45">
        <f>SUM(AO327:AO334)</f>
        <v>0</v>
      </c>
      <c r="AP335" s="47">
        <f>AO335/(AM335+AO335)</f>
        <v>0</v>
      </c>
      <c r="AR335" s="44" t="s">
        <v>2675</v>
      </c>
      <c r="AS335" s="107">
        <f>AS325</f>
        <v>2012.768115942029</v>
      </c>
      <c r="AU335" s="44" t="s">
        <v>2675</v>
      </c>
      <c r="AV335" s="107">
        <f>AV325</f>
        <v>2011.1836734693877</v>
      </c>
      <c r="BQ335" s="44" t="s">
        <v>2584</v>
      </c>
      <c r="BR335" s="45">
        <f>SUM(BR327:BR334)</f>
        <v>101</v>
      </c>
      <c r="BS335" s="46">
        <f>BR335/(BR335+BT335)</f>
        <v>0.97115384615384615</v>
      </c>
      <c r="BT335" s="45">
        <f>SUM(BT327:BT334)</f>
        <v>3</v>
      </c>
      <c r="BU335" s="47">
        <f>BT335/(BR335+BT335)</f>
        <v>2.8846153846153848E-2</v>
      </c>
      <c r="CI335" s="52" t="s">
        <v>2584</v>
      </c>
      <c r="CJ335" s="45">
        <f>SUM(CJ327:CJ334)</f>
        <v>7</v>
      </c>
      <c r="CK335" s="46">
        <f>CJ335/(110)</f>
        <v>6.363636363636363E-2</v>
      </c>
      <c r="CL335" s="45">
        <f>SUM(CL327:CL334)</f>
        <v>47</v>
      </c>
      <c r="CM335" s="46">
        <f>CL335/(110)</f>
        <v>0.42727272727272725</v>
      </c>
      <c r="CN335" s="45">
        <f>SUM(CN327:CN334)</f>
        <v>33</v>
      </c>
      <c r="CO335" s="46">
        <f>CN335/(110)</f>
        <v>0.3</v>
      </c>
      <c r="CP335" s="45">
        <f>SUM(CP327:CP334)</f>
        <v>31</v>
      </c>
      <c r="CQ335" s="46">
        <f>CP335/(110)</f>
        <v>0.2818181818181818</v>
      </c>
      <c r="CR335" s="45">
        <f>SUM(CR327:CR334)</f>
        <v>48</v>
      </c>
      <c r="CS335" s="46">
        <f>CR335/(110)</f>
        <v>0.43636363636363634</v>
      </c>
      <c r="CT335" s="45">
        <f>SUM(CT327:CT334)</f>
        <v>1</v>
      </c>
      <c r="CU335" s="46">
        <f>CT335/(110)</f>
        <v>9.0909090909090905E-3</v>
      </c>
      <c r="CV335" s="45">
        <f>SUM(CV327:CV334)</f>
        <v>14</v>
      </c>
      <c r="CW335" s="47">
        <f>CV335/(110)</f>
        <v>0.12727272727272726</v>
      </c>
      <c r="DK335" s="44" t="s">
        <v>2584</v>
      </c>
      <c r="DL335" s="71">
        <f>AVERAGE(DK2:DK242)</f>
        <v>12369.913571428571</v>
      </c>
      <c r="DM335" s="47">
        <f>DL335/(DL335+DN335)</f>
        <v>1</v>
      </c>
      <c r="DO335" s="44" t="s">
        <v>2584</v>
      </c>
      <c r="DP335" s="71">
        <f>DP325</f>
        <v>3878.5466666666666</v>
      </c>
      <c r="DQ335" s="47">
        <f>DP335/(DP335+DR425)</f>
        <v>1</v>
      </c>
      <c r="EV335" s="44" t="s">
        <v>2675</v>
      </c>
      <c r="EW335" s="99">
        <f>EW325</f>
        <v>0.40612285714285701</v>
      </c>
      <c r="FB335" s="44" t="s">
        <v>2675</v>
      </c>
      <c r="FC335" s="75">
        <f>FC325</f>
        <v>19801.466666666667</v>
      </c>
      <c r="FZ335" s="44" t="s">
        <v>2675</v>
      </c>
      <c r="GA335" s="114">
        <f>GA325</f>
        <v>3.2484977777777777</v>
      </c>
    </row>
    <row r="337" spans="40:118" x14ac:dyDescent="0.15">
      <c r="AN337" s="32" t="s">
        <v>2721</v>
      </c>
      <c r="AO337" s="33" t="s">
        <v>2605</v>
      </c>
      <c r="AP337" s="33"/>
      <c r="AQ337" s="33" t="s">
        <v>943</v>
      </c>
      <c r="AR337" s="34"/>
      <c r="AT337" s="32" t="str">
        <f>AT$1</f>
        <v>What was the last year you did a Rate Study for the following services?-Stormwater</v>
      </c>
      <c r="AU337" s="34"/>
      <c r="AW337" s="32" t="str">
        <f>AW$1</f>
        <v>What was the last year you did a Methodology Update for the following services?-Stormwater</v>
      </c>
      <c r="AX337" s="34"/>
      <c r="BS337" s="32" t="s">
        <v>2641</v>
      </c>
      <c r="BT337" s="33" t="s">
        <v>2642</v>
      </c>
      <c r="BU337" s="33"/>
      <c r="BV337" s="33" t="s">
        <v>2643</v>
      </c>
      <c r="BW337" s="34"/>
      <c r="DL337" s="32" t="s">
        <v>2668</v>
      </c>
      <c r="DM337" s="33"/>
      <c r="DN337" s="34"/>
    </row>
    <row r="338" spans="40:118" x14ac:dyDescent="0.15">
      <c r="AN338" s="35" t="s">
        <v>2579</v>
      </c>
      <c r="AO338" s="36">
        <f>COUNTIFS(AN$2:AN$242, 1, $C$2:$C$242, 1)</f>
        <v>17</v>
      </c>
      <c r="AP338" s="37">
        <f>AO338/AO343</f>
        <v>0.24285714285714285</v>
      </c>
      <c r="AQ338" s="36">
        <f>COUNTIFS(AN$2:AN$242, 2, $C$2:$C$242, 1)</f>
        <v>0</v>
      </c>
      <c r="AR338" s="38" t="e">
        <f>AQ338/AQ343</f>
        <v>#DIV/0!</v>
      </c>
      <c r="AT338" s="35" t="s">
        <v>2579</v>
      </c>
      <c r="AU338" s="106" t="e">
        <f>AVERAGEIFS(AT$2:AT$242,  $C$2:$C$242, 1)</f>
        <v>#DIV/0!</v>
      </c>
      <c r="AW338" s="35" t="s">
        <v>2579</v>
      </c>
      <c r="AX338" s="106" t="e">
        <f>AVERAGEIFS(AW$2:AW$242,  $C$2:$C$242, 1)</f>
        <v>#DIV/0!</v>
      </c>
      <c r="BS338" s="35" t="s">
        <v>2579</v>
      </c>
      <c r="BT338" s="36">
        <f>COUNTIFS(BS$2:BS$242, 1, $C$2:$C$242, 1)</f>
        <v>18</v>
      </c>
      <c r="BU338" s="37">
        <f>BT338/BT343</f>
        <v>0.1875</v>
      </c>
      <c r="BV338" s="36">
        <f>COUNTIFS(BS$2:BS$242, 2, $C$2:$C$242, 1)</f>
        <v>0</v>
      </c>
      <c r="BW338" s="38">
        <f>BV338/BV343</f>
        <v>0</v>
      </c>
      <c r="DL338" s="35" t="s">
        <v>2579</v>
      </c>
      <c r="DM338" s="70">
        <f>AVERAGEIFS(DL$2:DL$242,  $C$2:$C$242, 1)</f>
        <v>5.833333333333333</v>
      </c>
      <c r="DN338" s="38">
        <f>DM338/DM343</f>
        <v>1.9221207294273428E-3</v>
      </c>
    </row>
    <row r="339" spans="40:118" x14ac:dyDescent="0.15">
      <c r="AN339" s="35" t="s">
        <v>2580</v>
      </c>
      <c r="AO339" s="36">
        <f>COUNTIFS(AN$2:AN$242, 1, $C$2:$C$242, 2)</f>
        <v>10</v>
      </c>
      <c r="AP339" s="37">
        <f>AO339/AO343</f>
        <v>0.14285714285714285</v>
      </c>
      <c r="AQ339" s="36">
        <f>COUNTIFS(AN$2:AN$242, 2, $C$2:$C$242, 2)</f>
        <v>0</v>
      </c>
      <c r="AR339" s="38" t="e">
        <f>AQ339/AQ343</f>
        <v>#DIV/0!</v>
      </c>
      <c r="AT339" s="35" t="s">
        <v>2580</v>
      </c>
      <c r="AU339" s="106">
        <f>AVERAGEIFS(AT$2:AT$242, $C$2:$C$242, 2)</f>
        <v>2008</v>
      </c>
      <c r="AW339" s="35" t="s">
        <v>2580</v>
      </c>
      <c r="AX339" s="106">
        <f>AVERAGEIFS(AW$2:AW$242, $C$2:$C$242, 2)</f>
        <v>2009</v>
      </c>
      <c r="BS339" s="35" t="s">
        <v>2580</v>
      </c>
      <c r="BT339" s="36">
        <f>COUNTIFS(BS$2:BS$242, 1, $C$2:$C$242, 2)</f>
        <v>15</v>
      </c>
      <c r="BU339" s="37">
        <f>BT339/BT343</f>
        <v>0.15625</v>
      </c>
      <c r="BV339" s="36">
        <f>COUNTIFS(BS$2:BS$242, 2, $C$2:$C$242, 2)</f>
        <v>0</v>
      </c>
      <c r="BW339" s="38">
        <f>BV339/BV343</f>
        <v>0</v>
      </c>
      <c r="DL339" s="35" t="s">
        <v>2580</v>
      </c>
      <c r="DM339" s="70">
        <f>AVERAGEIFS(DL$2:DL$242, $C$2:$C$242, 2)</f>
        <v>63.714285714285715</v>
      </c>
      <c r="DN339" s="38">
        <f>DM339/DM343</f>
        <v>2.0994265599785997E-2</v>
      </c>
    </row>
    <row r="340" spans="40:118" x14ac:dyDescent="0.15">
      <c r="AN340" s="35" t="s">
        <v>2581</v>
      </c>
      <c r="AO340" s="36">
        <f>COUNTIFS(AN$2:AN$242, 1, $C$2:$C$242, 3)</f>
        <v>14</v>
      </c>
      <c r="AP340" s="37">
        <f>AO340/AO343</f>
        <v>0.2</v>
      </c>
      <c r="AQ340" s="36">
        <f>COUNTIFS(AN$2:AN$242, 2, $C$2:$C$242, 3)</f>
        <v>0</v>
      </c>
      <c r="AR340" s="38" t="e">
        <f>AQ340/AQ343</f>
        <v>#DIV/0!</v>
      </c>
      <c r="AT340" s="35" t="s">
        <v>2581</v>
      </c>
      <c r="AU340" s="106">
        <f>AVERAGEIFS(AT$2:AT$242, $C$2:$C$242, 3)</f>
        <v>2007</v>
      </c>
      <c r="AW340" s="35" t="s">
        <v>2581</v>
      </c>
      <c r="AX340" s="106">
        <f>AVERAGEIFS(AW$2:AW$242, $C$2:$C$242, 3)</f>
        <v>2005.8</v>
      </c>
      <c r="BS340" s="35" t="s">
        <v>2581</v>
      </c>
      <c r="BT340" s="36">
        <f>COUNTIFS(BS$2:BS$242, 1, $C$2:$C$242, 3)</f>
        <v>16</v>
      </c>
      <c r="BU340" s="37">
        <f>BT340/BT343</f>
        <v>0.16666666666666666</v>
      </c>
      <c r="BV340" s="36">
        <f>COUNTIFS(BS$2:BS$242, 2, $C$2:$C$242, 3)</f>
        <v>0</v>
      </c>
      <c r="BW340" s="38">
        <f>BV340/BV343</f>
        <v>0</v>
      </c>
      <c r="DL340" s="35" t="s">
        <v>2581</v>
      </c>
      <c r="DM340" s="70">
        <f>AVERAGEIFS(DL$2:DL$242, $C$2:$C$242, 3)</f>
        <v>156.78571428571428</v>
      </c>
      <c r="DN340" s="38">
        <f>DM340/DM343</f>
        <v>5.166189797256756E-2</v>
      </c>
    </row>
    <row r="341" spans="40:118" x14ac:dyDescent="0.15">
      <c r="AN341" s="35" t="s">
        <v>2582</v>
      </c>
      <c r="AO341" s="36">
        <f>COUNTIFS(AN$2:AN$242, 1, $C$2:$C$242, 4)</f>
        <v>11</v>
      </c>
      <c r="AP341" s="37">
        <f>AO341/AO343</f>
        <v>0.15714285714285714</v>
      </c>
      <c r="AQ341" s="36">
        <f>COUNTIFS(AN$2:AN$242, 2, $C$2:$C$242, 4)</f>
        <v>0</v>
      </c>
      <c r="AR341" s="38" t="e">
        <f>AQ341/AQ343</f>
        <v>#DIV/0!</v>
      </c>
      <c r="AT341" s="35" t="s">
        <v>2582</v>
      </c>
      <c r="AU341" s="106">
        <f>AVERAGEIFS(AT$2:AT$242, $C$2:$C$242, 4)</f>
        <v>2013</v>
      </c>
      <c r="AW341" s="35" t="s">
        <v>2582</v>
      </c>
      <c r="AX341" s="106">
        <f>AVERAGEIFS(AW$2:AW$242, $C$2:$C$242, 4)</f>
        <v>2011.7142857142858</v>
      </c>
      <c r="BS341" s="35" t="s">
        <v>2582</v>
      </c>
      <c r="BT341" s="36">
        <f>COUNTIFS(BS$2:BS$242, 1, $C$2:$C$242, 4)</f>
        <v>19</v>
      </c>
      <c r="BU341" s="37">
        <f>BT341/BT343</f>
        <v>0.19791666666666666</v>
      </c>
      <c r="BV341" s="36">
        <f>COUNTIFS(BS$2:BS$242, 2, $C$2:$C$242, 4)</f>
        <v>1</v>
      </c>
      <c r="BW341" s="38">
        <f>BV341/BV343</f>
        <v>0.33333333333333331</v>
      </c>
      <c r="DL341" s="35" t="s">
        <v>2582</v>
      </c>
      <c r="DM341" s="70">
        <f>AVERAGEIFS(DL$2:DL$242, $C$2:$C$242, 4)</f>
        <v>53.888888888888886</v>
      </c>
      <c r="DN341" s="38">
        <f>DM341/DM343</f>
        <v>1.7756734357566879E-2</v>
      </c>
    </row>
    <row r="342" spans="40:118" x14ac:dyDescent="0.15">
      <c r="AN342" s="35" t="s">
        <v>2583</v>
      </c>
      <c r="AO342" s="36">
        <f>COUNTIFS(AN$2:AN$242, 1, $C$2:$C$242, 5)</f>
        <v>18</v>
      </c>
      <c r="AP342" s="37">
        <f>AO342/AO343</f>
        <v>0.25714285714285712</v>
      </c>
      <c r="AQ342" s="36">
        <f>COUNTIFS(AN$2:AN$242, 2, $C$2:$C$242, 5)</f>
        <v>0</v>
      </c>
      <c r="AR342" s="38" t="e">
        <f>AQ342/AQ343</f>
        <v>#DIV/0!</v>
      </c>
      <c r="AT342" s="35" t="s">
        <v>2583</v>
      </c>
      <c r="AU342" s="106">
        <f>AVERAGEIFS(AT$2:AT$242, $C$2:$C$242, 5)</f>
        <v>2012.6470588235295</v>
      </c>
      <c r="AW342" s="35" t="s">
        <v>2583</v>
      </c>
      <c r="AX342" s="106">
        <f>AVERAGEIFS(AW$2:AW$242, $C$2:$C$242, 5)</f>
        <v>2011.6923076923076</v>
      </c>
      <c r="BS342" s="35" t="s">
        <v>2583</v>
      </c>
      <c r="BT342" s="36">
        <f>COUNTIFS(BS$2:BS$242, 1, $C$2:$C$242, 5)</f>
        <v>28</v>
      </c>
      <c r="BU342" s="37">
        <f>BT342/BT343</f>
        <v>0.29166666666666669</v>
      </c>
      <c r="BV342" s="36">
        <f>COUNTIFS(BS$2:BS$242, 2, $C$2:$C$242, 5)</f>
        <v>2</v>
      </c>
      <c r="BW342" s="38">
        <f>BV342/BV343</f>
        <v>0.66666666666666663</v>
      </c>
      <c r="DL342" s="35" t="s">
        <v>2583</v>
      </c>
      <c r="DM342" s="70">
        <f>AVERAGEIFS(DL$2:DL$242, $C$2:$C$242, 5)</f>
        <v>9024</v>
      </c>
      <c r="DN342" s="38">
        <f>DM342/DM343</f>
        <v>2.9734658506889726</v>
      </c>
    </row>
    <row r="343" spans="40:118" x14ac:dyDescent="0.15">
      <c r="AN343" s="44" t="s">
        <v>2584</v>
      </c>
      <c r="AO343" s="45">
        <f>SUM(AO338:AO342)</f>
        <v>70</v>
      </c>
      <c r="AP343" s="46">
        <f>AO343/(AO343+AQ343)</f>
        <v>1</v>
      </c>
      <c r="AQ343" s="45">
        <f>SUM(AQ338:AQ342)</f>
        <v>0</v>
      </c>
      <c r="AR343" s="47">
        <f>AQ343/(AO343+AQ343)</f>
        <v>0</v>
      </c>
      <c r="AT343" s="44" t="s">
        <v>2675</v>
      </c>
      <c r="AU343" s="107">
        <f>AVERAGE(AT$2:AT$242)</f>
        <v>2012.0333333333333</v>
      </c>
      <c r="AW343" s="44" t="s">
        <v>2675</v>
      </c>
      <c r="AX343" s="107">
        <f>AVERAGE(AW$2:AW$242)</f>
        <v>2010.4074074074074</v>
      </c>
      <c r="BS343" s="44" t="s">
        <v>2584</v>
      </c>
      <c r="BT343" s="45">
        <f>SUM(BT338:BT342)</f>
        <v>96</v>
      </c>
      <c r="BU343" s="46">
        <f>BT343/(BT343+BV343)</f>
        <v>0.96969696969696972</v>
      </c>
      <c r="BV343" s="45">
        <f>SUM(BV338:BV342)</f>
        <v>3</v>
      </c>
      <c r="BW343" s="47">
        <f>BV343/(BT343+BV343)</f>
        <v>3.0303030303030304E-2</v>
      </c>
      <c r="DL343" s="44" t="s">
        <v>2584</v>
      </c>
      <c r="DM343" s="71">
        <f>AVERAGE(DL20:DL260)</f>
        <v>3034.8423197492166</v>
      </c>
      <c r="DN343" s="47">
        <f>DM343/(DM343+DO343)</f>
        <v>1</v>
      </c>
    </row>
    <row r="344" spans="40:118" x14ac:dyDescent="0.15">
      <c r="AN344" s="32"/>
      <c r="AO344" s="33" t="s">
        <v>2605</v>
      </c>
      <c r="AP344" s="33"/>
      <c r="AQ344" s="33" t="s">
        <v>943</v>
      </c>
      <c r="AR344" s="34"/>
      <c r="AT344" s="32"/>
      <c r="AU344" s="108"/>
      <c r="AW344" s="32"/>
      <c r="AX344" s="108"/>
      <c r="BS344" s="32"/>
      <c r="BT344" s="33" t="s">
        <v>2605</v>
      </c>
      <c r="BU344" s="33"/>
      <c r="BV344" s="33" t="s">
        <v>943</v>
      </c>
      <c r="BW344" s="34"/>
      <c r="DL344" s="32"/>
      <c r="DM344" s="33"/>
      <c r="DN344" s="34"/>
    </row>
    <row r="345" spans="40:118" x14ac:dyDescent="0.15">
      <c r="AN345" s="43" t="s">
        <v>2585</v>
      </c>
      <c r="AO345" s="36">
        <f>COUNTIFS(AN$2:AN$242, 1, $D$2:$D$242, 1)</f>
        <v>5</v>
      </c>
      <c r="AP345" s="37">
        <f>AO345/AO353</f>
        <v>7.1428571428571425E-2</v>
      </c>
      <c r="AQ345" s="36">
        <f>COUNTIFS(AN$2:AN$242, 2, $D$2:$D$242, 1)</f>
        <v>0</v>
      </c>
      <c r="AR345" s="38" t="e">
        <f>AQ345/AQ353</f>
        <v>#DIV/0!</v>
      </c>
      <c r="AT345" s="43" t="s">
        <v>2585</v>
      </c>
      <c r="AU345" s="106" t="e">
        <f>AVERAGEIFS(AT$2:AT$242, $D$2:$D$242, 1)</f>
        <v>#DIV/0!</v>
      </c>
      <c r="AW345" s="43" t="s">
        <v>2585</v>
      </c>
      <c r="AX345" s="106" t="e">
        <f>AVERAGEIFS(AW$2:AW$242, $D$2:$D$242, 1)</f>
        <v>#DIV/0!</v>
      </c>
      <c r="BS345" s="43" t="s">
        <v>2585</v>
      </c>
      <c r="BT345" s="36">
        <f>COUNTIFS(BS$2:BS$242, 1, $D$2:$D$242, 1)</f>
        <v>6</v>
      </c>
      <c r="BU345" s="37">
        <f>BT345/BT353</f>
        <v>6.25E-2</v>
      </c>
      <c r="BV345" s="36">
        <f>COUNTIFS(BS$2:BS$242, 2, $D$2:$D$242, 1)</f>
        <v>0</v>
      </c>
      <c r="BW345" s="38">
        <f>BV345/BV353</f>
        <v>0</v>
      </c>
      <c r="DL345" s="43" t="s">
        <v>2585</v>
      </c>
      <c r="DM345" s="70">
        <f>AVERAGEIFS(DL$2:DL$242, $D$2:$D$242, 1)</f>
        <v>245</v>
      </c>
      <c r="DN345" s="38">
        <f>DM345/DM353</f>
        <v>8.0729070635948405E-2</v>
      </c>
    </row>
    <row r="346" spans="40:118" x14ac:dyDescent="0.15">
      <c r="AN346" s="43" t="s">
        <v>2586</v>
      </c>
      <c r="AO346" s="36">
        <f>COUNTIFS(AN$2:AN$242, 1, $D$2:$D$242, 2)</f>
        <v>19</v>
      </c>
      <c r="AP346" s="37">
        <f>AO346/AO353</f>
        <v>0.27142857142857141</v>
      </c>
      <c r="AQ346" s="36">
        <f>COUNTIFS(AN$2:AN$242, 2, $D$2:$D$242, 2)</f>
        <v>0</v>
      </c>
      <c r="AR346" s="38" t="e">
        <f>AQ346/AQ353</f>
        <v>#DIV/0!</v>
      </c>
      <c r="AT346" s="43" t="s">
        <v>2586</v>
      </c>
      <c r="AU346" s="106">
        <f>AVERAGEIFS(AT$2:AT$242, $D$2:$D$242, 2)</f>
        <v>2013.6923076923076</v>
      </c>
      <c r="AW346" s="43" t="s">
        <v>2586</v>
      </c>
      <c r="AX346" s="106">
        <f>AVERAGEIFS(AW$2:AW$242, $D$2:$D$242, 2)</f>
        <v>2010.2</v>
      </c>
      <c r="BS346" s="43" t="s">
        <v>2586</v>
      </c>
      <c r="BT346" s="36">
        <f>COUNTIFS(BS$2:BS$242, 1, $D$2:$D$242, 2)</f>
        <v>26</v>
      </c>
      <c r="BU346" s="37">
        <f>BT346/BT353</f>
        <v>0.27083333333333331</v>
      </c>
      <c r="BV346" s="36">
        <f>COUNTIFS(BS$2:BS$242, 2, $D$2:$D$242, 2)</f>
        <v>1</v>
      </c>
      <c r="BW346" s="38">
        <f>BV346/BV353</f>
        <v>0.33333333333333331</v>
      </c>
      <c r="DL346" s="43" t="s">
        <v>2586</v>
      </c>
      <c r="DM346" s="70">
        <f>AVERAGEIFS(DL$2:DL$242, $D$2:$D$242, 2)</f>
        <v>5781</v>
      </c>
      <c r="DN346" s="38">
        <f>DM346/DM353</f>
        <v>1.9048765605976232</v>
      </c>
    </row>
    <row r="347" spans="40:118" x14ac:dyDescent="0.15">
      <c r="AN347" s="43" t="s">
        <v>2587</v>
      </c>
      <c r="AO347" s="36">
        <f>COUNTIFS(AN$2:AN$242, 1, $D$2:$D$242, 3)</f>
        <v>12</v>
      </c>
      <c r="AP347" s="37">
        <f>AO347/AO353</f>
        <v>0.17142857142857143</v>
      </c>
      <c r="AQ347" s="36">
        <f>COUNTIFS(AN$2:AN$242, 2, $D$2:$D$242, 3)</f>
        <v>0</v>
      </c>
      <c r="AR347" s="38" t="e">
        <f>AQ347/AQ353</f>
        <v>#DIV/0!</v>
      </c>
      <c r="AT347" s="43" t="s">
        <v>2587</v>
      </c>
      <c r="AU347" s="106">
        <f>AVERAGEIFS(AT$2:AT$242, $D$2:$D$242, 3)</f>
        <v>2012</v>
      </c>
      <c r="AW347" s="43" t="s">
        <v>2587</v>
      </c>
      <c r="AX347" s="106">
        <f>AVERAGEIFS(AW$2:AW$242, $D$2:$D$242, 3)</f>
        <v>2010.6666666666667</v>
      </c>
      <c r="BS347" s="43" t="s">
        <v>2587</v>
      </c>
      <c r="BT347" s="36">
        <f>COUNTIFS(BS$2:BS$242, 1, $D$2:$D$242, 3)</f>
        <v>18</v>
      </c>
      <c r="BU347" s="37">
        <f>BT347/BT353</f>
        <v>0.1875</v>
      </c>
      <c r="BV347" s="36">
        <f>COUNTIFS(BS$2:BS$242, 2, $D$2:$D$242, 3)</f>
        <v>1</v>
      </c>
      <c r="BW347" s="38">
        <f>BV347/BV353</f>
        <v>0.33333333333333331</v>
      </c>
      <c r="DL347" s="43" t="s">
        <v>2587</v>
      </c>
      <c r="DM347" s="70">
        <f>AVERAGEIFS(DL$2:DL$242, $D$2:$D$242, 3)</f>
        <v>3349.6</v>
      </c>
      <c r="DN347" s="38">
        <f>DM347/DM353</f>
        <v>1.1037146734782561</v>
      </c>
    </row>
    <row r="348" spans="40:118" x14ac:dyDescent="0.15">
      <c r="AN348" s="43" t="s">
        <v>2588</v>
      </c>
      <c r="AO348" s="36">
        <f>COUNTIFS(AN$2:AN$242, 1, $D$2:$D$242, 4)</f>
        <v>3</v>
      </c>
      <c r="AP348" s="37">
        <f>AO348/AO353</f>
        <v>4.2857142857142858E-2</v>
      </c>
      <c r="AQ348" s="36">
        <f>COUNTIFS(AN$2:AN$242, 2, $D$2:$D$242, 4)</f>
        <v>0</v>
      </c>
      <c r="AR348" s="38" t="e">
        <f>AQ348/AQ353</f>
        <v>#DIV/0!</v>
      </c>
      <c r="AT348" s="43" t="s">
        <v>2588</v>
      </c>
      <c r="AU348" s="106" t="e">
        <f>AVERAGEIFS(AT$2:AT$242, $D$2:$D$242, 4)</f>
        <v>#DIV/0!</v>
      </c>
      <c r="AW348" s="43" t="s">
        <v>2588</v>
      </c>
      <c r="AX348" s="106" t="e">
        <f>AVERAGEIFS(AW$2:AW$242, $D$2:$D$242, 4)</f>
        <v>#DIV/0!</v>
      </c>
      <c r="BS348" s="43" t="s">
        <v>2588</v>
      </c>
      <c r="BT348" s="36">
        <f>COUNTIFS(BS$2:BS$242, 1, $D$2:$D$242, 4)</f>
        <v>3</v>
      </c>
      <c r="BU348" s="37">
        <f>BT348/BT353</f>
        <v>3.125E-2</v>
      </c>
      <c r="BV348" s="36">
        <f>COUNTIFS(BS$2:BS$242, 2, $D$2:$D$242, 4)</f>
        <v>0</v>
      </c>
      <c r="BW348" s="38">
        <f>BV348/BV353</f>
        <v>0</v>
      </c>
      <c r="DL348" s="43" t="s">
        <v>2588</v>
      </c>
      <c r="DM348" s="70">
        <f>AVERAGEIFS(DL$2:DL$242, $D$2:$D$242, 4)</f>
        <v>146.66666666666666</v>
      </c>
      <c r="DN348" s="38">
        <f>DM348/DM353</f>
        <v>4.8327606911316046E-2</v>
      </c>
    </row>
    <row r="349" spans="40:118" x14ac:dyDescent="0.15">
      <c r="AN349" s="43" t="s">
        <v>2589</v>
      </c>
      <c r="AO349" s="36">
        <f>COUNTIFS(AN$2:AN$242, 1, $D$2:$D$242, 5)</f>
        <v>6</v>
      </c>
      <c r="AP349" s="37">
        <f>AO349/AO353</f>
        <v>8.5714285714285715E-2</v>
      </c>
      <c r="AQ349" s="36">
        <f>COUNTIFS(AN$2:AN$242, 2, $D$2:$D$242, 5)</f>
        <v>0</v>
      </c>
      <c r="AR349" s="38" t="e">
        <f>AQ349/AQ353</f>
        <v>#DIV/0!</v>
      </c>
      <c r="AT349" s="43" t="s">
        <v>2589</v>
      </c>
      <c r="AU349" s="106">
        <f>AVERAGEIFS(AT$2:AT$242, $D$2:$D$242, 5)</f>
        <v>2006.25</v>
      </c>
      <c r="AW349" s="43" t="s">
        <v>2589</v>
      </c>
      <c r="AX349" s="106">
        <f>AVERAGEIFS(AW$2:AW$242, $D$2:$D$242, 5)</f>
        <v>2009.75</v>
      </c>
      <c r="BS349" s="43" t="s">
        <v>2589</v>
      </c>
      <c r="BT349" s="36">
        <f>COUNTIFS(BS$2:BS$242, 1, $D$2:$D$242, 5)</f>
        <v>10</v>
      </c>
      <c r="BU349" s="37">
        <f>BT349/BT353</f>
        <v>0.10416666666666667</v>
      </c>
      <c r="BV349" s="36">
        <f>COUNTIFS(BS$2:BS$242, 2, $D$2:$D$242, 5)</f>
        <v>0</v>
      </c>
      <c r="BW349" s="38">
        <f>BV349/BV353</f>
        <v>0</v>
      </c>
      <c r="DL349" s="43" t="s">
        <v>2589</v>
      </c>
      <c r="DM349" s="70">
        <f>AVERAGEIFS(DL$2:DL$242, $D$2:$D$242, 5)</f>
        <v>7885</v>
      </c>
      <c r="DN349" s="38">
        <f>DM349/DM353</f>
        <v>2.5981580488345024</v>
      </c>
    </row>
    <row r="350" spans="40:118" x14ac:dyDescent="0.15">
      <c r="AN350" s="43" t="s">
        <v>2590</v>
      </c>
      <c r="AO350" s="36">
        <f>COUNTIFS(AN$2:AN$242, 1, $D$2:$D$242, 6)</f>
        <v>8</v>
      </c>
      <c r="AP350" s="37">
        <f>AO350/AO353</f>
        <v>0.11428571428571428</v>
      </c>
      <c r="AQ350" s="36">
        <f>COUNTIFS(AN$2:AN$242, 2, $D$2:$D$242, 6)</f>
        <v>0</v>
      </c>
      <c r="AR350" s="38" t="e">
        <f>AQ350/AQ353</f>
        <v>#DIV/0!</v>
      </c>
      <c r="AT350" s="43" t="s">
        <v>2590</v>
      </c>
      <c r="AU350" s="106">
        <f>AVERAGEIFS(AT$2:AT$242, $D$2:$D$242, 6)</f>
        <v>2013</v>
      </c>
      <c r="AW350" s="43" t="s">
        <v>2590</v>
      </c>
      <c r="AX350" s="106">
        <f>AVERAGEIFS(AW$2:AW$242, $D$2:$D$242, 6)</f>
        <v>2012</v>
      </c>
      <c r="BS350" s="43" t="s">
        <v>2590</v>
      </c>
      <c r="BT350" s="36">
        <f>COUNTIFS(BS$2:BS$242, 1, $D$2:$D$242, 6)</f>
        <v>12</v>
      </c>
      <c r="BU350" s="37">
        <f>BT350/BT353</f>
        <v>0.125</v>
      </c>
      <c r="BV350" s="36">
        <f>COUNTIFS(BS$2:BS$242, 2, $D$2:$D$242, 6)</f>
        <v>1</v>
      </c>
      <c r="BW350" s="38">
        <f>BV350/BV353</f>
        <v>0.33333333333333331</v>
      </c>
      <c r="DL350" s="43" t="s">
        <v>2590</v>
      </c>
      <c r="DM350" s="70">
        <f>AVERAGEIFS(DL$2:DL$242, $D$2:$D$242, 6)</f>
        <v>147.88888888888889</v>
      </c>
      <c r="DN350" s="38">
        <f>DM350/DM353</f>
        <v>4.8730336968910347E-2</v>
      </c>
    </row>
    <row r="351" spans="40:118" x14ac:dyDescent="0.15">
      <c r="AN351" s="43" t="s">
        <v>2591</v>
      </c>
      <c r="AO351" s="36">
        <f>COUNTIFS(AN$2:AN$242, 1, $D$2:$D$242, 7)</f>
        <v>11</v>
      </c>
      <c r="AP351" s="37">
        <f>AO351/AO353</f>
        <v>0.15714285714285714</v>
      </c>
      <c r="AQ351" s="36">
        <f>COUNTIFS(AN$2:AN$242, 2, $D$2:$D$242, 7)</f>
        <v>0</v>
      </c>
      <c r="AR351" s="38" t="e">
        <f>AQ351/AQ353</f>
        <v>#DIV/0!</v>
      </c>
      <c r="AT351" s="43" t="s">
        <v>2591</v>
      </c>
      <c r="AU351" s="106" t="e">
        <f>AVERAGEIFS(AT$2:AT$242, $D$2:$D$242, 7)</f>
        <v>#DIV/0!</v>
      </c>
      <c r="AW351" s="43" t="s">
        <v>2591</v>
      </c>
      <c r="AX351" s="106" t="e">
        <f>AVERAGEIFS(AW$2:AW$242, $D$2:$D$242, 7)</f>
        <v>#DIV/0!</v>
      </c>
      <c r="BS351" s="43" t="s">
        <v>2591</v>
      </c>
      <c r="BT351" s="36">
        <f>COUNTIFS(BS$2:BS$242, 1, $D$2:$D$242, 7)</f>
        <v>12</v>
      </c>
      <c r="BU351" s="37">
        <f>BT351/BT353</f>
        <v>0.125</v>
      </c>
      <c r="BV351" s="36">
        <f>COUNTIFS(BS$2:BS$242, 2, $D$2:$D$242, 7)</f>
        <v>0</v>
      </c>
      <c r="BW351" s="38">
        <f>BV351/BV353</f>
        <v>0</v>
      </c>
      <c r="DL351" s="43" t="s">
        <v>2591</v>
      </c>
      <c r="DM351" s="70">
        <f>AVERAGEIFS(DL$2:DL$242, $D$2:$D$242, 7)</f>
        <v>57.4</v>
      </c>
      <c r="DN351" s="38">
        <f>DM351/DM353</f>
        <v>1.8913667977565052E-2</v>
      </c>
    </row>
    <row r="352" spans="40:118" x14ac:dyDescent="0.15">
      <c r="AN352" s="43" t="s">
        <v>2592</v>
      </c>
      <c r="AO352" s="36">
        <f>COUNTIFS(AN$2:AN$242, 1, $D$2:$D$242, 8)</f>
        <v>6</v>
      </c>
      <c r="AP352" s="37">
        <f>AO352/AO353</f>
        <v>8.5714285714285715E-2</v>
      </c>
      <c r="AQ352" s="36">
        <f>COUNTIFS(AN$2:AN$242, 2, $D$2:$D$242, 8)</f>
        <v>0</v>
      </c>
      <c r="AR352" s="38" t="e">
        <f>AQ352/AQ353</f>
        <v>#DIV/0!</v>
      </c>
      <c r="AT352" s="43" t="s">
        <v>2592</v>
      </c>
      <c r="AU352" s="106" t="e">
        <f>AVERAGEIFS(AT$2:AT$242, $D$2:$D$242, 8)</f>
        <v>#DIV/0!</v>
      </c>
      <c r="AW352" s="43" t="s">
        <v>2592</v>
      </c>
      <c r="AX352" s="106" t="e">
        <f>AVERAGEIFS(AW$2:AW$242, $D$2:$D$242, 8)</f>
        <v>#DIV/0!</v>
      </c>
      <c r="BS352" s="43" t="s">
        <v>2592</v>
      </c>
      <c r="BT352" s="36">
        <f>COUNTIFS(BS$2:BS$242, 1, $D$2:$D$242, 8)</f>
        <v>9</v>
      </c>
      <c r="BU352" s="37">
        <f>BT352/BT353</f>
        <v>9.375E-2</v>
      </c>
      <c r="BV352" s="36">
        <f>COUNTIFS(BS$2:BS$242, 2, $D$2:$D$242, 8)</f>
        <v>0</v>
      </c>
      <c r="BW352" s="38">
        <f>BV352/BV353</f>
        <v>0</v>
      </c>
      <c r="DL352" s="43" t="s">
        <v>2592</v>
      </c>
      <c r="DM352" s="70">
        <f>AVERAGEIFS(DL$2:DL$242, $D$2:$D$242, 8)</f>
        <v>23.75</v>
      </c>
      <c r="DN352" s="38">
        <f>DM352/DM353</f>
        <v>7.8257772555256101E-3</v>
      </c>
    </row>
    <row r="353" spans="40:118" x14ac:dyDescent="0.15">
      <c r="AN353" s="44" t="s">
        <v>2584</v>
      </c>
      <c r="AO353" s="45">
        <f>SUM(AO345:AO352)</f>
        <v>70</v>
      </c>
      <c r="AP353" s="46">
        <f>AO353/(AO353+AQ353)</f>
        <v>1</v>
      </c>
      <c r="AQ353" s="45">
        <f>SUM(AQ345:AQ352)</f>
        <v>0</v>
      </c>
      <c r="AR353" s="47">
        <f>AQ353/(AO353+AQ353)</f>
        <v>0</v>
      </c>
      <c r="AT353" s="44" t="s">
        <v>2675</v>
      </c>
      <c r="AU353" s="107">
        <f>AU343</f>
        <v>2012.0333333333333</v>
      </c>
      <c r="AW353" s="44" t="s">
        <v>2675</v>
      </c>
      <c r="AX353" s="107">
        <f>AX343</f>
        <v>2010.4074074074074</v>
      </c>
      <c r="BS353" s="44" t="s">
        <v>2584</v>
      </c>
      <c r="BT353" s="45">
        <f>SUM(BT345:BT352)</f>
        <v>96</v>
      </c>
      <c r="BU353" s="46">
        <f>BT353/(BT353+BV353)</f>
        <v>0.96969696969696972</v>
      </c>
      <c r="BV353" s="45">
        <f>SUM(BV345:BV352)</f>
        <v>3</v>
      </c>
      <c r="BW353" s="47">
        <f>BV353/(BT353+BV353)</f>
        <v>3.0303030303030304E-2</v>
      </c>
      <c r="DL353" s="44" t="s">
        <v>2584</v>
      </c>
      <c r="DM353" s="71">
        <f>AVERAGE(DL20:DL260)</f>
        <v>3034.8423197492166</v>
      </c>
      <c r="DN353" s="47">
        <f>DM353/(DM353+DO353)</f>
        <v>1</v>
      </c>
    </row>
    <row r="355" spans="40:118" x14ac:dyDescent="0.15">
      <c r="BT355" s="48" t="s">
        <v>2644</v>
      </c>
      <c r="BU355" s="33" t="s">
        <v>2645</v>
      </c>
      <c r="BV355" s="33"/>
      <c r="BW355" s="33" t="s">
        <v>2646</v>
      </c>
      <c r="BX355" s="33"/>
      <c r="BY355" s="33" t="s">
        <v>2647</v>
      </c>
      <c r="BZ355" s="33"/>
      <c r="CA355" s="33" t="s">
        <v>2648</v>
      </c>
      <c r="CB355" s="33"/>
      <c r="CC355" s="33" t="s">
        <v>2649</v>
      </c>
      <c r="CD355" s="33"/>
      <c r="CE355" s="33" t="s">
        <v>932</v>
      </c>
      <c r="CF355" s="33"/>
      <c r="CG355" s="33" t="s">
        <v>2596</v>
      </c>
      <c r="CH355" s="34"/>
    </row>
    <row r="356" spans="40:118" x14ac:dyDescent="0.15">
      <c r="BT356" s="49" t="s">
        <v>2579</v>
      </c>
      <c r="BU356" s="36">
        <f>COUNTIFS(BT$2:BT$242, 1, $C$2:$C$242, 1)</f>
        <v>2</v>
      </c>
      <c r="BV356" s="37">
        <f>BU356/BU361</f>
        <v>0.33333333333333331</v>
      </c>
      <c r="BW356" s="36">
        <f>COUNTIFS(BU$2:BU$242, 1, $C$2:$C$242, 1)</f>
        <v>5</v>
      </c>
      <c r="BX356" s="37">
        <f>BW356/BW361</f>
        <v>9.2592592592592587E-2</v>
      </c>
      <c r="BY356" s="36">
        <f>COUNTIFS(BV$2:BV$242, 1, $C$2:$C$242, 1)</f>
        <v>2</v>
      </c>
      <c r="BZ356" s="37">
        <f>BY356/BY361</f>
        <v>6.6666666666666666E-2</v>
      </c>
      <c r="CA356" s="36">
        <f>COUNTIFS(BW$2:BW$242, 1, $C$2:$C$242, 1)</f>
        <v>4</v>
      </c>
      <c r="CB356" s="37">
        <f>CA356/CA361</f>
        <v>0.10810810810810811</v>
      </c>
      <c r="CC356" s="36">
        <f>COUNTIFS(BX$2:BX$242, 1, $C$2:$C$242, 1)</f>
        <v>10</v>
      </c>
      <c r="CD356" s="37">
        <f>CC356/CC361</f>
        <v>0.19230769230769232</v>
      </c>
      <c r="CE356" s="36">
        <f>COUNTIFS(BY$2:BY$242, 1, $C$2:$C$242, 1)</f>
        <v>2</v>
      </c>
      <c r="CF356" s="37">
        <f>CE356/CE361</f>
        <v>0.66666666666666663</v>
      </c>
      <c r="CG356" s="36">
        <f>COUNTIFS(BZ$2:BZ$242, 1, $C$2:$C$242, 1)</f>
        <v>5</v>
      </c>
      <c r="CH356" s="38">
        <f>CG356/CG361</f>
        <v>0.26315789473684209</v>
      </c>
    </row>
    <row r="357" spans="40:118" x14ac:dyDescent="0.15">
      <c r="BT357" s="49" t="s">
        <v>2580</v>
      </c>
      <c r="BU357" s="36">
        <f>COUNTIFS(BT$2:BT$242, 1, $C$2:$C$242, 2)</f>
        <v>2</v>
      </c>
      <c r="BV357" s="37">
        <f>BU357/BU361</f>
        <v>0.33333333333333331</v>
      </c>
      <c r="BW357" s="36">
        <f>COUNTIFS(BU$2:BU$242, 1, $C$2:$C$242, 2)</f>
        <v>11</v>
      </c>
      <c r="BX357" s="37">
        <f>BW357/BW361</f>
        <v>0.20370370370370369</v>
      </c>
      <c r="BY357" s="36">
        <f>COUNTIFS(BV$2:BV$242, 1, $C$2:$C$242, 2)</f>
        <v>5</v>
      </c>
      <c r="BZ357" s="37">
        <f>BY357/BY361</f>
        <v>0.16666666666666666</v>
      </c>
      <c r="CA357" s="36">
        <f>COUNTIFS(BW$2:BW$242, 1, $C$2:$C$242, 2)</f>
        <v>6</v>
      </c>
      <c r="CB357" s="37">
        <f>CA357/CA361</f>
        <v>0.16216216216216217</v>
      </c>
      <c r="CC357" s="36">
        <f>COUNTIFS(BX$2:BX$242, 1, $C$2:$C$242, 2)</f>
        <v>4</v>
      </c>
      <c r="CD357" s="37">
        <f>CC357/CC361</f>
        <v>7.6923076923076927E-2</v>
      </c>
      <c r="CE357" s="36">
        <f>COUNTIFS(BY$2:BY$242, 1, $C$2:$C$242, 2)</f>
        <v>1</v>
      </c>
      <c r="CF357" s="37">
        <f>CE357/CE361</f>
        <v>0.33333333333333331</v>
      </c>
      <c r="CG357" s="36">
        <f>COUNTIFS(BZ$2:BZ$242, 1, $C$2:$C$242, 2)</f>
        <v>1</v>
      </c>
      <c r="CH357" s="38">
        <f>CG357/CG361</f>
        <v>5.2631578947368418E-2</v>
      </c>
    </row>
    <row r="358" spans="40:118" x14ac:dyDescent="0.15">
      <c r="BT358" s="49" t="s">
        <v>2581</v>
      </c>
      <c r="BU358" s="36">
        <f>COUNTIFS(BT$2:BT$242, 1, $C$2:$C$242, 3)</f>
        <v>1</v>
      </c>
      <c r="BV358" s="37">
        <f>BU358/BU361</f>
        <v>0.16666666666666666</v>
      </c>
      <c r="BW358" s="36">
        <f>COUNTIFS(BU$2:BU$242, 1, $C$2:$C$242, 3)</f>
        <v>7</v>
      </c>
      <c r="BX358" s="37">
        <f>BW358/BW361</f>
        <v>0.12962962962962962</v>
      </c>
      <c r="BY358" s="36">
        <f>COUNTIFS(BV$2:BV$242, 1, $C$2:$C$242, 3)</f>
        <v>3</v>
      </c>
      <c r="BZ358" s="37">
        <f>BY358/BY361</f>
        <v>0.1</v>
      </c>
      <c r="CA358" s="36">
        <f>COUNTIFS(BW$2:BW$242, 1, $C$2:$C$242, 3)</f>
        <v>7</v>
      </c>
      <c r="CB358" s="37">
        <f>CA358/CA361</f>
        <v>0.1891891891891892</v>
      </c>
      <c r="CC358" s="36">
        <f>COUNTIFS(BX$2:BX$242, 1, $C$2:$C$242, 3)</f>
        <v>8</v>
      </c>
      <c r="CD358" s="37">
        <f>CC358/CC361</f>
        <v>0.15384615384615385</v>
      </c>
      <c r="CE358" s="36">
        <f>COUNTIFS(BY$2:BY$242, 1, $C$2:$C$242, 3)</f>
        <v>0</v>
      </c>
      <c r="CF358" s="37">
        <f>CE358/CE361</f>
        <v>0</v>
      </c>
      <c r="CG358" s="36">
        <f>COUNTIFS(BZ$2:BZ$242, 1, $C$2:$C$242, 3)</f>
        <v>3</v>
      </c>
      <c r="CH358" s="38">
        <f>CG358/CG361</f>
        <v>0.15789473684210525</v>
      </c>
    </row>
    <row r="359" spans="40:118" x14ac:dyDescent="0.15">
      <c r="BT359" s="49" t="s">
        <v>2582</v>
      </c>
      <c r="BU359" s="36">
        <f>COUNTIFS(BT$2:BT$242, 1, $C$2:$C$242, 4)</f>
        <v>1</v>
      </c>
      <c r="BV359" s="37">
        <f>BU359/BU361</f>
        <v>0.16666666666666666</v>
      </c>
      <c r="BW359" s="36">
        <f>COUNTIFS(BU$2:BU$242, 1, $C$2:$C$242, 4)</f>
        <v>10</v>
      </c>
      <c r="BX359" s="37">
        <f>BW359/BW361</f>
        <v>0.18518518518518517</v>
      </c>
      <c r="BY359" s="36">
        <f>COUNTIFS(BV$2:BV$242, 1, $C$2:$C$242, 4)</f>
        <v>8</v>
      </c>
      <c r="BZ359" s="37">
        <f>BY359/BY361</f>
        <v>0.26666666666666666</v>
      </c>
      <c r="CA359" s="36">
        <f>COUNTIFS(BW$2:BW$242, 1, $C$2:$C$242, 4)</f>
        <v>8</v>
      </c>
      <c r="CB359" s="37">
        <f>CA359/CA361</f>
        <v>0.21621621621621623</v>
      </c>
      <c r="CC359" s="36">
        <f>COUNTIFS(BX$2:BX$242, 1, $C$2:$C$242, 4)</f>
        <v>11</v>
      </c>
      <c r="CD359" s="37">
        <f>CC359/CC361</f>
        <v>0.21153846153846154</v>
      </c>
      <c r="CE359" s="36">
        <f>COUNTIFS(BY$2:BY$242, 1, $C$2:$C$242, 4)</f>
        <v>0</v>
      </c>
      <c r="CF359" s="37">
        <f>CE359/CE361</f>
        <v>0</v>
      </c>
      <c r="CG359" s="36">
        <f>COUNTIFS(BZ$2:BZ$242, 1, $C$2:$C$242, 4)</f>
        <v>4</v>
      </c>
      <c r="CH359" s="38">
        <f>CG359/CG361</f>
        <v>0.21052631578947367</v>
      </c>
    </row>
    <row r="360" spans="40:118" x14ac:dyDescent="0.15">
      <c r="BT360" s="49" t="s">
        <v>2583</v>
      </c>
      <c r="BU360" s="36">
        <f>COUNTIFS(BT$2:BT$242, 1, $C$2:$C$242, 5)</f>
        <v>0</v>
      </c>
      <c r="BV360" s="37">
        <f>BU360/BU361</f>
        <v>0</v>
      </c>
      <c r="BW360" s="36">
        <f>COUNTIFS(BU$2:BU$242, 1, $C$2:$C$242, 5)</f>
        <v>21</v>
      </c>
      <c r="BX360" s="37">
        <f>BW360/BW361</f>
        <v>0.3888888888888889</v>
      </c>
      <c r="BY360" s="36">
        <f>COUNTIFS(BV$2:BV$242, 1, $C$2:$C$242, 5)</f>
        <v>12</v>
      </c>
      <c r="BZ360" s="37">
        <f>BY360/BY361</f>
        <v>0.4</v>
      </c>
      <c r="CA360" s="36">
        <f>COUNTIFS(BW$2:BW$242, 1, $C$2:$C$242, 5)</f>
        <v>12</v>
      </c>
      <c r="CB360" s="37">
        <f>CA360/CA361</f>
        <v>0.32432432432432434</v>
      </c>
      <c r="CC360" s="36">
        <f>COUNTIFS(BX$2:BX$242, 1, $C$2:$C$242, 5)</f>
        <v>19</v>
      </c>
      <c r="CD360" s="37">
        <f>CC360/CC361</f>
        <v>0.36538461538461536</v>
      </c>
      <c r="CE360" s="36">
        <f>COUNTIFS(BY$2:BY$242, 1, $C$2:$C$242, 5)</f>
        <v>0</v>
      </c>
      <c r="CF360" s="37">
        <f>CE360/CE361</f>
        <v>0</v>
      </c>
      <c r="CG360" s="36">
        <f>COUNTIFS(BZ$2:BZ$242, 1, $C$2:$C$242, 5)</f>
        <v>6</v>
      </c>
      <c r="CH360" s="38">
        <f>CG360/CG361</f>
        <v>0.31578947368421051</v>
      </c>
    </row>
    <row r="361" spans="40:118" x14ac:dyDescent="0.15">
      <c r="BT361" s="50" t="s">
        <v>2584</v>
      </c>
      <c r="BU361" s="40">
        <f>SUM(BU356:BU360)</f>
        <v>6</v>
      </c>
      <c r="BV361" s="41">
        <f>BU361/(110)</f>
        <v>5.4545454545454543E-2</v>
      </c>
      <c r="BW361" s="40">
        <f>SUM(BW356:BW360)</f>
        <v>54</v>
      </c>
      <c r="BX361" s="41">
        <f>BW361/(110)</f>
        <v>0.49090909090909091</v>
      </c>
      <c r="BY361" s="40">
        <f>SUM(BY356:BY360)</f>
        <v>30</v>
      </c>
      <c r="BZ361" s="41">
        <f>BY361/(110)</f>
        <v>0.27272727272727271</v>
      </c>
      <c r="CA361" s="40">
        <f>SUM(CA356:CA360)</f>
        <v>37</v>
      </c>
      <c r="CB361" s="41">
        <f>CA361/(110)</f>
        <v>0.33636363636363636</v>
      </c>
      <c r="CC361" s="40">
        <f>SUM(CC356:CC360)</f>
        <v>52</v>
      </c>
      <c r="CD361" s="41">
        <f>CC361/(110)</f>
        <v>0.47272727272727272</v>
      </c>
      <c r="CE361" s="40">
        <f>SUM(CE356:CE360)</f>
        <v>3</v>
      </c>
      <c r="CF361" s="41">
        <f>CE361/(110)</f>
        <v>2.7272727272727271E-2</v>
      </c>
      <c r="CG361" s="40">
        <f>SUM(CG356:CG360)</f>
        <v>19</v>
      </c>
      <c r="CH361" s="42">
        <f>CG361/(110)</f>
        <v>0.17272727272727273</v>
      </c>
    </row>
    <row r="362" spans="40:118" x14ac:dyDescent="0.15">
      <c r="BT362" s="48"/>
      <c r="BU362" s="33" t="s">
        <v>2645</v>
      </c>
      <c r="BV362" s="33"/>
      <c r="BW362" s="33" t="s">
        <v>2646</v>
      </c>
      <c r="BX362" s="33"/>
      <c r="BY362" s="33" t="s">
        <v>2647</v>
      </c>
      <c r="BZ362" s="33"/>
      <c r="CA362" s="33" t="s">
        <v>2648</v>
      </c>
      <c r="CB362" s="33"/>
      <c r="CC362" s="33" t="s">
        <v>2649</v>
      </c>
      <c r="CD362" s="33"/>
      <c r="CE362" s="33" t="s">
        <v>932</v>
      </c>
      <c r="CF362" s="33"/>
      <c r="CG362" s="33" t="s">
        <v>2596</v>
      </c>
      <c r="CH362" s="34"/>
    </row>
    <row r="363" spans="40:118" x14ac:dyDescent="0.15">
      <c r="BT363" s="51" t="s">
        <v>2585</v>
      </c>
      <c r="BU363" s="36">
        <f>COUNTIFS(BT$2:BT$242, 1, $D$2:$D$242, 1)</f>
        <v>0</v>
      </c>
      <c r="BV363" s="37">
        <f>BU363/BU371</f>
        <v>0</v>
      </c>
      <c r="BW363" s="36">
        <f>COUNTIFS(BU$2:BU$242, 1, $D$2:$D$242, 1)</f>
        <v>5</v>
      </c>
      <c r="BX363" s="37">
        <f>BW363/BW371</f>
        <v>9.2592592592592587E-2</v>
      </c>
      <c r="BY363" s="36">
        <f>COUNTIFS(BV$2:BV$242, 1, $D$2:$D$242, 1)</f>
        <v>0</v>
      </c>
      <c r="BZ363" s="37">
        <f>BY363/BY371</f>
        <v>0</v>
      </c>
      <c r="CA363" s="36">
        <f>COUNTIFS(BW$2:BW$242, 1, $D$2:$D$242, 1)</f>
        <v>1</v>
      </c>
      <c r="CB363" s="37">
        <f>CA363/CA371</f>
        <v>2.7027027027027029E-2</v>
      </c>
      <c r="CC363" s="36">
        <f>COUNTIFS(BX$2:BX$242, 1, $D$2:$D$242, 1)</f>
        <v>2</v>
      </c>
      <c r="CD363" s="37">
        <f>CC363/CC371</f>
        <v>3.8461538461538464E-2</v>
      </c>
      <c r="CE363" s="36">
        <f>COUNTIFS(BY$2:BY$242, 1, $D$2:$D$242, 1)</f>
        <v>0</v>
      </c>
      <c r="CF363" s="37">
        <f>CE363/CE371</f>
        <v>0</v>
      </c>
      <c r="CG363" s="36">
        <f>COUNTIFS(BZ$2:BZ$242, 1, $D$2:$D$242, 1)</f>
        <v>0</v>
      </c>
      <c r="CH363" s="38">
        <f>CG363/CG371</f>
        <v>0</v>
      </c>
    </row>
    <row r="364" spans="40:118" x14ac:dyDescent="0.15">
      <c r="BT364" s="51" t="s">
        <v>2586</v>
      </c>
      <c r="BU364" s="36">
        <f>COUNTIFS(BT$2:BT$242, 1, $D$2:$D$242, 2)</f>
        <v>0</v>
      </c>
      <c r="BV364" s="37">
        <f>BU364/BU371</f>
        <v>0</v>
      </c>
      <c r="BW364" s="36">
        <f>COUNTIFS(BU$2:BU$242, 1, $D$2:$D$242, 2)</f>
        <v>15</v>
      </c>
      <c r="BX364" s="37">
        <f>BW364/BW371</f>
        <v>0.27777777777777779</v>
      </c>
      <c r="BY364" s="36">
        <f>COUNTIFS(BV$2:BV$242, 1, $D$2:$D$242, 2)</f>
        <v>10</v>
      </c>
      <c r="BZ364" s="37">
        <f>BY364/BY371</f>
        <v>0.33333333333333331</v>
      </c>
      <c r="CA364" s="36">
        <f>COUNTIFS(BW$2:BW$242, 1, $D$2:$D$242, 2)</f>
        <v>10</v>
      </c>
      <c r="CB364" s="37">
        <f>CA364/CA371</f>
        <v>0.27027027027027029</v>
      </c>
      <c r="CC364" s="36">
        <f>COUNTIFS(BX$2:BX$242, 1, $D$2:$D$242, 2)</f>
        <v>16</v>
      </c>
      <c r="CD364" s="37">
        <f>CC364/CC371</f>
        <v>0.30769230769230771</v>
      </c>
      <c r="CE364" s="36">
        <f>COUNTIFS(BY$2:BY$242, 1, $D$2:$D$242, 2)</f>
        <v>0</v>
      </c>
      <c r="CF364" s="37">
        <f>CE364/CE371</f>
        <v>0</v>
      </c>
      <c r="CG364" s="36">
        <f>COUNTIFS(BZ$2:BZ$242, 1, $D$2:$D$242, 2)</f>
        <v>7</v>
      </c>
      <c r="CH364" s="38">
        <f>CG364/CG371</f>
        <v>0.36842105263157893</v>
      </c>
    </row>
    <row r="365" spans="40:118" x14ac:dyDescent="0.15">
      <c r="BT365" s="51" t="s">
        <v>2587</v>
      </c>
      <c r="BU365" s="36">
        <f>COUNTIFS(BT$2:BT$242, 1, $D$2:$D$242, 3)</f>
        <v>3</v>
      </c>
      <c r="BV365" s="37">
        <f>BU365/BU371</f>
        <v>0.5</v>
      </c>
      <c r="BW365" s="36">
        <f>COUNTIFS(BU$2:BU$242, 1, $D$2:$D$242, 3)</f>
        <v>12</v>
      </c>
      <c r="BX365" s="37">
        <f>BW365/BW371</f>
        <v>0.22222222222222221</v>
      </c>
      <c r="BY365" s="36">
        <f>COUNTIFS(BV$2:BV$242, 1, $D$2:$D$242, 3)</f>
        <v>5</v>
      </c>
      <c r="BZ365" s="37">
        <f>BY365/BY371</f>
        <v>0.16666666666666666</v>
      </c>
      <c r="CA365" s="36">
        <f>COUNTIFS(BW$2:BW$242, 1, $D$2:$D$242, 3)</f>
        <v>9</v>
      </c>
      <c r="CB365" s="37">
        <f>CA365/CA371</f>
        <v>0.24324324324324326</v>
      </c>
      <c r="CC365" s="36">
        <f>COUNTIFS(BX$2:BX$242, 1, $D$2:$D$242, 3)</f>
        <v>9</v>
      </c>
      <c r="CD365" s="37">
        <f>CC365/CC371</f>
        <v>0.17307692307692307</v>
      </c>
      <c r="CE365" s="36">
        <f>COUNTIFS(BY$2:BY$242, 1, $D$2:$D$242, 3)</f>
        <v>1</v>
      </c>
      <c r="CF365" s="37">
        <f>CE365/CE371</f>
        <v>0.33333333333333331</v>
      </c>
      <c r="CG365" s="36">
        <f>COUNTIFS(BZ$2:BZ$242, 1, $D$2:$D$242, 3)</f>
        <v>3</v>
      </c>
      <c r="CH365" s="38">
        <f>CG365/CG371</f>
        <v>0.15789473684210525</v>
      </c>
    </row>
    <row r="366" spans="40:118" x14ac:dyDescent="0.15">
      <c r="BT366" s="51" t="s">
        <v>2588</v>
      </c>
      <c r="BU366" s="36">
        <f>COUNTIFS(BT$2:BT$242, 1, $D$2:$D$242, 4)</f>
        <v>0</v>
      </c>
      <c r="BV366" s="37">
        <f>BU366/BU371</f>
        <v>0</v>
      </c>
      <c r="BW366" s="36">
        <f>COUNTIFS(BU$2:BU$242, 1, $D$2:$D$242, 4)</f>
        <v>1</v>
      </c>
      <c r="BX366" s="37">
        <f>BW366/BW371</f>
        <v>1.8518518518518517E-2</v>
      </c>
      <c r="BY366" s="36">
        <f>COUNTIFS(BV$2:BV$242, 1, $D$2:$D$242, 4)</f>
        <v>3</v>
      </c>
      <c r="BZ366" s="37">
        <f>BY366/BY371</f>
        <v>0.1</v>
      </c>
      <c r="CA366" s="36">
        <f>COUNTIFS(BW$2:BW$242, 1, $D$2:$D$242, 4)</f>
        <v>2</v>
      </c>
      <c r="CB366" s="37">
        <f>CA366/CA371</f>
        <v>5.4054054054054057E-2</v>
      </c>
      <c r="CC366" s="36">
        <f>COUNTIFS(BX$2:BX$242, 1, $D$2:$D$242, 4)</f>
        <v>1</v>
      </c>
      <c r="CD366" s="37">
        <f>CC366/CC371</f>
        <v>1.9230769230769232E-2</v>
      </c>
      <c r="CE366" s="36">
        <f>COUNTIFS(BY$2:BY$242, 1, $D$2:$D$242, 4)</f>
        <v>0</v>
      </c>
      <c r="CF366" s="37">
        <f>CE366/CE371</f>
        <v>0</v>
      </c>
      <c r="CG366" s="36">
        <f>COUNTIFS(BZ$2:BZ$242, 1, $D$2:$D$242, 4)</f>
        <v>0</v>
      </c>
      <c r="CH366" s="38">
        <f>CG366/CG371</f>
        <v>0</v>
      </c>
    </row>
    <row r="367" spans="40:118" x14ac:dyDescent="0.15">
      <c r="BT367" s="51" t="s">
        <v>2589</v>
      </c>
      <c r="BU367" s="36">
        <f>COUNTIFS(BT$2:BT$242, 1, $D$2:$D$242, 5)</f>
        <v>1</v>
      </c>
      <c r="BV367" s="37">
        <f>BU367/BU371</f>
        <v>0.16666666666666666</v>
      </c>
      <c r="BW367" s="36">
        <f>COUNTIFS(BU$2:BU$242, 1, $D$2:$D$242, 5)</f>
        <v>8</v>
      </c>
      <c r="BX367" s="37">
        <f>BW367/BW371</f>
        <v>0.14814814814814814</v>
      </c>
      <c r="BY367" s="36">
        <f>COUNTIFS(BV$2:BV$242, 1, $D$2:$D$242, 5)</f>
        <v>5</v>
      </c>
      <c r="BZ367" s="37">
        <f>BY367/BY371</f>
        <v>0.16666666666666666</v>
      </c>
      <c r="CA367" s="36">
        <f>COUNTIFS(BW$2:BW$242, 1, $D$2:$D$242, 5)</f>
        <v>5</v>
      </c>
      <c r="CB367" s="37">
        <f>CA367/CA371</f>
        <v>0.13513513513513514</v>
      </c>
      <c r="CC367" s="36">
        <f>COUNTIFS(BX$2:BX$242, 1, $D$2:$D$242, 5)</f>
        <v>5</v>
      </c>
      <c r="CD367" s="37">
        <f>CC367/CC371</f>
        <v>9.6153846153846159E-2</v>
      </c>
      <c r="CE367" s="36">
        <f>COUNTIFS(BY$2:BY$242, 1, $D$2:$D$242, 5)</f>
        <v>0</v>
      </c>
      <c r="CF367" s="37">
        <f>CE367/CE371</f>
        <v>0</v>
      </c>
      <c r="CG367" s="36">
        <f>COUNTIFS(BZ$2:BZ$242, 1, $D$2:$D$242, 5)</f>
        <v>0</v>
      </c>
      <c r="CH367" s="38">
        <f>CG367/CG371</f>
        <v>0</v>
      </c>
    </row>
    <row r="368" spans="40:118" x14ac:dyDescent="0.15">
      <c r="BT368" s="51" t="s">
        <v>2590</v>
      </c>
      <c r="BU368" s="36">
        <f>COUNTIFS(BT$2:BT$242, 1, $D$2:$D$242, 6)</f>
        <v>0</v>
      </c>
      <c r="BV368" s="37">
        <f>BU368/BU371</f>
        <v>0</v>
      </c>
      <c r="BW368" s="36">
        <f>COUNTIFS(BU$2:BU$242, 1, $D$2:$D$242, 6)</f>
        <v>5</v>
      </c>
      <c r="BX368" s="37">
        <f>BW368/BW371</f>
        <v>9.2592592592592587E-2</v>
      </c>
      <c r="BY368" s="36">
        <f>COUNTIFS(BV$2:BV$242, 1, $D$2:$D$242, 6)</f>
        <v>0</v>
      </c>
      <c r="BZ368" s="37">
        <f>BY368/BY371</f>
        <v>0</v>
      </c>
      <c r="CA368" s="36">
        <f>COUNTIFS(BW$2:BW$242, 1, $D$2:$D$242, 6)</f>
        <v>2</v>
      </c>
      <c r="CB368" s="37">
        <f>CA368/CA371</f>
        <v>5.4054054054054057E-2</v>
      </c>
      <c r="CC368" s="36">
        <f>COUNTIFS(BX$2:BX$242, 1, $D$2:$D$242, 6)</f>
        <v>6</v>
      </c>
      <c r="CD368" s="37">
        <f>CC368/CC371</f>
        <v>0.11538461538461539</v>
      </c>
      <c r="CE368" s="36">
        <f>COUNTIFS(BY$2:BY$242, 1, $D$2:$D$242, 6)</f>
        <v>1</v>
      </c>
      <c r="CF368" s="37">
        <f>CE368/CE371</f>
        <v>0.33333333333333331</v>
      </c>
      <c r="CG368" s="36">
        <f>COUNTIFS(BZ$2:BZ$242, 1, $D$2:$D$242, 6)</f>
        <v>4</v>
      </c>
      <c r="CH368" s="38">
        <f>CG368/CG371</f>
        <v>0.21052631578947367</v>
      </c>
    </row>
    <row r="369" spans="70:86" x14ac:dyDescent="0.15">
      <c r="BT369" s="51" t="s">
        <v>2591</v>
      </c>
      <c r="BU369" s="36">
        <f>COUNTIFS(BT$2:BT$242, 1, $D$2:$D$242, 7)</f>
        <v>2</v>
      </c>
      <c r="BV369" s="37">
        <f>BU369/BU371</f>
        <v>0.33333333333333331</v>
      </c>
      <c r="BW369" s="36">
        <f>COUNTIFS(BU$2:BU$242, 1, $D$2:$D$242, 7)</f>
        <v>3</v>
      </c>
      <c r="BX369" s="37">
        <f>BW369/BW371</f>
        <v>5.5555555555555552E-2</v>
      </c>
      <c r="BY369" s="36">
        <f>COUNTIFS(BV$2:BV$242, 1, $D$2:$D$242, 7)</f>
        <v>2</v>
      </c>
      <c r="BZ369" s="37">
        <f>BY369/BY371</f>
        <v>6.6666666666666666E-2</v>
      </c>
      <c r="CA369" s="36">
        <f>COUNTIFS(BW$2:BW$242, 1, $D$2:$D$242, 7)</f>
        <v>5</v>
      </c>
      <c r="CB369" s="37">
        <f>CA369/CA371</f>
        <v>0.13513513513513514</v>
      </c>
      <c r="CC369" s="36">
        <f>COUNTIFS(BX$2:BX$242, 1, $D$2:$D$242, 7)</f>
        <v>10</v>
      </c>
      <c r="CD369" s="37">
        <f>CC369/CC371</f>
        <v>0.19230769230769232</v>
      </c>
      <c r="CE369" s="36">
        <f>COUNTIFS(BY$2:BY$242, 1, $D$2:$D$242, 7)</f>
        <v>1</v>
      </c>
      <c r="CF369" s="37">
        <f>CE369/CE371</f>
        <v>0.33333333333333331</v>
      </c>
      <c r="CG369" s="36">
        <f>COUNTIFS(BZ$2:BZ$242, 1, $D$2:$D$242, 7)</f>
        <v>2</v>
      </c>
      <c r="CH369" s="38">
        <f>CG369/CG371</f>
        <v>0.10526315789473684</v>
      </c>
    </row>
    <row r="370" spans="70:86" x14ac:dyDescent="0.15">
      <c r="BT370" s="51" t="s">
        <v>2592</v>
      </c>
      <c r="BU370" s="36">
        <f>COUNTIFS(BT$2:BT$242, 1, $D$2:$D$242, 8)</f>
        <v>0</v>
      </c>
      <c r="BV370" s="37">
        <f>BU370/BU371</f>
        <v>0</v>
      </c>
      <c r="BW370" s="36">
        <f>COUNTIFS(BU$2:BU$242, 1, $D$2:$D$242, 8)</f>
        <v>5</v>
      </c>
      <c r="BX370" s="37">
        <f>BW370/BW371</f>
        <v>9.2592592592592587E-2</v>
      </c>
      <c r="BY370" s="36">
        <f>COUNTIFS(BV$2:BV$242, 1, $D$2:$D$242, 8)</f>
        <v>5</v>
      </c>
      <c r="BZ370" s="37">
        <f>BY370/BY371</f>
        <v>0.16666666666666666</v>
      </c>
      <c r="CA370" s="36">
        <f>COUNTIFS(BW$2:BW$242, 1, $D$2:$D$242, 8)</f>
        <v>3</v>
      </c>
      <c r="CB370" s="37">
        <f>CA370/CA371</f>
        <v>8.1081081081081086E-2</v>
      </c>
      <c r="CC370" s="36">
        <f>COUNTIFS(BX$2:BX$242, 1, $D$2:$D$242, 8)</f>
        <v>3</v>
      </c>
      <c r="CD370" s="37">
        <f>CC370/CC371</f>
        <v>5.7692307692307696E-2</v>
      </c>
      <c r="CE370" s="36">
        <f>COUNTIFS(BY$2:BY$242, 1, $D$2:$D$242, 8)</f>
        <v>0</v>
      </c>
      <c r="CF370" s="37">
        <f>CE370/CE371</f>
        <v>0</v>
      </c>
      <c r="CG370" s="36">
        <f>COUNTIFS(BZ$2:BZ$242, 1, $D$2:$D$242, 8)</f>
        <v>3</v>
      </c>
      <c r="CH370" s="38">
        <f>CG370/CG371</f>
        <v>0.15789473684210525</v>
      </c>
    </row>
    <row r="371" spans="70:86" x14ac:dyDescent="0.15">
      <c r="BT371" s="52" t="s">
        <v>2584</v>
      </c>
      <c r="BU371" s="45">
        <f>SUM(BU363:BU370)</f>
        <v>6</v>
      </c>
      <c r="BV371" s="46">
        <f>BU371/(110)</f>
        <v>5.4545454545454543E-2</v>
      </c>
      <c r="BW371" s="45">
        <f>SUM(BW363:BW370)</f>
        <v>54</v>
      </c>
      <c r="BX371" s="46">
        <f>BW371/(110)</f>
        <v>0.49090909090909091</v>
      </c>
      <c r="BY371" s="45">
        <f>SUM(BY363:BY370)</f>
        <v>30</v>
      </c>
      <c r="BZ371" s="46">
        <f>BY371/(110)</f>
        <v>0.27272727272727271</v>
      </c>
      <c r="CA371" s="45">
        <f>SUM(CA363:CA370)</f>
        <v>37</v>
      </c>
      <c r="CB371" s="46">
        <f>CA371/(110)</f>
        <v>0.33636363636363636</v>
      </c>
      <c r="CC371" s="45">
        <f>SUM(CC363:CC370)</f>
        <v>52</v>
      </c>
      <c r="CD371" s="46">
        <f>CC371/(110)</f>
        <v>0.47272727272727272</v>
      </c>
      <c r="CE371" s="45">
        <f>SUM(CE363:CE370)</f>
        <v>3</v>
      </c>
      <c r="CF371" s="46">
        <f>CE371/(110)</f>
        <v>2.7272727272727271E-2</v>
      </c>
      <c r="CG371" s="45">
        <f>SUM(CG363:CG370)</f>
        <v>19</v>
      </c>
      <c r="CH371" s="47">
        <f>CG371/(110)</f>
        <v>0.17272727272727273</v>
      </c>
    </row>
    <row r="373" spans="70:86" x14ac:dyDescent="0.15">
      <c r="BR373" s="32" t="str">
        <f>BR$1</f>
        <v>What was the last effective date of your city's most recent rate change for water services? (Plea...</v>
      </c>
      <c r="BS373" s="34"/>
    </row>
    <row r="374" spans="70:86" x14ac:dyDescent="0.15">
      <c r="BR374" s="35" t="s">
        <v>2579</v>
      </c>
      <c r="BS374" s="106">
        <f>AVERAGEIFS(BR$2:BR$242,  $C$2:$C$242, 1)</f>
        <v>2012.1875</v>
      </c>
    </row>
    <row r="375" spans="70:86" x14ac:dyDescent="0.15">
      <c r="BR375" s="35" t="s">
        <v>2580</v>
      </c>
      <c r="BS375" s="106">
        <f>AVERAGEIFS(BR$2:BR$242, $C$2:$C$242, 2)</f>
        <v>2016.2666666666667</v>
      </c>
    </row>
    <row r="376" spans="70:86" x14ac:dyDescent="0.15">
      <c r="BR376" s="35" t="s">
        <v>2581</v>
      </c>
      <c r="BS376" s="106">
        <f>AVERAGEIFS(BR$2:BR$242, $C$2:$C$242, 3)</f>
        <v>2015.25</v>
      </c>
    </row>
    <row r="377" spans="70:86" x14ac:dyDescent="0.15">
      <c r="BR377" s="35" t="s">
        <v>2582</v>
      </c>
      <c r="BS377" s="106">
        <f>AVERAGEIFS(BR$2:BR$242, $C$2:$C$242, 4)</f>
        <v>2016.7</v>
      </c>
    </row>
    <row r="378" spans="70:86" x14ac:dyDescent="0.15">
      <c r="BR378" s="35" t="s">
        <v>2583</v>
      </c>
      <c r="BS378" s="106">
        <f>AVERAGEIFS(BR$2:BR$242, $C$2:$C$242, 5)</f>
        <v>2016.4666666666667</v>
      </c>
    </row>
    <row r="379" spans="70:86" x14ac:dyDescent="0.15">
      <c r="BR379" s="44" t="s">
        <v>2675</v>
      </c>
      <c r="BS379" s="107">
        <f>AVERAGE(BR$2:BR$242)</f>
        <v>2015.5773195876288</v>
      </c>
    </row>
    <row r="380" spans="70:86" x14ac:dyDescent="0.15">
      <c r="BR380" s="32"/>
      <c r="BS380" s="108"/>
    </row>
    <row r="381" spans="70:86" x14ac:dyDescent="0.15">
      <c r="BR381" s="43" t="s">
        <v>2585</v>
      </c>
      <c r="BS381" s="106">
        <f>AVERAGEIFS(BR$2:BR$242, $D$2:$D$242, 1)</f>
        <v>2014</v>
      </c>
    </row>
    <row r="382" spans="70:86" x14ac:dyDescent="0.15">
      <c r="BR382" s="43" t="s">
        <v>2586</v>
      </c>
      <c r="BS382" s="106">
        <f>AVERAGEIFS(BR$2:BR$242, $D$2:$D$242, 2)</f>
        <v>2015.9259259259259</v>
      </c>
    </row>
    <row r="383" spans="70:86" x14ac:dyDescent="0.15">
      <c r="BR383" s="43" t="s">
        <v>2587</v>
      </c>
      <c r="BS383" s="106">
        <f>AVERAGEIFS(BR$2:BR$242, $D$2:$D$242, 3)</f>
        <v>2016.7222222222222</v>
      </c>
    </row>
    <row r="384" spans="70:86" x14ac:dyDescent="0.15">
      <c r="BR384" s="43" t="s">
        <v>2588</v>
      </c>
      <c r="BS384" s="106">
        <f>AVERAGEIFS(BR$2:BR$242, $D$2:$D$242, 4)</f>
        <v>2017</v>
      </c>
    </row>
    <row r="385" spans="70:71" x14ac:dyDescent="0.15">
      <c r="BR385" s="43" t="s">
        <v>2589</v>
      </c>
      <c r="BS385" s="106">
        <f>AVERAGEIFS(BR$2:BR$242, $D$2:$D$242, 5)</f>
        <v>2016.6</v>
      </c>
    </row>
    <row r="386" spans="70:71" x14ac:dyDescent="0.15">
      <c r="BR386" s="43" t="s">
        <v>2590</v>
      </c>
      <c r="BS386" s="106">
        <f>AVERAGEIFS(BR$2:BR$242, $D$2:$D$242, 6)</f>
        <v>2015.3076923076924</v>
      </c>
    </row>
    <row r="387" spans="70:71" x14ac:dyDescent="0.15">
      <c r="BR387" s="43" t="s">
        <v>2591</v>
      </c>
      <c r="BS387" s="106">
        <f>AVERAGEIFS(BR$2:BR$242, $D$2:$D$242, 7)</f>
        <v>2012</v>
      </c>
    </row>
    <row r="388" spans="70:71" x14ac:dyDescent="0.15">
      <c r="BR388" s="43" t="s">
        <v>2592</v>
      </c>
      <c r="BS388" s="106">
        <f>AVERAGEIFS(BR$2:BR$242, $D$2:$D$242, 8)</f>
        <v>2017</v>
      </c>
    </row>
    <row r="389" spans="70:71" x14ac:dyDescent="0.15">
      <c r="BR389" s="44" t="s">
        <v>2675</v>
      </c>
      <c r="BS389" s="107">
        <f>BS379</f>
        <v>2015.5773195876288</v>
      </c>
    </row>
  </sheetData>
  <autoFilter ref="A1:HV114" xr:uid="{00000000-0009-0000-0000-000002000000}">
    <sortState xmlns:xlrd2="http://schemas.microsoft.com/office/spreadsheetml/2017/richdata2" ref="A2:HD113">
      <sortCondition ref="CA1:CA114"/>
    </sortState>
  </autoFilter>
  <conditionalFormatting sqref="Y317">
    <cfRule type="cellIs" dxfId="2308" priority="2215" operator="greaterThan">
      <formula>30</formula>
    </cfRule>
  </conditionalFormatting>
  <conditionalFormatting sqref="F253 H253 J253 J263 H263 F263">
    <cfRule type="cellIs" dxfId="2307" priority="2445" operator="greaterThan">
      <formula>30</formula>
    </cfRule>
  </conditionalFormatting>
  <conditionalFormatting sqref="K262">
    <cfRule type="cellIs" dxfId="2306" priority="2446" operator="lessThan">
      <formula>0.07</formula>
    </cfRule>
    <cfRule type="cellIs" dxfId="2305" priority="2447" operator="greaterThan">
      <formula>0.13</formula>
    </cfRule>
  </conditionalFormatting>
  <conditionalFormatting sqref="K248:K252">
    <cfRule type="cellIs" dxfId="2304" priority="2462" operator="lessThan">
      <formula>0.15</formula>
    </cfRule>
    <cfRule type="cellIs" dxfId="2303" priority="2463" operator="greaterThan">
      <formula>0.25</formula>
    </cfRule>
  </conditionalFormatting>
  <conditionalFormatting sqref="K255">
    <cfRule type="cellIs" dxfId="2302" priority="2460" operator="lessThan">
      <formula>0.05</formula>
    </cfRule>
    <cfRule type="cellIs" dxfId="2301" priority="2461" operator="greaterThan">
      <formula>0.11</formula>
    </cfRule>
  </conditionalFormatting>
  <conditionalFormatting sqref="K256">
    <cfRule type="cellIs" dxfId="2300" priority="2458" operator="lessThan">
      <formula>0.21</formula>
    </cfRule>
    <cfRule type="cellIs" dxfId="2299" priority="2459" operator="greaterThan">
      <formula>0.27</formula>
    </cfRule>
  </conditionalFormatting>
  <conditionalFormatting sqref="K257">
    <cfRule type="cellIs" dxfId="2298" priority="2456" operator="lessThan">
      <formula>0.14</formula>
    </cfRule>
    <cfRule type="cellIs" dxfId="2297" priority="2457" operator="greaterThan">
      <formula>0.2</formula>
    </cfRule>
  </conditionalFormatting>
  <conditionalFormatting sqref="K258">
    <cfRule type="cellIs" dxfId="2296" priority="2454" operator="lessThan">
      <formula>0.02</formula>
    </cfRule>
    <cfRule type="cellIs" dxfId="2295" priority="2455" operator="greaterThan">
      <formula>0.08</formula>
    </cfRule>
  </conditionalFormatting>
  <conditionalFormatting sqref="K259">
    <cfRule type="cellIs" dxfId="2294" priority="2452" operator="lessThan">
      <formula>0.1</formula>
    </cfRule>
    <cfRule type="cellIs" dxfId="2293" priority="2453" operator="greaterThan">
      <formula>0.16</formula>
    </cfRule>
  </conditionalFormatting>
  <conditionalFormatting sqref="K260">
    <cfRule type="cellIs" dxfId="2292" priority="2450" operator="lessThan">
      <formula>0.08</formula>
    </cfRule>
    <cfRule type="cellIs" dxfId="2291" priority="2451" operator="greaterThan">
      <formula>0.14</formula>
    </cfRule>
  </conditionalFormatting>
  <conditionalFormatting sqref="K261">
    <cfRule type="cellIs" dxfId="2290" priority="2448" operator="lessThan">
      <formula>0.09</formula>
    </cfRule>
    <cfRule type="cellIs" dxfId="2289" priority="2449" operator="greaterThan">
      <formula>0.15</formula>
    </cfRule>
  </conditionalFormatting>
  <conditionalFormatting sqref="G248:G252 I248:I252">
    <cfRule type="cellIs" dxfId="2288" priority="2480" operator="lessThan">
      <formula>0.15</formula>
    </cfRule>
    <cfRule type="cellIs" dxfId="2287" priority="2481" operator="greaterThan">
      <formula>0.25</formula>
    </cfRule>
  </conditionalFormatting>
  <conditionalFormatting sqref="G255 I255">
    <cfRule type="cellIs" dxfId="2286" priority="2478" operator="lessThan">
      <formula>0.05</formula>
    </cfRule>
    <cfRule type="cellIs" dxfId="2285" priority="2479" operator="greaterThan">
      <formula>0.11</formula>
    </cfRule>
  </conditionalFormatting>
  <conditionalFormatting sqref="G256 I256">
    <cfRule type="cellIs" dxfId="2284" priority="2476" operator="lessThan">
      <formula>0.21</formula>
    </cfRule>
    <cfRule type="cellIs" dxfId="2283" priority="2477" operator="greaterThan">
      <formula>0.27</formula>
    </cfRule>
  </conditionalFormatting>
  <conditionalFormatting sqref="G257 I257">
    <cfRule type="cellIs" dxfId="2282" priority="2474" operator="lessThan">
      <formula>0.14</formula>
    </cfRule>
    <cfRule type="cellIs" dxfId="2281" priority="2475" operator="greaterThan">
      <formula>0.2</formula>
    </cfRule>
  </conditionalFormatting>
  <conditionalFormatting sqref="G258 I258">
    <cfRule type="cellIs" dxfId="2280" priority="2472" operator="lessThan">
      <formula>0.02</formula>
    </cfRule>
    <cfRule type="cellIs" dxfId="2279" priority="2473" operator="greaterThan">
      <formula>0.08</formula>
    </cfRule>
  </conditionalFormatting>
  <conditionalFormatting sqref="G259 I259">
    <cfRule type="cellIs" dxfId="2278" priority="2470" operator="lessThan">
      <formula>0.1</formula>
    </cfRule>
    <cfRule type="cellIs" dxfId="2277" priority="2471" operator="greaterThan">
      <formula>0.16</formula>
    </cfRule>
  </conditionalFormatting>
  <conditionalFormatting sqref="G260 I260">
    <cfRule type="cellIs" dxfId="2276" priority="2468" operator="lessThan">
      <formula>0.08</formula>
    </cfRule>
    <cfRule type="cellIs" dxfId="2275" priority="2469" operator="greaterThan">
      <formula>0.14</formula>
    </cfRule>
  </conditionalFormatting>
  <conditionalFormatting sqref="G261 I261">
    <cfRule type="cellIs" dxfId="2274" priority="2466" operator="lessThan">
      <formula>0.09</formula>
    </cfRule>
    <cfRule type="cellIs" dxfId="2273" priority="2467" operator="greaterThan">
      <formula>0.15</formula>
    </cfRule>
  </conditionalFormatting>
  <conditionalFormatting sqref="G262 I262">
    <cfRule type="cellIs" dxfId="2272" priority="2464" operator="lessThan">
      <formula>0.07</formula>
    </cfRule>
    <cfRule type="cellIs" dxfId="2271" priority="2465" operator="greaterThan">
      <formula>0.13</formula>
    </cfRule>
  </conditionalFormatting>
  <conditionalFormatting sqref="L253 L263">
    <cfRule type="cellIs" dxfId="2270" priority="2426" operator="greaterThan">
      <formula>30</formula>
    </cfRule>
  </conditionalFormatting>
  <conditionalFormatting sqref="M262">
    <cfRule type="cellIs" dxfId="2269" priority="2427" operator="lessThan">
      <formula>0.07</formula>
    </cfRule>
    <cfRule type="cellIs" dxfId="2268" priority="2428" operator="greaterThan">
      <formula>0.13</formula>
    </cfRule>
  </conditionalFormatting>
  <conditionalFormatting sqref="M248:M252">
    <cfRule type="cellIs" dxfId="2267" priority="2443" operator="lessThan">
      <formula>0.15</formula>
    </cfRule>
    <cfRule type="cellIs" dxfId="2266" priority="2444" operator="greaterThan">
      <formula>0.25</formula>
    </cfRule>
  </conditionalFormatting>
  <conditionalFormatting sqref="M255">
    <cfRule type="cellIs" dxfId="2265" priority="2441" operator="lessThan">
      <formula>0.05</formula>
    </cfRule>
    <cfRule type="cellIs" dxfId="2264" priority="2442" operator="greaterThan">
      <formula>0.11</formula>
    </cfRule>
  </conditionalFormatting>
  <conditionalFormatting sqref="M256">
    <cfRule type="cellIs" dxfId="2263" priority="2439" operator="lessThan">
      <formula>0.21</formula>
    </cfRule>
    <cfRule type="cellIs" dxfId="2262" priority="2440" operator="greaterThan">
      <formula>0.27</formula>
    </cfRule>
  </conditionalFormatting>
  <conditionalFormatting sqref="M257">
    <cfRule type="cellIs" dxfId="2261" priority="2437" operator="lessThan">
      <formula>0.14</formula>
    </cfRule>
    <cfRule type="cellIs" dxfId="2260" priority="2438" operator="greaterThan">
      <formula>0.2</formula>
    </cfRule>
  </conditionalFormatting>
  <conditionalFormatting sqref="M258">
    <cfRule type="cellIs" dxfId="2259" priority="2435" operator="lessThan">
      <formula>0.02</formula>
    </cfRule>
    <cfRule type="cellIs" dxfId="2258" priority="2436" operator="greaterThan">
      <formula>0.08</formula>
    </cfRule>
  </conditionalFormatting>
  <conditionalFormatting sqref="M259">
    <cfRule type="cellIs" dxfId="2257" priority="2433" operator="lessThan">
      <formula>0.1</formula>
    </cfRule>
    <cfRule type="cellIs" dxfId="2256" priority="2434" operator="greaterThan">
      <formula>0.16</formula>
    </cfRule>
  </conditionalFormatting>
  <conditionalFormatting sqref="M260">
    <cfRule type="cellIs" dxfId="2255" priority="2431" operator="lessThan">
      <formula>0.08</formula>
    </cfRule>
    <cfRule type="cellIs" dxfId="2254" priority="2432" operator="greaterThan">
      <formula>0.14</formula>
    </cfRule>
  </conditionalFormatting>
  <conditionalFormatting sqref="M261">
    <cfRule type="cellIs" dxfId="2253" priority="2429" operator="lessThan">
      <formula>0.09</formula>
    </cfRule>
    <cfRule type="cellIs" dxfId="2252" priority="2430" operator="greaterThan">
      <formula>0.15</formula>
    </cfRule>
  </conditionalFormatting>
  <conditionalFormatting sqref="H271 J271 L271">
    <cfRule type="cellIs" dxfId="2251" priority="2389" operator="greaterThan">
      <formula>30</formula>
    </cfRule>
  </conditionalFormatting>
  <conditionalFormatting sqref="M280">
    <cfRule type="cellIs" dxfId="2250" priority="2390" operator="lessThan">
      <formula>0.07</formula>
    </cfRule>
    <cfRule type="cellIs" dxfId="2249" priority="2391" operator="greaterThan">
      <formula>0.13</formula>
    </cfRule>
  </conditionalFormatting>
  <conditionalFormatting sqref="I266:I270 K266:K270">
    <cfRule type="cellIs" dxfId="2248" priority="2424" operator="lessThan">
      <formula>0.15</formula>
    </cfRule>
    <cfRule type="cellIs" dxfId="2247" priority="2425" operator="greaterThan">
      <formula>0.25</formula>
    </cfRule>
  </conditionalFormatting>
  <conditionalFormatting sqref="I273 K273">
    <cfRule type="cellIs" dxfId="2246" priority="2422" operator="lessThan">
      <formula>0.05</formula>
    </cfRule>
    <cfRule type="cellIs" dxfId="2245" priority="2423" operator="greaterThan">
      <formula>0.11</formula>
    </cfRule>
  </conditionalFormatting>
  <conditionalFormatting sqref="I274 K274">
    <cfRule type="cellIs" dxfId="2244" priority="2420" operator="lessThan">
      <formula>0.21</formula>
    </cfRule>
    <cfRule type="cellIs" dxfId="2243" priority="2421" operator="greaterThan">
      <formula>0.27</formula>
    </cfRule>
  </conditionalFormatting>
  <conditionalFormatting sqref="I275 K275">
    <cfRule type="cellIs" dxfId="2242" priority="2418" operator="lessThan">
      <formula>0.14</formula>
    </cfRule>
    <cfRule type="cellIs" dxfId="2241" priority="2419" operator="greaterThan">
      <formula>0.2</formula>
    </cfRule>
  </conditionalFormatting>
  <conditionalFormatting sqref="I276 K276">
    <cfRule type="cellIs" dxfId="2240" priority="2416" operator="lessThan">
      <formula>0.02</formula>
    </cfRule>
    <cfRule type="cellIs" dxfId="2239" priority="2417" operator="greaterThan">
      <formula>0.08</formula>
    </cfRule>
  </conditionalFormatting>
  <conditionalFormatting sqref="I277 K277">
    <cfRule type="cellIs" dxfId="2238" priority="2414" operator="lessThan">
      <formula>0.1</formula>
    </cfRule>
    <cfRule type="cellIs" dxfId="2237" priority="2415" operator="greaterThan">
      <formula>0.16</formula>
    </cfRule>
  </conditionalFormatting>
  <conditionalFormatting sqref="I278 K278">
    <cfRule type="cellIs" dxfId="2236" priority="2412" operator="lessThan">
      <formula>0.08</formula>
    </cfRule>
    <cfRule type="cellIs" dxfId="2235" priority="2413" operator="greaterThan">
      <formula>0.14</formula>
    </cfRule>
  </conditionalFormatting>
  <conditionalFormatting sqref="I279 K279">
    <cfRule type="cellIs" dxfId="2234" priority="2410" operator="lessThan">
      <formula>0.09</formula>
    </cfRule>
    <cfRule type="cellIs" dxfId="2233" priority="2411" operator="greaterThan">
      <formula>0.15</formula>
    </cfRule>
  </conditionalFormatting>
  <conditionalFormatting sqref="I280 K280">
    <cfRule type="cellIs" dxfId="2232" priority="2408" operator="lessThan">
      <formula>0.07</formula>
    </cfRule>
    <cfRule type="cellIs" dxfId="2231" priority="2409" operator="greaterThan">
      <formula>0.13</formula>
    </cfRule>
  </conditionalFormatting>
  <conditionalFormatting sqref="M266:M270">
    <cfRule type="cellIs" dxfId="2230" priority="2406" operator="lessThan">
      <formula>0.15</formula>
    </cfRule>
    <cfRule type="cellIs" dxfId="2229" priority="2407" operator="greaterThan">
      <formula>0.25</formula>
    </cfRule>
  </conditionalFormatting>
  <conditionalFormatting sqref="M273">
    <cfRule type="cellIs" dxfId="2228" priority="2404" operator="lessThan">
      <formula>0.05</formula>
    </cfRule>
    <cfRule type="cellIs" dxfId="2227" priority="2405" operator="greaterThan">
      <formula>0.11</formula>
    </cfRule>
  </conditionalFormatting>
  <conditionalFormatting sqref="M274">
    <cfRule type="cellIs" dxfId="2226" priority="2402" operator="lessThan">
      <formula>0.21</formula>
    </cfRule>
    <cfRule type="cellIs" dxfId="2225" priority="2403" operator="greaterThan">
      <formula>0.27</formula>
    </cfRule>
  </conditionalFormatting>
  <conditionalFormatting sqref="M275">
    <cfRule type="cellIs" dxfId="2224" priority="2400" operator="lessThan">
      <formula>0.14</formula>
    </cfRule>
    <cfRule type="cellIs" dxfId="2223" priority="2401" operator="greaterThan">
      <formula>0.2</formula>
    </cfRule>
  </conditionalFormatting>
  <conditionalFormatting sqref="M276">
    <cfRule type="cellIs" dxfId="2222" priority="2398" operator="lessThan">
      <formula>0.02</formula>
    </cfRule>
    <cfRule type="cellIs" dxfId="2221" priority="2399" operator="greaterThan">
      <formula>0.08</formula>
    </cfRule>
  </conditionalFormatting>
  <conditionalFormatting sqref="M277">
    <cfRule type="cellIs" dxfId="2220" priority="2396" operator="lessThan">
      <formula>0.1</formula>
    </cfRule>
    <cfRule type="cellIs" dxfId="2219" priority="2397" operator="greaterThan">
      <formula>0.16</formula>
    </cfRule>
  </conditionalFormatting>
  <conditionalFormatting sqref="M278">
    <cfRule type="cellIs" dxfId="2218" priority="2394" operator="lessThan">
      <formula>0.08</formula>
    </cfRule>
    <cfRule type="cellIs" dxfId="2217" priority="2395" operator="greaterThan">
      <formula>0.14</formula>
    </cfRule>
  </conditionalFormatting>
  <conditionalFormatting sqref="M279">
    <cfRule type="cellIs" dxfId="2216" priority="2392" operator="lessThan">
      <formula>0.09</formula>
    </cfRule>
    <cfRule type="cellIs" dxfId="2215" priority="2393" operator="greaterThan">
      <formula>0.15</formula>
    </cfRule>
  </conditionalFormatting>
  <conditionalFormatting sqref="N271 P271">
    <cfRule type="cellIs" dxfId="2214" priority="2352" operator="greaterThan">
      <formula>30</formula>
    </cfRule>
  </conditionalFormatting>
  <conditionalFormatting sqref="Q280">
    <cfRule type="cellIs" dxfId="2213" priority="2353" operator="lessThan">
      <formula>0.07</formula>
    </cfRule>
    <cfRule type="cellIs" dxfId="2212" priority="2354" operator="greaterThan">
      <formula>0.13</formula>
    </cfRule>
  </conditionalFormatting>
  <conditionalFormatting sqref="O266:O270">
    <cfRule type="cellIs" dxfId="2211" priority="2387" operator="lessThan">
      <formula>0.15</formula>
    </cfRule>
    <cfRule type="cellIs" dxfId="2210" priority="2388" operator="greaterThan">
      <formula>0.25</formula>
    </cfRule>
  </conditionalFormatting>
  <conditionalFormatting sqref="O273">
    <cfRule type="cellIs" dxfId="2209" priority="2385" operator="lessThan">
      <formula>0.05</formula>
    </cfRule>
    <cfRule type="cellIs" dxfId="2208" priority="2386" operator="greaterThan">
      <formula>0.11</formula>
    </cfRule>
  </conditionalFormatting>
  <conditionalFormatting sqref="O274">
    <cfRule type="cellIs" dxfId="2207" priority="2383" operator="lessThan">
      <formula>0.21</formula>
    </cfRule>
    <cfRule type="cellIs" dxfId="2206" priority="2384" operator="greaterThan">
      <formula>0.27</formula>
    </cfRule>
  </conditionalFormatting>
  <conditionalFormatting sqref="O275">
    <cfRule type="cellIs" dxfId="2205" priority="2381" operator="lessThan">
      <formula>0.14</formula>
    </cfRule>
    <cfRule type="cellIs" dxfId="2204" priority="2382" operator="greaterThan">
      <formula>0.2</formula>
    </cfRule>
  </conditionalFormatting>
  <conditionalFormatting sqref="O276">
    <cfRule type="cellIs" dxfId="2203" priority="2379" operator="lessThan">
      <formula>0.02</formula>
    </cfRule>
    <cfRule type="cellIs" dxfId="2202" priority="2380" operator="greaterThan">
      <formula>0.08</formula>
    </cfRule>
  </conditionalFormatting>
  <conditionalFormatting sqref="O277">
    <cfRule type="cellIs" dxfId="2201" priority="2377" operator="lessThan">
      <formula>0.1</formula>
    </cfRule>
    <cfRule type="cellIs" dxfId="2200" priority="2378" operator="greaterThan">
      <formula>0.16</formula>
    </cfRule>
  </conditionalFormatting>
  <conditionalFormatting sqref="O278">
    <cfRule type="cellIs" dxfId="2199" priority="2375" operator="lessThan">
      <formula>0.08</formula>
    </cfRule>
    <cfRule type="cellIs" dxfId="2198" priority="2376" operator="greaterThan">
      <formula>0.14</formula>
    </cfRule>
  </conditionalFormatting>
  <conditionalFormatting sqref="O279">
    <cfRule type="cellIs" dxfId="2197" priority="2373" operator="lessThan">
      <formula>0.09</formula>
    </cfRule>
    <cfRule type="cellIs" dxfId="2196" priority="2374" operator="greaterThan">
      <formula>0.15</formula>
    </cfRule>
  </conditionalFormatting>
  <conditionalFormatting sqref="O280">
    <cfRule type="cellIs" dxfId="2195" priority="2371" operator="lessThan">
      <formula>0.07</formula>
    </cfRule>
    <cfRule type="cellIs" dxfId="2194" priority="2372" operator="greaterThan">
      <formula>0.13</formula>
    </cfRule>
  </conditionalFormatting>
  <conditionalFormatting sqref="Q266:Q270">
    <cfRule type="cellIs" dxfId="2193" priority="2369" operator="lessThan">
      <formula>0.15</formula>
    </cfRule>
    <cfRule type="cellIs" dxfId="2192" priority="2370" operator="greaterThan">
      <formula>0.25</formula>
    </cfRule>
  </conditionalFormatting>
  <conditionalFormatting sqref="Q273">
    <cfRule type="cellIs" dxfId="2191" priority="2367" operator="lessThan">
      <formula>0.05</formula>
    </cfRule>
    <cfRule type="cellIs" dxfId="2190" priority="2368" operator="greaterThan">
      <formula>0.11</formula>
    </cfRule>
  </conditionalFormatting>
  <conditionalFormatting sqref="Q274">
    <cfRule type="cellIs" dxfId="2189" priority="2365" operator="lessThan">
      <formula>0.21</formula>
    </cfRule>
    <cfRule type="cellIs" dxfId="2188" priority="2366" operator="greaterThan">
      <formula>0.27</formula>
    </cfRule>
  </conditionalFormatting>
  <conditionalFormatting sqref="Q275">
    <cfRule type="cellIs" dxfId="2187" priority="2363" operator="lessThan">
      <formula>0.14</formula>
    </cfRule>
    <cfRule type="cellIs" dxfId="2186" priority="2364" operator="greaterThan">
      <formula>0.2</formula>
    </cfRule>
  </conditionalFormatting>
  <conditionalFormatting sqref="Q276">
    <cfRule type="cellIs" dxfId="2185" priority="2361" operator="lessThan">
      <formula>0.02</formula>
    </cfRule>
    <cfRule type="cellIs" dxfId="2184" priority="2362" operator="greaterThan">
      <formula>0.08</formula>
    </cfRule>
  </conditionalFormatting>
  <conditionalFormatting sqref="Q277">
    <cfRule type="cellIs" dxfId="2183" priority="2359" operator="lessThan">
      <formula>0.1</formula>
    </cfRule>
    <cfRule type="cellIs" dxfId="2182" priority="2360" operator="greaterThan">
      <formula>0.16</formula>
    </cfRule>
  </conditionalFormatting>
  <conditionalFormatting sqref="Q278">
    <cfRule type="cellIs" dxfId="2181" priority="2357" operator="lessThan">
      <formula>0.08</formula>
    </cfRule>
    <cfRule type="cellIs" dxfId="2180" priority="2358" operator="greaterThan">
      <formula>0.14</formula>
    </cfRule>
  </conditionalFormatting>
  <conditionalFormatting sqref="Q279">
    <cfRule type="cellIs" dxfId="2179" priority="2355" operator="lessThan">
      <formula>0.09</formula>
    </cfRule>
    <cfRule type="cellIs" dxfId="2178" priority="2356" operator="greaterThan">
      <formula>0.15</formula>
    </cfRule>
  </conditionalFormatting>
  <conditionalFormatting sqref="H281 J281 L281">
    <cfRule type="cellIs" dxfId="2177" priority="2351" operator="greaterThan">
      <formula>30</formula>
    </cfRule>
  </conditionalFormatting>
  <conditionalFormatting sqref="N281 P281">
    <cfRule type="cellIs" dxfId="2176" priority="2350" operator="greaterThan">
      <formula>30</formula>
    </cfRule>
  </conditionalFormatting>
  <conditionalFormatting sqref="R271">
    <cfRule type="cellIs" dxfId="2175" priority="2331" operator="greaterThan">
      <formula>30</formula>
    </cfRule>
  </conditionalFormatting>
  <conditionalFormatting sqref="S266:S270">
    <cfRule type="cellIs" dxfId="2174" priority="2348" operator="lessThan">
      <formula>0.15</formula>
    </cfRule>
    <cfRule type="cellIs" dxfId="2173" priority="2349" operator="greaterThan">
      <formula>0.25</formula>
    </cfRule>
  </conditionalFormatting>
  <conditionalFormatting sqref="S273">
    <cfRule type="cellIs" dxfId="2172" priority="2346" operator="lessThan">
      <formula>0.05</formula>
    </cfRule>
    <cfRule type="cellIs" dxfId="2171" priority="2347" operator="greaterThan">
      <formula>0.11</formula>
    </cfRule>
  </conditionalFormatting>
  <conditionalFormatting sqref="S274">
    <cfRule type="cellIs" dxfId="2170" priority="2344" operator="lessThan">
      <formula>0.21</formula>
    </cfRule>
    <cfRule type="cellIs" dxfId="2169" priority="2345" operator="greaterThan">
      <formula>0.27</formula>
    </cfRule>
  </conditionalFormatting>
  <conditionalFormatting sqref="S275">
    <cfRule type="cellIs" dxfId="2168" priority="2342" operator="lessThan">
      <formula>0.14</formula>
    </cfRule>
    <cfRule type="cellIs" dxfId="2167" priority="2343" operator="greaterThan">
      <formula>0.2</formula>
    </cfRule>
  </conditionalFormatting>
  <conditionalFormatting sqref="S276">
    <cfRule type="cellIs" dxfId="2166" priority="2340" operator="lessThan">
      <formula>0.02</formula>
    </cfRule>
    <cfRule type="cellIs" dxfId="2165" priority="2341" operator="greaterThan">
      <formula>0.08</formula>
    </cfRule>
  </conditionalFormatting>
  <conditionalFormatting sqref="S277">
    <cfRule type="cellIs" dxfId="2164" priority="2338" operator="lessThan">
      <formula>0.1</formula>
    </cfRule>
    <cfRule type="cellIs" dxfId="2163" priority="2339" operator="greaterThan">
      <formula>0.16</formula>
    </cfRule>
  </conditionalFormatting>
  <conditionalFormatting sqref="S278">
    <cfRule type="cellIs" dxfId="2162" priority="2336" operator="lessThan">
      <formula>0.08</formula>
    </cfRule>
    <cfRule type="cellIs" dxfId="2161" priority="2337" operator="greaterThan">
      <formula>0.14</formula>
    </cfRule>
  </conditionalFormatting>
  <conditionalFormatting sqref="S279">
    <cfRule type="cellIs" dxfId="2160" priority="2334" operator="lessThan">
      <formula>0.09</formula>
    </cfRule>
    <cfRule type="cellIs" dxfId="2159" priority="2335" operator="greaterThan">
      <formula>0.15</formula>
    </cfRule>
  </conditionalFormatting>
  <conditionalFormatting sqref="S280">
    <cfRule type="cellIs" dxfId="2158" priority="2332" operator="lessThan">
      <formula>0.07</formula>
    </cfRule>
    <cfRule type="cellIs" dxfId="2157" priority="2333" operator="greaterThan">
      <formula>0.13</formula>
    </cfRule>
  </conditionalFormatting>
  <conditionalFormatting sqref="R281">
    <cfRule type="cellIs" dxfId="2156" priority="2330" operator="greaterThan">
      <formula>30</formula>
    </cfRule>
  </conditionalFormatting>
  <conditionalFormatting sqref="N289 P289 P299 N299">
    <cfRule type="cellIs" dxfId="2155" priority="2311" operator="greaterThan">
      <formula>30</formula>
    </cfRule>
  </conditionalFormatting>
  <conditionalFormatting sqref="O284:O288 Q284:Q288">
    <cfRule type="cellIs" dxfId="2154" priority="2328" operator="lessThan">
      <formula>0.15</formula>
    </cfRule>
    <cfRule type="cellIs" dxfId="2153" priority="2329" operator="greaterThan">
      <formula>0.25</formula>
    </cfRule>
  </conditionalFormatting>
  <conditionalFormatting sqref="O291 Q291">
    <cfRule type="cellIs" dxfId="2152" priority="2326" operator="lessThan">
      <formula>0.05</formula>
    </cfRule>
    <cfRule type="cellIs" dxfId="2151" priority="2327" operator="greaterThan">
      <formula>0.11</formula>
    </cfRule>
  </conditionalFormatting>
  <conditionalFormatting sqref="O292 Q292">
    <cfRule type="cellIs" dxfId="2150" priority="2324" operator="lessThan">
      <formula>0.21</formula>
    </cfRule>
    <cfRule type="cellIs" dxfId="2149" priority="2325" operator="greaterThan">
      <formula>0.27</formula>
    </cfRule>
  </conditionalFormatting>
  <conditionalFormatting sqref="O293 Q293">
    <cfRule type="cellIs" dxfId="2148" priority="2322" operator="lessThan">
      <formula>0.14</formula>
    </cfRule>
    <cfRule type="cellIs" dxfId="2147" priority="2323" operator="greaterThan">
      <formula>0.2</formula>
    </cfRule>
  </conditionalFormatting>
  <conditionalFormatting sqref="O294 Q294">
    <cfRule type="cellIs" dxfId="2146" priority="2320" operator="lessThan">
      <formula>0.02</formula>
    </cfRule>
    <cfRule type="cellIs" dxfId="2145" priority="2321" operator="greaterThan">
      <formula>0.08</formula>
    </cfRule>
  </conditionalFormatting>
  <conditionalFormatting sqref="O295 Q295">
    <cfRule type="cellIs" dxfId="2144" priority="2318" operator="lessThan">
      <formula>0.1</formula>
    </cfRule>
    <cfRule type="cellIs" dxfId="2143" priority="2319" operator="greaterThan">
      <formula>0.16</formula>
    </cfRule>
  </conditionalFormatting>
  <conditionalFormatting sqref="O296 Q296">
    <cfRule type="cellIs" dxfId="2142" priority="2316" operator="lessThan">
      <formula>0.08</formula>
    </cfRule>
    <cfRule type="cellIs" dxfId="2141" priority="2317" operator="greaterThan">
      <formula>0.14</formula>
    </cfRule>
  </conditionalFormatting>
  <conditionalFormatting sqref="O297 Q297">
    <cfRule type="cellIs" dxfId="2140" priority="2314" operator="lessThan">
      <formula>0.09</formula>
    </cfRule>
    <cfRule type="cellIs" dxfId="2139" priority="2315" operator="greaterThan">
      <formula>0.15</formula>
    </cfRule>
  </conditionalFormatting>
  <conditionalFormatting sqref="O298 Q298">
    <cfRule type="cellIs" dxfId="2138" priority="2312" operator="lessThan">
      <formula>0.07</formula>
    </cfRule>
    <cfRule type="cellIs" dxfId="2137" priority="2313" operator="greaterThan">
      <formula>0.13</formula>
    </cfRule>
  </conditionalFormatting>
  <conditionalFormatting sqref="O307 Q307 S307">
    <cfRule type="cellIs" dxfId="2136" priority="2274" operator="greaterThan">
      <formula>30</formula>
    </cfRule>
  </conditionalFormatting>
  <conditionalFormatting sqref="T316">
    <cfRule type="cellIs" dxfId="2135" priority="2275" operator="lessThan">
      <formula>0.07</formula>
    </cfRule>
    <cfRule type="cellIs" dxfId="2134" priority="2276" operator="greaterThan">
      <formula>0.13</formula>
    </cfRule>
  </conditionalFormatting>
  <conditionalFormatting sqref="P302:P306 R302:R306">
    <cfRule type="cellIs" dxfId="2133" priority="2309" operator="lessThan">
      <formula>0.15</formula>
    </cfRule>
    <cfRule type="cellIs" dxfId="2132" priority="2310" operator="greaterThan">
      <formula>0.25</formula>
    </cfRule>
  </conditionalFormatting>
  <conditionalFormatting sqref="P309 R309">
    <cfRule type="cellIs" dxfId="2131" priority="2307" operator="lessThan">
      <formula>0.05</formula>
    </cfRule>
    <cfRule type="cellIs" dxfId="2130" priority="2308" operator="greaterThan">
      <formula>0.11</formula>
    </cfRule>
  </conditionalFormatting>
  <conditionalFormatting sqref="P310 R310">
    <cfRule type="cellIs" dxfId="2129" priority="2305" operator="lessThan">
      <formula>0.21</formula>
    </cfRule>
    <cfRule type="cellIs" dxfId="2128" priority="2306" operator="greaterThan">
      <formula>0.27</formula>
    </cfRule>
  </conditionalFormatting>
  <conditionalFormatting sqref="P311 R311">
    <cfRule type="cellIs" dxfId="2127" priority="2303" operator="lessThan">
      <formula>0.14</formula>
    </cfRule>
    <cfRule type="cellIs" dxfId="2126" priority="2304" operator="greaterThan">
      <formula>0.2</formula>
    </cfRule>
  </conditionalFormatting>
  <conditionalFormatting sqref="P312 R312">
    <cfRule type="cellIs" dxfId="2125" priority="2301" operator="lessThan">
      <formula>0.02</formula>
    </cfRule>
    <cfRule type="cellIs" dxfId="2124" priority="2302" operator="greaterThan">
      <formula>0.08</formula>
    </cfRule>
  </conditionalFormatting>
  <conditionalFormatting sqref="P313 R313">
    <cfRule type="cellIs" dxfId="2123" priority="2299" operator="lessThan">
      <formula>0.1</formula>
    </cfRule>
    <cfRule type="cellIs" dxfId="2122" priority="2300" operator="greaterThan">
      <formula>0.16</formula>
    </cfRule>
  </conditionalFormatting>
  <conditionalFormatting sqref="P314 R314">
    <cfRule type="cellIs" dxfId="2121" priority="2297" operator="lessThan">
      <formula>0.08</formula>
    </cfRule>
    <cfRule type="cellIs" dxfId="2120" priority="2298" operator="greaterThan">
      <formula>0.14</formula>
    </cfRule>
  </conditionalFormatting>
  <conditionalFormatting sqref="P315 R315">
    <cfRule type="cellIs" dxfId="2119" priority="2295" operator="lessThan">
      <formula>0.09</formula>
    </cfRule>
    <cfRule type="cellIs" dxfId="2118" priority="2296" operator="greaterThan">
      <formula>0.15</formula>
    </cfRule>
  </conditionalFormatting>
  <conditionalFormatting sqref="P316 R316">
    <cfRule type="cellIs" dxfId="2117" priority="2293" operator="lessThan">
      <formula>0.07</formula>
    </cfRule>
    <cfRule type="cellIs" dxfId="2116" priority="2294" operator="greaterThan">
      <formula>0.13</formula>
    </cfRule>
  </conditionalFormatting>
  <conditionalFormatting sqref="T302:T306">
    <cfRule type="cellIs" dxfId="2115" priority="2291" operator="lessThan">
      <formula>0.15</formula>
    </cfRule>
    <cfRule type="cellIs" dxfId="2114" priority="2292" operator="greaterThan">
      <formula>0.25</formula>
    </cfRule>
  </conditionalFormatting>
  <conditionalFormatting sqref="T309">
    <cfRule type="cellIs" dxfId="2113" priority="2289" operator="lessThan">
      <formula>0.05</formula>
    </cfRule>
    <cfRule type="cellIs" dxfId="2112" priority="2290" operator="greaterThan">
      <formula>0.11</formula>
    </cfRule>
  </conditionalFormatting>
  <conditionalFormatting sqref="T310">
    <cfRule type="cellIs" dxfId="2111" priority="2287" operator="lessThan">
      <formula>0.21</formula>
    </cfRule>
    <cfRule type="cellIs" dxfId="2110" priority="2288" operator="greaterThan">
      <formula>0.27</formula>
    </cfRule>
  </conditionalFormatting>
  <conditionalFormatting sqref="T311">
    <cfRule type="cellIs" dxfId="2109" priority="2285" operator="lessThan">
      <formula>0.14</formula>
    </cfRule>
    <cfRule type="cellIs" dxfId="2108" priority="2286" operator="greaterThan">
      <formula>0.2</formula>
    </cfRule>
  </conditionalFormatting>
  <conditionalFormatting sqref="T312">
    <cfRule type="cellIs" dxfId="2107" priority="2283" operator="lessThan">
      <formula>0.02</formula>
    </cfRule>
    <cfRule type="cellIs" dxfId="2106" priority="2284" operator="greaterThan">
      <formula>0.08</formula>
    </cfRule>
  </conditionalFormatting>
  <conditionalFormatting sqref="T313">
    <cfRule type="cellIs" dxfId="2105" priority="2281" operator="lessThan">
      <formula>0.1</formula>
    </cfRule>
    <cfRule type="cellIs" dxfId="2104" priority="2282" operator="greaterThan">
      <formula>0.16</formula>
    </cfRule>
  </conditionalFormatting>
  <conditionalFormatting sqref="T314">
    <cfRule type="cellIs" dxfId="2103" priority="2279" operator="lessThan">
      <formula>0.08</formula>
    </cfRule>
    <cfRule type="cellIs" dxfId="2102" priority="2280" operator="greaterThan">
      <formula>0.14</formula>
    </cfRule>
  </conditionalFormatting>
  <conditionalFormatting sqref="T315">
    <cfRule type="cellIs" dxfId="2101" priority="2277" operator="lessThan">
      <formula>0.09</formula>
    </cfRule>
    <cfRule type="cellIs" dxfId="2100" priority="2278" operator="greaterThan">
      <formula>0.15</formula>
    </cfRule>
  </conditionalFormatting>
  <conditionalFormatting sqref="U307 W307">
    <cfRule type="cellIs" dxfId="2099" priority="2237" operator="greaterThan">
      <formula>30</formula>
    </cfRule>
  </conditionalFormatting>
  <conditionalFormatting sqref="X316">
    <cfRule type="cellIs" dxfId="2098" priority="2238" operator="lessThan">
      <formula>0.07</formula>
    </cfRule>
    <cfRule type="cellIs" dxfId="2097" priority="2239" operator="greaterThan">
      <formula>0.13</formula>
    </cfRule>
  </conditionalFormatting>
  <conditionalFormatting sqref="V302:V306">
    <cfRule type="cellIs" dxfId="2096" priority="2272" operator="lessThan">
      <formula>0.15</formula>
    </cfRule>
    <cfRule type="cellIs" dxfId="2095" priority="2273" operator="greaterThan">
      <formula>0.25</formula>
    </cfRule>
  </conditionalFormatting>
  <conditionalFormatting sqref="V309">
    <cfRule type="cellIs" dxfId="2094" priority="2270" operator="lessThan">
      <formula>0.05</formula>
    </cfRule>
    <cfRule type="cellIs" dxfId="2093" priority="2271" operator="greaterThan">
      <formula>0.11</formula>
    </cfRule>
  </conditionalFormatting>
  <conditionalFormatting sqref="V310">
    <cfRule type="cellIs" dxfId="2092" priority="2268" operator="lessThan">
      <formula>0.21</formula>
    </cfRule>
    <cfRule type="cellIs" dxfId="2091" priority="2269" operator="greaterThan">
      <formula>0.27</formula>
    </cfRule>
  </conditionalFormatting>
  <conditionalFormatting sqref="V311">
    <cfRule type="cellIs" dxfId="2090" priority="2266" operator="lessThan">
      <formula>0.14</formula>
    </cfRule>
    <cfRule type="cellIs" dxfId="2089" priority="2267" operator="greaterThan">
      <formula>0.2</formula>
    </cfRule>
  </conditionalFormatting>
  <conditionalFormatting sqref="V312">
    <cfRule type="cellIs" dxfId="2088" priority="2264" operator="lessThan">
      <formula>0.02</formula>
    </cfRule>
    <cfRule type="cellIs" dxfId="2087" priority="2265" operator="greaterThan">
      <formula>0.08</formula>
    </cfRule>
  </conditionalFormatting>
  <conditionalFormatting sqref="V313">
    <cfRule type="cellIs" dxfId="2086" priority="2262" operator="lessThan">
      <formula>0.1</formula>
    </cfRule>
    <cfRule type="cellIs" dxfId="2085" priority="2263" operator="greaterThan">
      <formula>0.16</formula>
    </cfRule>
  </conditionalFormatting>
  <conditionalFormatting sqref="V314">
    <cfRule type="cellIs" dxfId="2084" priority="2260" operator="lessThan">
      <formula>0.08</formula>
    </cfRule>
    <cfRule type="cellIs" dxfId="2083" priority="2261" operator="greaterThan">
      <formula>0.14</formula>
    </cfRule>
  </conditionalFormatting>
  <conditionalFormatting sqref="V315">
    <cfRule type="cellIs" dxfId="2082" priority="2258" operator="lessThan">
      <formula>0.09</formula>
    </cfRule>
    <cfRule type="cellIs" dxfId="2081" priority="2259" operator="greaterThan">
      <formula>0.15</formula>
    </cfRule>
  </conditionalFormatting>
  <conditionalFormatting sqref="V316">
    <cfRule type="cellIs" dxfId="2080" priority="2256" operator="lessThan">
      <formula>0.07</formula>
    </cfRule>
    <cfRule type="cellIs" dxfId="2079" priority="2257" operator="greaterThan">
      <formula>0.13</formula>
    </cfRule>
  </conditionalFormatting>
  <conditionalFormatting sqref="X302:X306">
    <cfRule type="cellIs" dxfId="2078" priority="2254" operator="lessThan">
      <formula>0.15</formula>
    </cfRule>
    <cfRule type="cellIs" dxfId="2077" priority="2255" operator="greaterThan">
      <formula>0.25</formula>
    </cfRule>
  </conditionalFormatting>
  <conditionalFormatting sqref="X309">
    <cfRule type="cellIs" dxfId="2076" priority="2252" operator="lessThan">
      <formula>0.05</formula>
    </cfRule>
    <cfRule type="cellIs" dxfId="2075" priority="2253" operator="greaterThan">
      <formula>0.11</formula>
    </cfRule>
  </conditionalFormatting>
  <conditionalFormatting sqref="X310">
    <cfRule type="cellIs" dxfId="2074" priority="2250" operator="lessThan">
      <formula>0.21</formula>
    </cfRule>
    <cfRule type="cellIs" dxfId="2073" priority="2251" operator="greaterThan">
      <formula>0.27</formula>
    </cfRule>
  </conditionalFormatting>
  <conditionalFormatting sqref="X311">
    <cfRule type="cellIs" dxfId="2072" priority="2248" operator="lessThan">
      <formula>0.14</formula>
    </cfRule>
    <cfRule type="cellIs" dxfId="2071" priority="2249" operator="greaterThan">
      <formula>0.2</formula>
    </cfRule>
  </conditionalFormatting>
  <conditionalFormatting sqref="X312">
    <cfRule type="cellIs" dxfId="2070" priority="2246" operator="lessThan">
      <formula>0.02</formula>
    </cfRule>
    <cfRule type="cellIs" dxfId="2069" priority="2247" operator="greaterThan">
      <formula>0.08</formula>
    </cfRule>
  </conditionalFormatting>
  <conditionalFormatting sqref="X313">
    <cfRule type="cellIs" dxfId="2068" priority="2244" operator="lessThan">
      <formula>0.1</formula>
    </cfRule>
    <cfRule type="cellIs" dxfId="2067" priority="2245" operator="greaterThan">
      <formula>0.16</formula>
    </cfRule>
  </conditionalFormatting>
  <conditionalFormatting sqref="X314">
    <cfRule type="cellIs" dxfId="2066" priority="2242" operator="lessThan">
      <formula>0.08</formula>
    </cfRule>
    <cfRule type="cellIs" dxfId="2065" priority="2243" operator="greaterThan">
      <formula>0.14</formula>
    </cfRule>
  </conditionalFormatting>
  <conditionalFormatting sqref="X315">
    <cfRule type="cellIs" dxfId="2064" priority="2240" operator="lessThan">
      <formula>0.09</formula>
    </cfRule>
    <cfRule type="cellIs" dxfId="2063" priority="2241" operator="greaterThan">
      <formula>0.15</formula>
    </cfRule>
  </conditionalFormatting>
  <conditionalFormatting sqref="O317 Q317 S317">
    <cfRule type="cellIs" dxfId="2062" priority="2236" operator="greaterThan">
      <formula>30</formula>
    </cfRule>
  </conditionalFormatting>
  <conditionalFormatting sqref="U317 W317">
    <cfRule type="cellIs" dxfId="2061" priority="2235" operator="greaterThan">
      <formula>30</formula>
    </cfRule>
  </conditionalFormatting>
  <conditionalFormatting sqref="Y307">
    <cfRule type="cellIs" dxfId="2060" priority="2216" operator="greaterThan">
      <formula>30</formula>
    </cfRule>
  </conditionalFormatting>
  <conditionalFormatting sqref="Z302:Z306">
    <cfRule type="cellIs" dxfId="2059" priority="2233" operator="lessThan">
      <formula>0.15</formula>
    </cfRule>
    <cfRule type="cellIs" dxfId="2058" priority="2234" operator="greaterThan">
      <formula>0.25</formula>
    </cfRule>
  </conditionalFormatting>
  <conditionalFormatting sqref="Z309">
    <cfRule type="cellIs" dxfId="2057" priority="2231" operator="lessThan">
      <formula>0.05</formula>
    </cfRule>
    <cfRule type="cellIs" dxfId="2056" priority="2232" operator="greaterThan">
      <formula>0.11</formula>
    </cfRule>
  </conditionalFormatting>
  <conditionalFormatting sqref="Z310">
    <cfRule type="cellIs" dxfId="2055" priority="2229" operator="lessThan">
      <formula>0.21</formula>
    </cfRule>
    <cfRule type="cellIs" dxfId="2054" priority="2230" operator="greaterThan">
      <formula>0.27</formula>
    </cfRule>
  </conditionalFormatting>
  <conditionalFormatting sqref="Z311">
    <cfRule type="cellIs" dxfId="2053" priority="2227" operator="lessThan">
      <formula>0.14</formula>
    </cfRule>
    <cfRule type="cellIs" dxfId="2052" priority="2228" operator="greaterThan">
      <formula>0.2</formula>
    </cfRule>
  </conditionalFormatting>
  <conditionalFormatting sqref="Z312">
    <cfRule type="cellIs" dxfId="2051" priority="2225" operator="lessThan">
      <formula>0.02</formula>
    </cfRule>
    <cfRule type="cellIs" dxfId="2050" priority="2226" operator="greaterThan">
      <formula>0.08</formula>
    </cfRule>
  </conditionalFormatting>
  <conditionalFormatting sqref="Z313">
    <cfRule type="cellIs" dxfId="2049" priority="2223" operator="lessThan">
      <formula>0.1</formula>
    </cfRule>
    <cfRule type="cellIs" dxfId="2048" priority="2224" operator="greaterThan">
      <formula>0.16</formula>
    </cfRule>
  </conditionalFormatting>
  <conditionalFormatting sqref="Z314">
    <cfRule type="cellIs" dxfId="2047" priority="2221" operator="lessThan">
      <formula>0.08</formula>
    </cfRule>
    <cfRule type="cellIs" dxfId="2046" priority="2222" operator="greaterThan">
      <formula>0.14</formula>
    </cfRule>
  </conditionalFormatting>
  <conditionalFormatting sqref="Z315">
    <cfRule type="cellIs" dxfId="2045" priority="2219" operator="lessThan">
      <formula>0.09</formula>
    </cfRule>
    <cfRule type="cellIs" dxfId="2044" priority="2220" operator="greaterThan">
      <formula>0.15</formula>
    </cfRule>
  </conditionalFormatting>
  <conditionalFormatting sqref="Z316">
    <cfRule type="cellIs" dxfId="2043" priority="2217" operator="lessThan">
      <formula>0.07</formula>
    </cfRule>
    <cfRule type="cellIs" dxfId="2042" priority="2218" operator="greaterThan">
      <formula>0.13</formula>
    </cfRule>
  </conditionalFormatting>
  <conditionalFormatting sqref="AC253 AE253 AE263 AC263">
    <cfRule type="cellIs" dxfId="2041" priority="2196" operator="greaterThan">
      <formula>30</formula>
    </cfRule>
  </conditionalFormatting>
  <conditionalFormatting sqref="AD248:AD252 AF248:AF252">
    <cfRule type="cellIs" dxfId="2040" priority="2213" operator="lessThan">
      <formula>0.15</formula>
    </cfRule>
    <cfRule type="cellIs" dxfId="2039" priority="2214" operator="greaterThan">
      <formula>0.25</formula>
    </cfRule>
  </conditionalFormatting>
  <conditionalFormatting sqref="AD255 AF255">
    <cfRule type="cellIs" dxfId="2038" priority="2211" operator="lessThan">
      <formula>0.05</formula>
    </cfRule>
    <cfRule type="cellIs" dxfId="2037" priority="2212" operator="greaterThan">
      <formula>0.11</formula>
    </cfRule>
  </conditionalFormatting>
  <conditionalFormatting sqref="AD256 AF256">
    <cfRule type="cellIs" dxfId="2036" priority="2209" operator="lessThan">
      <formula>0.21</formula>
    </cfRule>
    <cfRule type="cellIs" dxfId="2035" priority="2210" operator="greaterThan">
      <formula>0.27</formula>
    </cfRule>
  </conditionalFormatting>
  <conditionalFormatting sqref="AD257 AF257">
    <cfRule type="cellIs" dxfId="2034" priority="2207" operator="lessThan">
      <formula>0.14</formula>
    </cfRule>
    <cfRule type="cellIs" dxfId="2033" priority="2208" operator="greaterThan">
      <formula>0.2</formula>
    </cfRule>
  </conditionalFormatting>
  <conditionalFormatting sqref="AD258 AF258">
    <cfRule type="cellIs" dxfId="2032" priority="2205" operator="lessThan">
      <formula>0.02</formula>
    </cfRule>
    <cfRule type="cellIs" dxfId="2031" priority="2206" operator="greaterThan">
      <formula>0.08</formula>
    </cfRule>
  </conditionalFormatting>
  <conditionalFormatting sqref="AD259 AF259">
    <cfRule type="cellIs" dxfId="2030" priority="2203" operator="lessThan">
      <formula>0.1</formula>
    </cfRule>
    <cfRule type="cellIs" dxfId="2029" priority="2204" operator="greaterThan">
      <formula>0.16</formula>
    </cfRule>
  </conditionalFormatting>
  <conditionalFormatting sqref="AD260 AF260">
    <cfRule type="cellIs" dxfId="2028" priority="2201" operator="lessThan">
      <formula>0.08</formula>
    </cfRule>
    <cfRule type="cellIs" dxfId="2027" priority="2202" operator="greaterThan">
      <formula>0.14</formula>
    </cfRule>
  </conditionalFormatting>
  <conditionalFormatting sqref="AD261 AF261">
    <cfRule type="cellIs" dxfId="2026" priority="2199" operator="lessThan">
      <formula>0.09</formula>
    </cfRule>
    <cfRule type="cellIs" dxfId="2025" priority="2200" operator="greaterThan">
      <formula>0.15</formula>
    </cfRule>
  </conditionalFormatting>
  <conditionalFormatting sqref="AD262 AF262">
    <cfRule type="cellIs" dxfId="2024" priority="2197" operator="lessThan">
      <formula>0.07</formula>
    </cfRule>
    <cfRule type="cellIs" dxfId="2023" priority="2198" operator="greaterThan">
      <formula>0.13</formula>
    </cfRule>
  </conditionalFormatting>
  <conditionalFormatting sqref="AE271 AG271 AI271 AI281 AG281 AE281">
    <cfRule type="cellIs" dxfId="2022" priority="2159" operator="greaterThan">
      <formula>30</formula>
    </cfRule>
  </conditionalFormatting>
  <conditionalFormatting sqref="AJ280">
    <cfRule type="cellIs" dxfId="2021" priority="2160" operator="lessThan">
      <formula>0.07</formula>
    </cfRule>
    <cfRule type="cellIs" dxfId="2020" priority="2161" operator="greaterThan">
      <formula>0.13</formula>
    </cfRule>
  </conditionalFormatting>
  <conditionalFormatting sqref="AJ266:AJ270">
    <cfRule type="cellIs" dxfId="2019" priority="2176" operator="lessThan">
      <formula>0.15</formula>
    </cfRule>
    <cfRule type="cellIs" dxfId="2018" priority="2177" operator="greaterThan">
      <formula>0.25</formula>
    </cfRule>
  </conditionalFormatting>
  <conditionalFormatting sqref="AJ273">
    <cfRule type="cellIs" dxfId="2017" priority="2174" operator="lessThan">
      <formula>0.05</formula>
    </cfRule>
    <cfRule type="cellIs" dxfId="2016" priority="2175" operator="greaterThan">
      <formula>0.11</formula>
    </cfRule>
  </conditionalFormatting>
  <conditionalFormatting sqref="AJ274">
    <cfRule type="cellIs" dxfId="2015" priority="2172" operator="lessThan">
      <formula>0.21</formula>
    </cfRule>
    <cfRule type="cellIs" dxfId="2014" priority="2173" operator="greaterThan">
      <formula>0.27</formula>
    </cfRule>
  </conditionalFormatting>
  <conditionalFormatting sqref="AJ275">
    <cfRule type="cellIs" dxfId="2013" priority="2170" operator="lessThan">
      <formula>0.14</formula>
    </cfRule>
    <cfRule type="cellIs" dxfId="2012" priority="2171" operator="greaterThan">
      <formula>0.2</formula>
    </cfRule>
  </conditionalFormatting>
  <conditionalFormatting sqref="AJ276">
    <cfRule type="cellIs" dxfId="2011" priority="2168" operator="lessThan">
      <formula>0.02</formula>
    </cfRule>
    <cfRule type="cellIs" dxfId="2010" priority="2169" operator="greaterThan">
      <formula>0.08</formula>
    </cfRule>
  </conditionalFormatting>
  <conditionalFormatting sqref="AJ277">
    <cfRule type="cellIs" dxfId="2009" priority="2166" operator="lessThan">
      <formula>0.1</formula>
    </cfRule>
    <cfRule type="cellIs" dxfId="2008" priority="2167" operator="greaterThan">
      <formula>0.16</formula>
    </cfRule>
  </conditionalFormatting>
  <conditionalFormatting sqref="AJ278">
    <cfRule type="cellIs" dxfId="2007" priority="2164" operator="lessThan">
      <formula>0.08</formula>
    </cfRule>
    <cfRule type="cellIs" dxfId="2006" priority="2165" operator="greaterThan">
      <formula>0.14</formula>
    </cfRule>
  </conditionalFormatting>
  <conditionalFormatting sqref="AJ279">
    <cfRule type="cellIs" dxfId="2005" priority="2162" operator="lessThan">
      <formula>0.09</formula>
    </cfRule>
    <cfRule type="cellIs" dxfId="2004" priority="2163" operator="greaterThan">
      <formula>0.15</formula>
    </cfRule>
  </conditionalFormatting>
  <conditionalFormatting sqref="AF266:AF270 AH266:AH270">
    <cfRule type="cellIs" dxfId="2003" priority="2194" operator="lessThan">
      <formula>0.15</formula>
    </cfRule>
    <cfRule type="cellIs" dxfId="2002" priority="2195" operator="greaterThan">
      <formula>0.25</formula>
    </cfRule>
  </conditionalFormatting>
  <conditionalFormatting sqref="AF273 AH273">
    <cfRule type="cellIs" dxfId="2001" priority="2192" operator="lessThan">
      <formula>0.05</formula>
    </cfRule>
    <cfRule type="cellIs" dxfId="2000" priority="2193" operator="greaterThan">
      <formula>0.11</formula>
    </cfRule>
  </conditionalFormatting>
  <conditionalFormatting sqref="AF274 AH274">
    <cfRule type="cellIs" dxfId="1999" priority="2190" operator="lessThan">
      <formula>0.21</formula>
    </cfRule>
    <cfRule type="cellIs" dxfId="1998" priority="2191" operator="greaterThan">
      <formula>0.27</formula>
    </cfRule>
  </conditionalFormatting>
  <conditionalFormatting sqref="AF275 AH275">
    <cfRule type="cellIs" dxfId="1997" priority="2188" operator="lessThan">
      <formula>0.14</formula>
    </cfRule>
    <cfRule type="cellIs" dxfId="1996" priority="2189" operator="greaterThan">
      <formula>0.2</formula>
    </cfRule>
  </conditionalFormatting>
  <conditionalFormatting sqref="AF276 AH276">
    <cfRule type="cellIs" dxfId="1995" priority="2186" operator="lessThan">
      <formula>0.02</formula>
    </cfRule>
    <cfRule type="cellIs" dxfId="1994" priority="2187" operator="greaterThan">
      <formula>0.08</formula>
    </cfRule>
  </conditionalFormatting>
  <conditionalFormatting sqref="AF277 AH277">
    <cfRule type="cellIs" dxfId="1993" priority="2184" operator="lessThan">
      <formula>0.1</formula>
    </cfRule>
    <cfRule type="cellIs" dxfId="1992" priority="2185" operator="greaterThan">
      <formula>0.16</formula>
    </cfRule>
  </conditionalFormatting>
  <conditionalFormatting sqref="AF278 AH278">
    <cfRule type="cellIs" dxfId="1991" priority="2182" operator="lessThan">
      <formula>0.08</formula>
    </cfRule>
    <cfRule type="cellIs" dxfId="1990" priority="2183" operator="greaterThan">
      <formula>0.14</formula>
    </cfRule>
  </conditionalFormatting>
  <conditionalFormatting sqref="AF279 AH279">
    <cfRule type="cellIs" dxfId="1989" priority="2180" operator="lessThan">
      <formula>0.09</formula>
    </cfRule>
    <cfRule type="cellIs" dxfId="1988" priority="2181" operator="greaterThan">
      <formula>0.15</formula>
    </cfRule>
  </conditionalFormatting>
  <conditionalFormatting sqref="AF280 AH280">
    <cfRule type="cellIs" dxfId="1987" priority="2178" operator="lessThan">
      <formula>0.07</formula>
    </cfRule>
    <cfRule type="cellIs" dxfId="1986" priority="2179" operator="greaterThan">
      <formula>0.13</formula>
    </cfRule>
  </conditionalFormatting>
  <conditionalFormatting sqref="AK271 AK281">
    <cfRule type="cellIs" dxfId="1985" priority="2140" operator="greaterThan">
      <formula>30</formula>
    </cfRule>
  </conditionalFormatting>
  <conditionalFormatting sqref="AL280">
    <cfRule type="cellIs" dxfId="1984" priority="2141" operator="lessThan">
      <formula>0.07</formula>
    </cfRule>
    <cfRule type="cellIs" dxfId="1983" priority="2142" operator="greaterThan">
      <formula>0.13</formula>
    </cfRule>
  </conditionalFormatting>
  <conditionalFormatting sqref="AL266:AL270">
    <cfRule type="cellIs" dxfId="1982" priority="2157" operator="lessThan">
      <formula>0.15</formula>
    </cfRule>
    <cfRule type="cellIs" dxfId="1981" priority="2158" operator="greaterThan">
      <formula>0.25</formula>
    </cfRule>
  </conditionalFormatting>
  <conditionalFormatting sqref="AL273">
    <cfRule type="cellIs" dxfId="1980" priority="2155" operator="lessThan">
      <formula>0.05</formula>
    </cfRule>
    <cfRule type="cellIs" dxfId="1979" priority="2156" operator="greaterThan">
      <formula>0.11</formula>
    </cfRule>
  </conditionalFormatting>
  <conditionalFormatting sqref="AL274">
    <cfRule type="cellIs" dxfId="1978" priority="2153" operator="lessThan">
      <formula>0.21</formula>
    </cfRule>
    <cfRule type="cellIs" dxfId="1977" priority="2154" operator="greaterThan">
      <formula>0.27</formula>
    </cfRule>
  </conditionalFormatting>
  <conditionalFormatting sqref="AL275">
    <cfRule type="cellIs" dxfId="1976" priority="2151" operator="lessThan">
      <formula>0.14</formula>
    </cfRule>
    <cfRule type="cellIs" dxfId="1975" priority="2152" operator="greaterThan">
      <formula>0.2</formula>
    </cfRule>
  </conditionalFormatting>
  <conditionalFormatting sqref="AL276">
    <cfRule type="cellIs" dxfId="1974" priority="2149" operator="lessThan">
      <formula>0.02</formula>
    </cfRule>
    <cfRule type="cellIs" dxfId="1973" priority="2150" operator="greaterThan">
      <formula>0.08</formula>
    </cfRule>
  </conditionalFormatting>
  <conditionalFormatting sqref="AL277">
    <cfRule type="cellIs" dxfId="1972" priority="2147" operator="lessThan">
      <formula>0.1</formula>
    </cfRule>
    <cfRule type="cellIs" dxfId="1971" priority="2148" operator="greaterThan">
      <formula>0.16</formula>
    </cfRule>
  </conditionalFormatting>
  <conditionalFormatting sqref="AL278">
    <cfRule type="cellIs" dxfId="1970" priority="2145" operator="lessThan">
      <formula>0.08</formula>
    </cfRule>
    <cfRule type="cellIs" dxfId="1969" priority="2146" operator="greaterThan">
      <formula>0.14</formula>
    </cfRule>
  </conditionalFormatting>
  <conditionalFormatting sqref="AL279">
    <cfRule type="cellIs" dxfId="1968" priority="2143" operator="lessThan">
      <formula>0.09</formula>
    </cfRule>
    <cfRule type="cellIs" dxfId="1967" priority="2144" operator="greaterThan">
      <formula>0.15</formula>
    </cfRule>
  </conditionalFormatting>
  <conditionalFormatting sqref="AF289 AH289 AH299 AF299">
    <cfRule type="cellIs" dxfId="1966" priority="2121" operator="greaterThan">
      <formula>30</formula>
    </cfRule>
  </conditionalFormatting>
  <conditionalFormatting sqref="AG284:AG288 AI284:AI288">
    <cfRule type="cellIs" dxfId="1965" priority="2138" operator="lessThan">
      <formula>0.15</formula>
    </cfRule>
    <cfRule type="cellIs" dxfId="1964" priority="2139" operator="greaterThan">
      <formula>0.25</formula>
    </cfRule>
  </conditionalFormatting>
  <conditionalFormatting sqref="AG291 AI291">
    <cfRule type="cellIs" dxfId="1963" priority="2136" operator="lessThan">
      <formula>0.05</formula>
    </cfRule>
    <cfRule type="cellIs" dxfId="1962" priority="2137" operator="greaterThan">
      <formula>0.11</formula>
    </cfRule>
  </conditionalFormatting>
  <conditionalFormatting sqref="AG292 AI292">
    <cfRule type="cellIs" dxfId="1961" priority="2134" operator="lessThan">
      <formula>0.21</formula>
    </cfRule>
    <cfRule type="cellIs" dxfId="1960" priority="2135" operator="greaterThan">
      <formula>0.27</formula>
    </cfRule>
  </conditionalFormatting>
  <conditionalFormatting sqref="AG293 AI293">
    <cfRule type="cellIs" dxfId="1959" priority="2132" operator="lessThan">
      <formula>0.14</formula>
    </cfRule>
    <cfRule type="cellIs" dxfId="1958" priority="2133" operator="greaterThan">
      <formula>0.2</formula>
    </cfRule>
  </conditionalFormatting>
  <conditionalFormatting sqref="AG294 AI294">
    <cfRule type="cellIs" dxfId="1957" priority="2130" operator="lessThan">
      <formula>0.02</formula>
    </cfRule>
    <cfRule type="cellIs" dxfId="1956" priority="2131" operator="greaterThan">
      <formula>0.08</formula>
    </cfRule>
  </conditionalFormatting>
  <conditionalFormatting sqref="AG295 AI295">
    <cfRule type="cellIs" dxfId="1955" priority="2128" operator="lessThan">
      <formula>0.1</formula>
    </cfRule>
    <cfRule type="cellIs" dxfId="1954" priority="2129" operator="greaterThan">
      <formula>0.16</formula>
    </cfRule>
  </conditionalFormatting>
  <conditionalFormatting sqref="AG296 AI296">
    <cfRule type="cellIs" dxfId="1953" priority="2126" operator="lessThan">
      <formula>0.08</formula>
    </cfRule>
    <cfRule type="cellIs" dxfId="1952" priority="2127" operator="greaterThan">
      <formula>0.14</formula>
    </cfRule>
  </conditionalFormatting>
  <conditionalFormatting sqref="AG297 AI297">
    <cfRule type="cellIs" dxfId="1951" priority="2124" operator="lessThan">
      <formula>0.09</formula>
    </cfRule>
    <cfRule type="cellIs" dxfId="1950" priority="2125" operator="greaterThan">
      <formula>0.15</formula>
    </cfRule>
  </conditionalFormatting>
  <conditionalFormatting sqref="AG298 AI298">
    <cfRule type="cellIs" dxfId="1949" priority="2122" operator="lessThan">
      <formula>0.07</formula>
    </cfRule>
    <cfRule type="cellIs" dxfId="1948" priority="2123" operator="greaterThan">
      <formula>0.13</formula>
    </cfRule>
  </conditionalFormatting>
  <conditionalFormatting sqref="AP253 AR253 AT253 AT263 AR263 AP263">
    <cfRule type="cellIs" dxfId="1947" priority="2084" operator="greaterThan">
      <formula>30</formula>
    </cfRule>
  </conditionalFormatting>
  <conditionalFormatting sqref="AU262">
    <cfRule type="cellIs" dxfId="1946" priority="2085" operator="lessThan">
      <formula>0.07</formula>
    </cfRule>
    <cfRule type="cellIs" dxfId="1945" priority="2086" operator="greaterThan">
      <formula>0.13</formula>
    </cfRule>
  </conditionalFormatting>
  <conditionalFormatting sqref="AQ248:AQ252 AS248:AS252">
    <cfRule type="cellIs" dxfId="1944" priority="2119" operator="lessThan">
      <formula>0.15</formula>
    </cfRule>
    <cfRule type="cellIs" dxfId="1943" priority="2120" operator="greaterThan">
      <formula>0.25</formula>
    </cfRule>
  </conditionalFormatting>
  <conditionalFormatting sqref="AQ255 AS255">
    <cfRule type="cellIs" dxfId="1942" priority="2117" operator="lessThan">
      <formula>0.05</formula>
    </cfRule>
    <cfRule type="cellIs" dxfId="1941" priority="2118" operator="greaterThan">
      <formula>0.11</formula>
    </cfRule>
  </conditionalFormatting>
  <conditionalFormatting sqref="AQ256 AS256">
    <cfRule type="cellIs" dxfId="1940" priority="2115" operator="lessThan">
      <formula>0.21</formula>
    </cfRule>
    <cfRule type="cellIs" dxfId="1939" priority="2116" operator="greaterThan">
      <formula>0.27</formula>
    </cfRule>
  </conditionalFormatting>
  <conditionalFormatting sqref="AQ257 AS257">
    <cfRule type="cellIs" dxfId="1938" priority="2113" operator="lessThan">
      <formula>0.14</formula>
    </cfRule>
    <cfRule type="cellIs" dxfId="1937" priority="2114" operator="greaterThan">
      <formula>0.2</formula>
    </cfRule>
  </conditionalFormatting>
  <conditionalFormatting sqref="AQ258 AS258">
    <cfRule type="cellIs" dxfId="1936" priority="2111" operator="lessThan">
      <formula>0.02</formula>
    </cfRule>
    <cfRule type="cellIs" dxfId="1935" priority="2112" operator="greaterThan">
      <formula>0.08</formula>
    </cfRule>
  </conditionalFormatting>
  <conditionalFormatting sqref="AQ259 AS259">
    <cfRule type="cellIs" dxfId="1934" priority="2109" operator="lessThan">
      <formula>0.1</formula>
    </cfRule>
    <cfRule type="cellIs" dxfId="1933" priority="2110" operator="greaterThan">
      <formula>0.16</formula>
    </cfRule>
  </conditionalFormatting>
  <conditionalFormatting sqref="AQ260 AS260">
    <cfRule type="cellIs" dxfId="1932" priority="2107" operator="lessThan">
      <formula>0.08</formula>
    </cfRule>
    <cfRule type="cellIs" dxfId="1931" priority="2108" operator="greaterThan">
      <formula>0.14</formula>
    </cfRule>
  </conditionalFormatting>
  <conditionalFormatting sqref="AQ261 AS261">
    <cfRule type="cellIs" dxfId="1930" priority="2105" operator="lessThan">
      <formula>0.09</formula>
    </cfRule>
    <cfRule type="cellIs" dxfId="1929" priority="2106" operator="greaterThan">
      <formula>0.15</formula>
    </cfRule>
  </conditionalFormatting>
  <conditionalFormatting sqref="AQ262 AS262">
    <cfRule type="cellIs" dxfId="1928" priority="2103" operator="lessThan">
      <formula>0.07</formula>
    </cfRule>
    <cfRule type="cellIs" dxfId="1927" priority="2104" operator="greaterThan">
      <formula>0.13</formula>
    </cfRule>
  </conditionalFormatting>
  <conditionalFormatting sqref="AU248:AU252">
    <cfRule type="cellIs" dxfId="1926" priority="2101" operator="lessThan">
      <formula>0.15</formula>
    </cfRule>
    <cfRule type="cellIs" dxfId="1925" priority="2102" operator="greaterThan">
      <formula>0.25</formula>
    </cfRule>
  </conditionalFormatting>
  <conditionalFormatting sqref="AU255">
    <cfRule type="cellIs" dxfId="1924" priority="2099" operator="lessThan">
      <formula>0.05</formula>
    </cfRule>
    <cfRule type="cellIs" dxfId="1923" priority="2100" operator="greaterThan">
      <formula>0.11</formula>
    </cfRule>
  </conditionalFormatting>
  <conditionalFormatting sqref="AU256">
    <cfRule type="cellIs" dxfId="1922" priority="2097" operator="lessThan">
      <formula>0.21</formula>
    </cfRule>
    <cfRule type="cellIs" dxfId="1921" priority="2098" operator="greaterThan">
      <formula>0.27</formula>
    </cfRule>
  </conditionalFormatting>
  <conditionalFormatting sqref="AU257">
    <cfRule type="cellIs" dxfId="1920" priority="2095" operator="lessThan">
      <formula>0.14</formula>
    </cfRule>
    <cfRule type="cellIs" dxfId="1919" priority="2096" operator="greaterThan">
      <formula>0.2</formula>
    </cfRule>
  </conditionalFormatting>
  <conditionalFormatting sqref="AU258">
    <cfRule type="cellIs" dxfId="1918" priority="2093" operator="lessThan">
      <formula>0.02</formula>
    </cfRule>
    <cfRule type="cellIs" dxfId="1917" priority="2094" operator="greaterThan">
      <formula>0.08</formula>
    </cfRule>
  </conditionalFormatting>
  <conditionalFormatting sqref="AU259">
    <cfRule type="cellIs" dxfId="1916" priority="2091" operator="lessThan">
      <formula>0.1</formula>
    </cfRule>
    <cfRule type="cellIs" dxfId="1915" priority="2092" operator="greaterThan">
      <formula>0.16</formula>
    </cfRule>
  </conditionalFormatting>
  <conditionalFormatting sqref="AU260">
    <cfRule type="cellIs" dxfId="1914" priority="2089" operator="lessThan">
      <formula>0.08</formula>
    </cfRule>
    <cfRule type="cellIs" dxfId="1913" priority="2090" operator="greaterThan">
      <formula>0.14</formula>
    </cfRule>
  </conditionalFormatting>
  <conditionalFormatting sqref="AU261">
    <cfRule type="cellIs" dxfId="1912" priority="2087" operator="lessThan">
      <formula>0.09</formula>
    </cfRule>
    <cfRule type="cellIs" dxfId="1911" priority="2088" operator="greaterThan">
      <formula>0.15</formula>
    </cfRule>
  </conditionalFormatting>
  <conditionalFormatting sqref="AQ271 AS271 AU271 AU281 AS281 AQ281">
    <cfRule type="cellIs" dxfId="1910" priority="2047" operator="greaterThan">
      <formula>30</formula>
    </cfRule>
  </conditionalFormatting>
  <conditionalFormatting sqref="AV280">
    <cfRule type="cellIs" dxfId="1909" priority="2048" operator="lessThan">
      <formula>0.07</formula>
    </cfRule>
    <cfRule type="cellIs" dxfId="1908" priority="2049" operator="greaterThan">
      <formula>0.13</formula>
    </cfRule>
  </conditionalFormatting>
  <conditionalFormatting sqref="AR266:AR270 AT266:AT270">
    <cfRule type="cellIs" dxfId="1907" priority="2082" operator="lessThan">
      <formula>0.15</formula>
    </cfRule>
    <cfRule type="cellIs" dxfId="1906" priority="2083" operator="greaterThan">
      <formula>0.25</formula>
    </cfRule>
  </conditionalFormatting>
  <conditionalFormatting sqref="AR273 AT273">
    <cfRule type="cellIs" dxfId="1905" priority="2080" operator="lessThan">
      <formula>0.05</formula>
    </cfRule>
    <cfRule type="cellIs" dxfId="1904" priority="2081" operator="greaterThan">
      <formula>0.11</formula>
    </cfRule>
  </conditionalFormatting>
  <conditionalFormatting sqref="AR274 AT274">
    <cfRule type="cellIs" dxfId="1903" priority="2078" operator="lessThan">
      <formula>0.21</formula>
    </cfRule>
    <cfRule type="cellIs" dxfId="1902" priority="2079" operator="greaterThan">
      <formula>0.27</formula>
    </cfRule>
  </conditionalFormatting>
  <conditionalFormatting sqref="AR275 AT275">
    <cfRule type="cellIs" dxfId="1901" priority="2076" operator="lessThan">
      <formula>0.14</formula>
    </cfRule>
    <cfRule type="cellIs" dxfId="1900" priority="2077" operator="greaterThan">
      <formula>0.2</formula>
    </cfRule>
  </conditionalFormatting>
  <conditionalFormatting sqref="AR276 AT276">
    <cfRule type="cellIs" dxfId="1899" priority="2074" operator="lessThan">
      <formula>0.02</formula>
    </cfRule>
    <cfRule type="cellIs" dxfId="1898" priority="2075" operator="greaterThan">
      <formula>0.08</formula>
    </cfRule>
  </conditionalFormatting>
  <conditionalFormatting sqref="AR277 AT277">
    <cfRule type="cellIs" dxfId="1897" priority="2072" operator="lessThan">
      <formula>0.1</formula>
    </cfRule>
    <cfRule type="cellIs" dxfId="1896" priority="2073" operator="greaterThan">
      <formula>0.16</formula>
    </cfRule>
  </conditionalFormatting>
  <conditionalFormatting sqref="AR278 AT278">
    <cfRule type="cellIs" dxfId="1895" priority="2070" operator="lessThan">
      <formula>0.08</formula>
    </cfRule>
    <cfRule type="cellIs" dxfId="1894" priority="2071" operator="greaterThan">
      <formula>0.14</formula>
    </cfRule>
  </conditionalFormatting>
  <conditionalFormatting sqref="AR279 AT279">
    <cfRule type="cellIs" dxfId="1893" priority="2068" operator="lessThan">
      <formula>0.09</formula>
    </cfRule>
    <cfRule type="cellIs" dxfId="1892" priority="2069" operator="greaterThan">
      <formula>0.15</formula>
    </cfRule>
  </conditionalFormatting>
  <conditionalFormatting sqref="AR280 AT280">
    <cfRule type="cellIs" dxfId="1891" priority="2066" operator="lessThan">
      <formula>0.07</formula>
    </cfRule>
    <cfRule type="cellIs" dxfId="1890" priority="2067" operator="greaterThan">
      <formula>0.13</formula>
    </cfRule>
  </conditionalFormatting>
  <conditionalFormatting sqref="AV266:AV270">
    <cfRule type="cellIs" dxfId="1889" priority="2064" operator="lessThan">
      <formula>0.15</formula>
    </cfRule>
    <cfRule type="cellIs" dxfId="1888" priority="2065" operator="greaterThan">
      <formula>0.25</formula>
    </cfRule>
  </conditionalFormatting>
  <conditionalFormatting sqref="AV273">
    <cfRule type="cellIs" dxfId="1887" priority="2062" operator="lessThan">
      <formula>0.05</formula>
    </cfRule>
    <cfRule type="cellIs" dxfId="1886" priority="2063" operator="greaterThan">
      <formula>0.11</formula>
    </cfRule>
  </conditionalFormatting>
  <conditionalFormatting sqref="AV274">
    <cfRule type="cellIs" dxfId="1885" priority="2060" operator="lessThan">
      <formula>0.21</formula>
    </cfRule>
    <cfRule type="cellIs" dxfId="1884" priority="2061" operator="greaterThan">
      <formula>0.27</formula>
    </cfRule>
  </conditionalFormatting>
  <conditionalFormatting sqref="AV275">
    <cfRule type="cellIs" dxfId="1883" priority="2058" operator="lessThan">
      <formula>0.14</formula>
    </cfRule>
    <cfRule type="cellIs" dxfId="1882" priority="2059" operator="greaterThan">
      <formula>0.2</formula>
    </cfRule>
  </conditionalFormatting>
  <conditionalFormatting sqref="AV276">
    <cfRule type="cellIs" dxfId="1881" priority="2056" operator="lessThan">
      <formula>0.02</formula>
    </cfRule>
    <cfRule type="cellIs" dxfId="1880" priority="2057" operator="greaterThan">
      <formula>0.08</formula>
    </cfRule>
  </conditionalFormatting>
  <conditionalFormatting sqref="AV277">
    <cfRule type="cellIs" dxfId="1879" priority="2054" operator="lessThan">
      <formula>0.1</formula>
    </cfRule>
    <cfRule type="cellIs" dxfId="1878" priority="2055" operator="greaterThan">
      <formula>0.16</formula>
    </cfRule>
  </conditionalFormatting>
  <conditionalFormatting sqref="AV278">
    <cfRule type="cellIs" dxfId="1877" priority="2052" operator="lessThan">
      <formula>0.08</formula>
    </cfRule>
    <cfRule type="cellIs" dxfId="1876" priority="2053" operator="greaterThan">
      <formula>0.14</formula>
    </cfRule>
  </conditionalFormatting>
  <conditionalFormatting sqref="AV279">
    <cfRule type="cellIs" dxfId="1875" priority="2050" operator="lessThan">
      <formula>0.09</formula>
    </cfRule>
    <cfRule type="cellIs" dxfId="1874" priority="2051" operator="greaterThan">
      <formula>0.15</formula>
    </cfRule>
  </conditionalFormatting>
  <conditionalFormatting sqref="AR289 AT289 AV289 AV299 AT299 AR299">
    <cfRule type="cellIs" dxfId="1873" priority="2010" operator="greaterThan">
      <formula>30</formula>
    </cfRule>
  </conditionalFormatting>
  <conditionalFormatting sqref="AW298">
    <cfRule type="cellIs" dxfId="1872" priority="2011" operator="lessThan">
      <formula>0.07</formula>
    </cfRule>
    <cfRule type="cellIs" dxfId="1871" priority="2012" operator="greaterThan">
      <formula>0.13</formula>
    </cfRule>
  </conditionalFormatting>
  <conditionalFormatting sqref="AS284:AS288 AU284:AU288">
    <cfRule type="cellIs" dxfId="1870" priority="2045" operator="lessThan">
      <formula>0.15</formula>
    </cfRule>
    <cfRule type="cellIs" dxfId="1869" priority="2046" operator="greaterThan">
      <formula>0.25</formula>
    </cfRule>
  </conditionalFormatting>
  <conditionalFormatting sqref="AS291 AU291">
    <cfRule type="cellIs" dxfId="1868" priority="2043" operator="lessThan">
      <formula>0.05</formula>
    </cfRule>
    <cfRule type="cellIs" dxfId="1867" priority="2044" operator="greaterThan">
      <formula>0.11</formula>
    </cfRule>
  </conditionalFormatting>
  <conditionalFormatting sqref="AS292 AU292">
    <cfRule type="cellIs" dxfId="1866" priority="2041" operator="lessThan">
      <formula>0.21</formula>
    </cfRule>
    <cfRule type="cellIs" dxfId="1865" priority="2042" operator="greaterThan">
      <formula>0.27</formula>
    </cfRule>
  </conditionalFormatting>
  <conditionalFormatting sqref="AS293 AU293">
    <cfRule type="cellIs" dxfId="1864" priority="2039" operator="lessThan">
      <formula>0.14</formula>
    </cfRule>
    <cfRule type="cellIs" dxfId="1863" priority="2040" operator="greaterThan">
      <formula>0.2</formula>
    </cfRule>
  </conditionalFormatting>
  <conditionalFormatting sqref="AS294 AU294">
    <cfRule type="cellIs" dxfId="1862" priority="2037" operator="lessThan">
      <formula>0.02</formula>
    </cfRule>
    <cfRule type="cellIs" dxfId="1861" priority="2038" operator="greaterThan">
      <formula>0.08</formula>
    </cfRule>
  </conditionalFormatting>
  <conditionalFormatting sqref="AS295 AU295">
    <cfRule type="cellIs" dxfId="1860" priority="2035" operator="lessThan">
      <formula>0.1</formula>
    </cfRule>
    <cfRule type="cellIs" dxfId="1859" priority="2036" operator="greaterThan">
      <formula>0.16</formula>
    </cfRule>
  </conditionalFormatting>
  <conditionalFormatting sqref="AS296 AU296">
    <cfRule type="cellIs" dxfId="1858" priority="2033" operator="lessThan">
      <formula>0.08</formula>
    </cfRule>
    <cfRule type="cellIs" dxfId="1857" priority="2034" operator="greaterThan">
      <formula>0.14</formula>
    </cfRule>
  </conditionalFormatting>
  <conditionalFormatting sqref="AS297 AU297">
    <cfRule type="cellIs" dxfId="1856" priority="2031" operator="lessThan">
      <formula>0.09</formula>
    </cfRule>
    <cfRule type="cellIs" dxfId="1855" priority="2032" operator="greaterThan">
      <formula>0.15</formula>
    </cfRule>
  </conditionalFormatting>
  <conditionalFormatting sqref="AS298 AU298">
    <cfRule type="cellIs" dxfId="1854" priority="2029" operator="lessThan">
      <formula>0.07</formula>
    </cfRule>
    <cfRule type="cellIs" dxfId="1853" priority="2030" operator="greaterThan">
      <formula>0.13</formula>
    </cfRule>
  </conditionalFormatting>
  <conditionalFormatting sqref="AW284:AW288">
    <cfRule type="cellIs" dxfId="1852" priority="2027" operator="lessThan">
      <formula>0.15</formula>
    </cfRule>
    <cfRule type="cellIs" dxfId="1851" priority="2028" operator="greaterThan">
      <formula>0.25</formula>
    </cfRule>
  </conditionalFormatting>
  <conditionalFormatting sqref="AW291">
    <cfRule type="cellIs" dxfId="1850" priority="2025" operator="lessThan">
      <formula>0.05</formula>
    </cfRule>
    <cfRule type="cellIs" dxfId="1849" priority="2026" operator="greaterThan">
      <formula>0.11</formula>
    </cfRule>
  </conditionalFormatting>
  <conditionalFormatting sqref="AW292">
    <cfRule type="cellIs" dxfId="1848" priority="2023" operator="lessThan">
      <formula>0.21</formula>
    </cfRule>
    <cfRule type="cellIs" dxfId="1847" priority="2024" operator="greaterThan">
      <formula>0.27</formula>
    </cfRule>
  </conditionalFormatting>
  <conditionalFormatting sqref="AW293">
    <cfRule type="cellIs" dxfId="1846" priority="2021" operator="lessThan">
      <formula>0.14</formula>
    </cfRule>
    <cfRule type="cellIs" dxfId="1845" priority="2022" operator="greaterThan">
      <formula>0.2</formula>
    </cfRule>
  </conditionalFormatting>
  <conditionalFormatting sqref="AW294">
    <cfRule type="cellIs" dxfId="1844" priority="2019" operator="lessThan">
      <formula>0.02</formula>
    </cfRule>
    <cfRule type="cellIs" dxfId="1843" priority="2020" operator="greaterThan">
      <formula>0.08</formula>
    </cfRule>
  </conditionalFormatting>
  <conditionalFormatting sqref="AW295">
    <cfRule type="cellIs" dxfId="1842" priority="2017" operator="lessThan">
      <formula>0.1</formula>
    </cfRule>
    <cfRule type="cellIs" dxfId="1841" priority="2018" operator="greaterThan">
      <formula>0.16</formula>
    </cfRule>
  </conditionalFormatting>
  <conditionalFormatting sqref="AW296">
    <cfRule type="cellIs" dxfId="1840" priority="2015" operator="lessThan">
      <formula>0.08</formula>
    </cfRule>
    <cfRule type="cellIs" dxfId="1839" priority="2016" operator="greaterThan">
      <formula>0.14</formula>
    </cfRule>
  </conditionalFormatting>
  <conditionalFormatting sqref="AW297">
    <cfRule type="cellIs" dxfId="1838" priority="2013" operator="lessThan">
      <formula>0.09</formula>
    </cfRule>
    <cfRule type="cellIs" dxfId="1837" priority="2014" operator="greaterThan">
      <formula>0.15</formula>
    </cfRule>
  </conditionalFormatting>
  <conditionalFormatting sqref="AY253 BA253 BA263 AY263">
    <cfRule type="cellIs" dxfId="1836" priority="1991" operator="greaterThan">
      <formula>30</formula>
    </cfRule>
  </conditionalFormatting>
  <conditionalFormatting sqref="AZ248:AZ252 BB248:BB252">
    <cfRule type="cellIs" dxfId="1835" priority="2008" operator="lessThan">
      <formula>0.15</formula>
    </cfRule>
    <cfRule type="cellIs" dxfId="1834" priority="2009" operator="greaterThan">
      <formula>0.25</formula>
    </cfRule>
  </conditionalFormatting>
  <conditionalFormatting sqref="AZ255 BB255">
    <cfRule type="cellIs" dxfId="1833" priority="2006" operator="lessThan">
      <formula>0.05</formula>
    </cfRule>
    <cfRule type="cellIs" dxfId="1832" priority="2007" operator="greaterThan">
      <formula>0.11</formula>
    </cfRule>
  </conditionalFormatting>
  <conditionalFormatting sqref="AZ256 BB256">
    <cfRule type="cellIs" dxfId="1831" priority="2004" operator="lessThan">
      <formula>0.21</formula>
    </cfRule>
    <cfRule type="cellIs" dxfId="1830" priority="2005" operator="greaterThan">
      <formula>0.27</formula>
    </cfRule>
  </conditionalFormatting>
  <conditionalFormatting sqref="AZ257 BB257">
    <cfRule type="cellIs" dxfId="1829" priority="2002" operator="lessThan">
      <formula>0.14</formula>
    </cfRule>
    <cfRule type="cellIs" dxfId="1828" priority="2003" operator="greaterThan">
      <formula>0.2</formula>
    </cfRule>
  </conditionalFormatting>
  <conditionalFormatting sqref="AZ258 BB258">
    <cfRule type="cellIs" dxfId="1827" priority="2000" operator="lessThan">
      <formula>0.02</formula>
    </cfRule>
    <cfRule type="cellIs" dxfId="1826" priority="2001" operator="greaterThan">
      <formula>0.08</formula>
    </cfRule>
  </conditionalFormatting>
  <conditionalFormatting sqref="AZ259 BB259">
    <cfRule type="cellIs" dxfId="1825" priority="1998" operator="lessThan">
      <formula>0.1</formula>
    </cfRule>
    <cfRule type="cellIs" dxfId="1824" priority="1999" operator="greaterThan">
      <formula>0.16</formula>
    </cfRule>
  </conditionalFormatting>
  <conditionalFormatting sqref="AZ260 BB260">
    <cfRule type="cellIs" dxfId="1823" priority="1996" operator="lessThan">
      <formula>0.08</formula>
    </cfRule>
    <cfRule type="cellIs" dxfId="1822" priority="1997" operator="greaterThan">
      <formula>0.14</formula>
    </cfRule>
  </conditionalFormatting>
  <conditionalFormatting sqref="AZ261 BB261">
    <cfRule type="cellIs" dxfId="1821" priority="1994" operator="lessThan">
      <formula>0.09</formula>
    </cfRule>
    <cfRule type="cellIs" dxfId="1820" priority="1995" operator="greaterThan">
      <formula>0.15</formula>
    </cfRule>
  </conditionalFormatting>
  <conditionalFormatting sqref="AZ262 BB262">
    <cfRule type="cellIs" dxfId="1819" priority="1992" operator="lessThan">
      <formula>0.07</formula>
    </cfRule>
    <cfRule type="cellIs" dxfId="1818" priority="1993" operator="greaterThan">
      <formula>0.13</formula>
    </cfRule>
  </conditionalFormatting>
  <conditionalFormatting sqref="AZ271 BB271 BD271 BD281 BB281 AZ281">
    <cfRule type="cellIs" dxfId="1817" priority="1898" operator="greaterThan">
      <formula>30</formula>
    </cfRule>
  </conditionalFormatting>
  <conditionalFormatting sqref="BE280">
    <cfRule type="cellIs" dxfId="1816" priority="1899" operator="lessThan">
      <formula>0.07</formula>
    </cfRule>
    <cfRule type="cellIs" dxfId="1815" priority="1900" operator="greaterThan">
      <formula>0.13</formula>
    </cfRule>
  </conditionalFormatting>
  <conditionalFormatting sqref="BE266:BE270">
    <cfRule type="cellIs" dxfId="1814" priority="1915" operator="lessThan">
      <formula>0.15</formula>
    </cfRule>
    <cfRule type="cellIs" dxfId="1813" priority="1916" operator="greaterThan">
      <formula>0.25</formula>
    </cfRule>
  </conditionalFormatting>
  <conditionalFormatting sqref="BE273">
    <cfRule type="cellIs" dxfId="1812" priority="1913" operator="lessThan">
      <formula>0.05</formula>
    </cfRule>
    <cfRule type="cellIs" dxfId="1811" priority="1914" operator="greaterThan">
      <formula>0.11</formula>
    </cfRule>
  </conditionalFormatting>
  <conditionalFormatting sqref="BE274">
    <cfRule type="cellIs" dxfId="1810" priority="1911" operator="lessThan">
      <formula>0.21</formula>
    </cfRule>
    <cfRule type="cellIs" dxfId="1809" priority="1912" operator="greaterThan">
      <formula>0.27</formula>
    </cfRule>
  </conditionalFormatting>
  <conditionalFormatting sqref="BE275">
    <cfRule type="cellIs" dxfId="1808" priority="1909" operator="lessThan">
      <formula>0.14</formula>
    </cfRule>
    <cfRule type="cellIs" dxfId="1807" priority="1910" operator="greaterThan">
      <formula>0.2</formula>
    </cfRule>
  </conditionalFormatting>
  <conditionalFormatting sqref="BE276">
    <cfRule type="cellIs" dxfId="1806" priority="1907" operator="lessThan">
      <formula>0.02</formula>
    </cfRule>
    <cfRule type="cellIs" dxfId="1805" priority="1908" operator="greaterThan">
      <formula>0.08</formula>
    </cfRule>
  </conditionalFormatting>
  <conditionalFormatting sqref="BE277">
    <cfRule type="cellIs" dxfId="1804" priority="1905" operator="lessThan">
      <formula>0.1</formula>
    </cfRule>
    <cfRule type="cellIs" dxfId="1803" priority="1906" operator="greaterThan">
      <formula>0.16</formula>
    </cfRule>
  </conditionalFormatting>
  <conditionalFormatting sqref="BE278">
    <cfRule type="cellIs" dxfId="1802" priority="1903" operator="lessThan">
      <formula>0.08</formula>
    </cfRule>
    <cfRule type="cellIs" dxfId="1801" priority="1904" operator="greaterThan">
      <formula>0.14</formula>
    </cfRule>
  </conditionalFormatting>
  <conditionalFormatting sqref="BE279">
    <cfRule type="cellIs" dxfId="1800" priority="1901" operator="lessThan">
      <formula>0.09</formula>
    </cfRule>
    <cfRule type="cellIs" dxfId="1799" priority="1902" operator="greaterThan">
      <formula>0.15</formula>
    </cfRule>
  </conditionalFormatting>
  <conditionalFormatting sqref="BA266:BA270 BC266:BC270">
    <cfRule type="cellIs" dxfId="1798" priority="1933" operator="lessThan">
      <formula>0.15</formula>
    </cfRule>
    <cfRule type="cellIs" dxfId="1797" priority="1934" operator="greaterThan">
      <formula>0.25</formula>
    </cfRule>
  </conditionalFormatting>
  <conditionalFormatting sqref="BA273 BC273">
    <cfRule type="cellIs" dxfId="1796" priority="1931" operator="lessThan">
      <formula>0.05</formula>
    </cfRule>
    <cfRule type="cellIs" dxfId="1795" priority="1932" operator="greaterThan">
      <formula>0.11</formula>
    </cfRule>
  </conditionalFormatting>
  <conditionalFormatting sqref="BA274 BC274">
    <cfRule type="cellIs" dxfId="1794" priority="1929" operator="lessThan">
      <formula>0.21</formula>
    </cfRule>
    <cfRule type="cellIs" dxfId="1793" priority="1930" operator="greaterThan">
      <formula>0.27</formula>
    </cfRule>
  </conditionalFormatting>
  <conditionalFormatting sqref="BA275 BC275">
    <cfRule type="cellIs" dxfId="1792" priority="1927" operator="lessThan">
      <formula>0.14</formula>
    </cfRule>
    <cfRule type="cellIs" dxfId="1791" priority="1928" operator="greaterThan">
      <formula>0.2</formula>
    </cfRule>
  </conditionalFormatting>
  <conditionalFormatting sqref="BA276 BC276">
    <cfRule type="cellIs" dxfId="1790" priority="1925" operator="lessThan">
      <formula>0.02</formula>
    </cfRule>
    <cfRule type="cellIs" dxfId="1789" priority="1926" operator="greaterThan">
      <formula>0.08</formula>
    </cfRule>
  </conditionalFormatting>
  <conditionalFormatting sqref="BA277 BC277">
    <cfRule type="cellIs" dxfId="1788" priority="1923" operator="lessThan">
      <formula>0.1</formula>
    </cfRule>
    <cfRule type="cellIs" dxfId="1787" priority="1924" operator="greaterThan">
      <formula>0.16</formula>
    </cfRule>
  </conditionalFormatting>
  <conditionalFormatting sqref="BA278 BC278">
    <cfRule type="cellIs" dxfId="1786" priority="1921" operator="lessThan">
      <formula>0.08</formula>
    </cfRule>
    <cfRule type="cellIs" dxfId="1785" priority="1922" operator="greaterThan">
      <formula>0.14</formula>
    </cfRule>
  </conditionalFormatting>
  <conditionalFormatting sqref="BA279 BC279">
    <cfRule type="cellIs" dxfId="1784" priority="1919" operator="lessThan">
      <formula>0.09</formula>
    </cfRule>
    <cfRule type="cellIs" dxfId="1783" priority="1920" operator="greaterThan">
      <formula>0.15</formula>
    </cfRule>
  </conditionalFormatting>
  <conditionalFormatting sqref="BA280 BC280">
    <cfRule type="cellIs" dxfId="1782" priority="1917" operator="lessThan">
      <formula>0.07</formula>
    </cfRule>
    <cfRule type="cellIs" dxfId="1781" priority="1918" operator="greaterThan">
      <formula>0.13</formula>
    </cfRule>
  </conditionalFormatting>
  <conditionalFormatting sqref="BF271 BF281">
    <cfRule type="cellIs" dxfId="1780" priority="1879" operator="greaterThan">
      <formula>30</formula>
    </cfRule>
  </conditionalFormatting>
  <conditionalFormatting sqref="BG280">
    <cfRule type="cellIs" dxfId="1779" priority="1880" operator="lessThan">
      <formula>0.07</formula>
    </cfRule>
    <cfRule type="cellIs" dxfId="1778" priority="1881" operator="greaterThan">
      <formula>0.13</formula>
    </cfRule>
  </conditionalFormatting>
  <conditionalFormatting sqref="BG266:BG270">
    <cfRule type="cellIs" dxfId="1777" priority="1896" operator="lessThan">
      <formula>0.15</formula>
    </cfRule>
    <cfRule type="cellIs" dxfId="1776" priority="1897" operator="greaterThan">
      <formula>0.25</formula>
    </cfRule>
  </conditionalFormatting>
  <conditionalFormatting sqref="BG273">
    <cfRule type="cellIs" dxfId="1775" priority="1894" operator="lessThan">
      <formula>0.05</formula>
    </cfRule>
    <cfRule type="cellIs" dxfId="1774" priority="1895" operator="greaterThan">
      <formula>0.11</formula>
    </cfRule>
  </conditionalFormatting>
  <conditionalFormatting sqref="BG274">
    <cfRule type="cellIs" dxfId="1773" priority="1892" operator="lessThan">
      <formula>0.21</formula>
    </cfRule>
    <cfRule type="cellIs" dxfId="1772" priority="1893" operator="greaterThan">
      <formula>0.27</formula>
    </cfRule>
  </conditionalFormatting>
  <conditionalFormatting sqref="BG275">
    <cfRule type="cellIs" dxfId="1771" priority="1890" operator="lessThan">
      <formula>0.14</formula>
    </cfRule>
    <cfRule type="cellIs" dxfId="1770" priority="1891" operator="greaterThan">
      <formula>0.2</formula>
    </cfRule>
  </conditionalFormatting>
  <conditionalFormatting sqref="BG276">
    <cfRule type="cellIs" dxfId="1769" priority="1888" operator="lessThan">
      <formula>0.02</formula>
    </cfRule>
    <cfRule type="cellIs" dxfId="1768" priority="1889" operator="greaterThan">
      <formula>0.08</formula>
    </cfRule>
  </conditionalFormatting>
  <conditionalFormatting sqref="BG277">
    <cfRule type="cellIs" dxfId="1767" priority="1886" operator="lessThan">
      <formula>0.1</formula>
    </cfRule>
    <cfRule type="cellIs" dxfId="1766" priority="1887" operator="greaterThan">
      <formula>0.16</formula>
    </cfRule>
  </conditionalFormatting>
  <conditionalFormatting sqref="BG278">
    <cfRule type="cellIs" dxfId="1765" priority="1884" operator="lessThan">
      <formula>0.08</formula>
    </cfRule>
    <cfRule type="cellIs" dxfId="1764" priority="1885" operator="greaterThan">
      <formula>0.14</formula>
    </cfRule>
  </conditionalFormatting>
  <conditionalFormatting sqref="BG279">
    <cfRule type="cellIs" dxfId="1763" priority="1882" operator="lessThan">
      <formula>0.09</formula>
    </cfRule>
    <cfRule type="cellIs" dxfId="1762" priority="1883" operator="greaterThan">
      <formula>0.15</formula>
    </cfRule>
  </conditionalFormatting>
  <conditionalFormatting sqref="BB289 BD289 BF289">
    <cfRule type="cellIs" dxfId="1761" priority="1842" operator="greaterThan">
      <formula>30</formula>
    </cfRule>
  </conditionalFormatting>
  <conditionalFormatting sqref="BG298">
    <cfRule type="cellIs" dxfId="1760" priority="1843" operator="lessThan">
      <formula>0.07</formula>
    </cfRule>
    <cfRule type="cellIs" dxfId="1759" priority="1844" operator="greaterThan">
      <formula>0.13</formula>
    </cfRule>
  </conditionalFormatting>
  <conditionalFormatting sqref="BC284:BC288 BE284:BE288">
    <cfRule type="cellIs" dxfId="1758" priority="1877" operator="lessThan">
      <formula>0.15</formula>
    </cfRule>
    <cfRule type="cellIs" dxfId="1757" priority="1878" operator="greaterThan">
      <formula>0.25</formula>
    </cfRule>
  </conditionalFormatting>
  <conditionalFormatting sqref="BC291 BE291">
    <cfRule type="cellIs" dxfId="1756" priority="1875" operator="lessThan">
      <formula>0.05</formula>
    </cfRule>
    <cfRule type="cellIs" dxfId="1755" priority="1876" operator="greaterThan">
      <formula>0.11</formula>
    </cfRule>
  </conditionalFormatting>
  <conditionalFormatting sqref="BC292 BE292">
    <cfRule type="cellIs" dxfId="1754" priority="1873" operator="lessThan">
      <formula>0.21</formula>
    </cfRule>
    <cfRule type="cellIs" dxfId="1753" priority="1874" operator="greaterThan">
      <formula>0.27</formula>
    </cfRule>
  </conditionalFormatting>
  <conditionalFormatting sqref="BC293 BE293">
    <cfRule type="cellIs" dxfId="1752" priority="1871" operator="lessThan">
      <formula>0.14</formula>
    </cfRule>
    <cfRule type="cellIs" dxfId="1751" priority="1872" operator="greaterThan">
      <formula>0.2</formula>
    </cfRule>
  </conditionalFormatting>
  <conditionalFormatting sqref="BC294 BE294">
    <cfRule type="cellIs" dxfId="1750" priority="1869" operator="lessThan">
      <formula>0.02</formula>
    </cfRule>
    <cfRule type="cellIs" dxfId="1749" priority="1870" operator="greaterThan">
      <formula>0.08</formula>
    </cfRule>
  </conditionalFormatting>
  <conditionalFormatting sqref="BC295 BE295">
    <cfRule type="cellIs" dxfId="1748" priority="1867" operator="lessThan">
      <formula>0.1</formula>
    </cfRule>
    <cfRule type="cellIs" dxfId="1747" priority="1868" operator="greaterThan">
      <formula>0.16</formula>
    </cfRule>
  </conditionalFormatting>
  <conditionalFormatting sqref="BC296 BE296">
    <cfRule type="cellIs" dxfId="1746" priority="1865" operator="lessThan">
      <formula>0.08</formula>
    </cfRule>
    <cfRule type="cellIs" dxfId="1745" priority="1866" operator="greaterThan">
      <formula>0.14</formula>
    </cfRule>
  </conditionalFormatting>
  <conditionalFormatting sqref="BC297 BE297">
    <cfRule type="cellIs" dxfId="1744" priority="1863" operator="lessThan">
      <formula>0.09</formula>
    </cfRule>
    <cfRule type="cellIs" dxfId="1743" priority="1864" operator="greaterThan">
      <formula>0.15</formula>
    </cfRule>
  </conditionalFormatting>
  <conditionalFormatting sqref="BC298 BE298">
    <cfRule type="cellIs" dxfId="1742" priority="1861" operator="lessThan">
      <formula>0.07</formula>
    </cfRule>
    <cfRule type="cellIs" dxfId="1741" priority="1862" operator="greaterThan">
      <formula>0.13</formula>
    </cfRule>
  </conditionalFormatting>
  <conditionalFormatting sqref="BG284:BG288">
    <cfRule type="cellIs" dxfId="1740" priority="1859" operator="lessThan">
      <formula>0.15</formula>
    </cfRule>
    <cfRule type="cellIs" dxfId="1739" priority="1860" operator="greaterThan">
      <formula>0.25</formula>
    </cfRule>
  </conditionalFormatting>
  <conditionalFormatting sqref="BG291">
    <cfRule type="cellIs" dxfId="1738" priority="1857" operator="lessThan">
      <formula>0.05</formula>
    </cfRule>
    <cfRule type="cellIs" dxfId="1737" priority="1858" operator="greaterThan">
      <formula>0.11</formula>
    </cfRule>
  </conditionalFormatting>
  <conditionalFormatting sqref="BG292">
    <cfRule type="cellIs" dxfId="1736" priority="1855" operator="lessThan">
      <formula>0.21</formula>
    </cfRule>
    <cfRule type="cellIs" dxfId="1735" priority="1856" operator="greaterThan">
      <formula>0.27</formula>
    </cfRule>
  </conditionalFormatting>
  <conditionalFormatting sqref="BG293">
    <cfRule type="cellIs" dxfId="1734" priority="1853" operator="lessThan">
      <formula>0.14</formula>
    </cfRule>
    <cfRule type="cellIs" dxfId="1733" priority="1854" operator="greaterThan">
      <formula>0.2</formula>
    </cfRule>
  </conditionalFormatting>
  <conditionalFormatting sqref="BG294">
    <cfRule type="cellIs" dxfId="1732" priority="1851" operator="lessThan">
      <formula>0.02</formula>
    </cfRule>
    <cfRule type="cellIs" dxfId="1731" priority="1852" operator="greaterThan">
      <formula>0.08</formula>
    </cfRule>
  </conditionalFormatting>
  <conditionalFormatting sqref="BG295">
    <cfRule type="cellIs" dxfId="1730" priority="1849" operator="lessThan">
      <formula>0.1</formula>
    </cfRule>
    <cfRule type="cellIs" dxfId="1729" priority="1850" operator="greaterThan">
      <formula>0.16</formula>
    </cfRule>
  </conditionalFormatting>
  <conditionalFormatting sqref="BG296">
    <cfRule type="cellIs" dxfId="1728" priority="1847" operator="lessThan">
      <formula>0.08</formula>
    </cfRule>
    <cfRule type="cellIs" dxfId="1727" priority="1848" operator="greaterThan">
      <formula>0.14</formula>
    </cfRule>
  </conditionalFormatting>
  <conditionalFormatting sqref="BG297">
    <cfRule type="cellIs" dxfId="1726" priority="1845" operator="lessThan">
      <formula>0.09</formula>
    </cfRule>
    <cfRule type="cellIs" dxfId="1725" priority="1846" operator="greaterThan">
      <formula>0.15</formula>
    </cfRule>
  </conditionalFormatting>
  <conditionalFormatting sqref="BH289 BJ289">
    <cfRule type="cellIs" dxfId="1724" priority="1805" operator="greaterThan">
      <formula>30</formula>
    </cfRule>
  </conditionalFormatting>
  <conditionalFormatting sqref="BK298">
    <cfRule type="cellIs" dxfId="1723" priority="1806" operator="lessThan">
      <formula>0.07</formula>
    </cfRule>
    <cfRule type="cellIs" dxfId="1722" priority="1807" operator="greaterThan">
      <formula>0.13</formula>
    </cfRule>
  </conditionalFormatting>
  <conditionalFormatting sqref="BI284:BI288">
    <cfRule type="cellIs" dxfId="1721" priority="1840" operator="lessThan">
      <formula>0.15</formula>
    </cfRule>
    <cfRule type="cellIs" dxfId="1720" priority="1841" operator="greaterThan">
      <formula>0.25</formula>
    </cfRule>
  </conditionalFormatting>
  <conditionalFormatting sqref="BI291">
    <cfRule type="cellIs" dxfId="1719" priority="1838" operator="lessThan">
      <formula>0.05</formula>
    </cfRule>
    <cfRule type="cellIs" dxfId="1718" priority="1839" operator="greaterThan">
      <formula>0.11</formula>
    </cfRule>
  </conditionalFormatting>
  <conditionalFormatting sqref="BI292">
    <cfRule type="cellIs" dxfId="1717" priority="1836" operator="lessThan">
      <formula>0.21</formula>
    </cfRule>
    <cfRule type="cellIs" dxfId="1716" priority="1837" operator="greaterThan">
      <formula>0.27</formula>
    </cfRule>
  </conditionalFormatting>
  <conditionalFormatting sqref="BI293">
    <cfRule type="cellIs" dxfId="1715" priority="1834" operator="lessThan">
      <formula>0.14</formula>
    </cfRule>
    <cfRule type="cellIs" dxfId="1714" priority="1835" operator="greaterThan">
      <formula>0.2</formula>
    </cfRule>
  </conditionalFormatting>
  <conditionalFormatting sqref="BI294">
    <cfRule type="cellIs" dxfId="1713" priority="1832" operator="lessThan">
      <formula>0.02</formula>
    </cfRule>
    <cfRule type="cellIs" dxfId="1712" priority="1833" operator="greaterThan">
      <formula>0.08</formula>
    </cfRule>
  </conditionalFormatting>
  <conditionalFormatting sqref="BI295">
    <cfRule type="cellIs" dxfId="1711" priority="1830" operator="lessThan">
      <formula>0.1</formula>
    </cfRule>
    <cfRule type="cellIs" dxfId="1710" priority="1831" operator="greaterThan">
      <formula>0.16</formula>
    </cfRule>
  </conditionalFormatting>
  <conditionalFormatting sqref="BI296">
    <cfRule type="cellIs" dxfId="1709" priority="1828" operator="lessThan">
      <formula>0.08</formula>
    </cfRule>
    <cfRule type="cellIs" dxfId="1708" priority="1829" operator="greaterThan">
      <formula>0.14</formula>
    </cfRule>
  </conditionalFormatting>
  <conditionalFormatting sqref="BI297">
    <cfRule type="cellIs" dxfId="1707" priority="1826" operator="lessThan">
      <formula>0.09</formula>
    </cfRule>
    <cfRule type="cellIs" dxfId="1706" priority="1827" operator="greaterThan">
      <formula>0.15</formula>
    </cfRule>
  </conditionalFormatting>
  <conditionalFormatting sqref="BI298">
    <cfRule type="cellIs" dxfId="1705" priority="1824" operator="lessThan">
      <formula>0.07</formula>
    </cfRule>
    <cfRule type="cellIs" dxfId="1704" priority="1825" operator="greaterThan">
      <formula>0.13</formula>
    </cfRule>
  </conditionalFormatting>
  <conditionalFormatting sqref="BK284:BK288">
    <cfRule type="cellIs" dxfId="1703" priority="1822" operator="lessThan">
      <formula>0.15</formula>
    </cfRule>
    <cfRule type="cellIs" dxfId="1702" priority="1823" operator="greaterThan">
      <formula>0.25</formula>
    </cfRule>
  </conditionalFormatting>
  <conditionalFormatting sqref="BK291">
    <cfRule type="cellIs" dxfId="1701" priority="1820" operator="lessThan">
      <formula>0.05</formula>
    </cfRule>
    <cfRule type="cellIs" dxfId="1700" priority="1821" operator="greaterThan">
      <formula>0.11</formula>
    </cfRule>
  </conditionalFormatting>
  <conditionalFormatting sqref="BK292">
    <cfRule type="cellIs" dxfId="1699" priority="1818" operator="lessThan">
      <formula>0.21</formula>
    </cfRule>
    <cfRule type="cellIs" dxfId="1698" priority="1819" operator="greaterThan">
      <formula>0.27</formula>
    </cfRule>
  </conditionalFormatting>
  <conditionalFormatting sqref="BK293">
    <cfRule type="cellIs" dxfId="1697" priority="1816" operator="lessThan">
      <formula>0.14</formula>
    </cfRule>
    <cfRule type="cellIs" dxfId="1696" priority="1817" operator="greaterThan">
      <formula>0.2</formula>
    </cfRule>
  </conditionalFormatting>
  <conditionalFormatting sqref="BK294">
    <cfRule type="cellIs" dxfId="1695" priority="1814" operator="lessThan">
      <formula>0.02</formula>
    </cfRule>
    <cfRule type="cellIs" dxfId="1694" priority="1815" operator="greaterThan">
      <formula>0.08</formula>
    </cfRule>
  </conditionalFormatting>
  <conditionalFormatting sqref="BK295">
    <cfRule type="cellIs" dxfId="1693" priority="1812" operator="lessThan">
      <formula>0.1</formula>
    </cfRule>
    <cfRule type="cellIs" dxfId="1692" priority="1813" operator="greaterThan">
      <formula>0.16</formula>
    </cfRule>
  </conditionalFormatting>
  <conditionalFormatting sqref="BK296">
    <cfRule type="cellIs" dxfId="1691" priority="1810" operator="lessThan">
      <formula>0.08</formula>
    </cfRule>
    <cfRule type="cellIs" dxfId="1690" priority="1811" operator="greaterThan">
      <formula>0.14</formula>
    </cfRule>
  </conditionalFormatting>
  <conditionalFormatting sqref="BK297">
    <cfRule type="cellIs" dxfId="1689" priority="1808" operator="lessThan">
      <formula>0.09</formula>
    </cfRule>
    <cfRule type="cellIs" dxfId="1688" priority="1809" operator="greaterThan">
      <formula>0.15</formula>
    </cfRule>
  </conditionalFormatting>
  <conditionalFormatting sqref="BB299 BD299 BF299">
    <cfRule type="cellIs" dxfId="1687" priority="1804" operator="greaterThan">
      <formula>30</formula>
    </cfRule>
  </conditionalFormatting>
  <conditionalFormatting sqref="BH299 BJ299">
    <cfRule type="cellIs" dxfId="1686" priority="1803" operator="greaterThan">
      <formula>30</formula>
    </cfRule>
  </conditionalFormatting>
  <conditionalFormatting sqref="BL289">
    <cfRule type="cellIs" dxfId="1685" priority="1784" operator="greaterThan">
      <formula>30</formula>
    </cfRule>
  </conditionalFormatting>
  <conditionalFormatting sqref="BM284:BM288">
    <cfRule type="cellIs" dxfId="1684" priority="1801" operator="lessThan">
      <formula>0.15</formula>
    </cfRule>
    <cfRule type="cellIs" dxfId="1683" priority="1802" operator="greaterThan">
      <formula>0.25</formula>
    </cfRule>
  </conditionalFormatting>
  <conditionalFormatting sqref="BM291">
    <cfRule type="cellIs" dxfId="1682" priority="1799" operator="lessThan">
      <formula>0.05</formula>
    </cfRule>
    <cfRule type="cellIs" dxfId="1681" priority="1800" operator="greaterThan">
      <formula>0.11</formula>
    </cfRule>
  </conditionalFormatting>
  <conditionalFormatting sqref="BM292">
    <cfRule type="cellIs" dxfId="1680" priority="1797" operator="lessThan">
      <formula>0.21</formula>
    </cfRule>
    <cfRule type="cellIs" dxfId="1679" priority="1798" operator="greaterThan">
      <formula>0.27</formula>
    </cfRule>
  </conditionalFormatting>
  <conditionalFormatting sqref="BM293">
    <cfRule type="cellIs" dxfId="1678" priority="1795" operator="lessThan">
      <formula>0.14</formula>
    </cfRule>
    <cfRule type="cellIs" dxfId="1677" priority="1796" operator="greaterThan">
      <formula>0.2</formula>
    </cfRule>
  </conditionalFormatting>
  <conditionalFormatting sqref="BM294">
    <cfRule type="cellIs" dxfId="1676" priority="1793" operator="lessThan">
      <formula>0.02</formula>
    </cfRule>
    <cfRule type="cellIs" dxfId="1675" priority="1794" operator="greaterThan">
      <formula>0.08</formula>
    </cfRule>
  </conditionalFormatting>
  <conditionalFormatting sqref="BM295">
    <cfRule type="cellIs" dxfId="1674" priority="1791" operator="lessThan">
      <formula>0.1</formula>
    </cfRule>
    <cfRule type="cellIs" dxfId="1673" priority="1792" operator="greaterThan">
      <formula>0.16</formula>
    </cfRule>
  </conditionalFormatting>
  <conditionalFormatting sqref="BM296">
    <cfRule type="cellIs" dxfId="1672" priority="1789" operator="lessThan">
      <formula>0.08</formula>
    </cfRule>
    <cfRule type="cellIs" dxfId="1671" priority="1790" operator="greaterThan">
      <formula>0.14</formula>
    </cfRule>
  </conditionalFormatting>
  <conditionalFormatting sqref="BM297">
    <cfRule type="cellIs" dxfId="1670" priority="1787" operator="lessThan">
      <formula>0.09</formula>
    </cfRule>
    <cfRule type="cellIs" dxfId="1669" priority="1788" operator="greaterThan">
      <formula>0.15</formula>
    </cfRule>
  </conditionalFormatting>
  <conditionalFormatting sqref="BM298">
    <cfRule type="cellIs" dxfId="1668" priority="1785" operator="lessThan">
      <formula>0.07</formula>
    </cfRule>
    <cfRule type="cellIs" dxfId="1667" priority="1786" operator="greaterThan">
      <formula>0.13</formula>
    </cfRule>
  </conditionalFormatting>
  <conditionalFormatting sqref="BL299">
    <cfRule type="cellIs" dxfId="1666" priority="1783" operator="greaterThan">
      <formula>30</formula>
    </cfRule>
  </conditionalFormatting>
  <conditionalFormatting sqref="BI253 BK253 BM253">
    <cfRule type="cellIs" dxfId="1665" priority="1746" operator="greaterThan">
      <formula>30</formula>
    </cfRule>
  </conditionalFormatting>
  <conditionalFormatting sqref="BN262">
    <cfRule type="cellIs" dxfId="1664" priority="1747" operator="lessThan">
      <formula>0.07</formula>
    </cfRule>
    <cfRule type="cellIs" dxfId="1663" priority="1748" operator="greaterThan">
      <formula>0.13</formula>
    </cfRule>
  </conditionalFormatting>
  <conditionalFormatting sqref="BJ248:BJ252 BL248:BL252">
    <cfRule type="cellIs" dxfId="1662" priority="1781" operator="lessThan">
      <formula>0.15</formula>
    </cfRule>
    <cfRule type="cellIs" dxfId="1661" priority="1782" operator="greaterThan">
      <formula>0.25</formula>
    </cfRule>
  </conditionalFormatting>
  <conditionalFormatting sqref="BJ255 BL255">
    <cfRule type="cellIs" dxfId="1660" priority="1779" operator="lessThan">
      <formula>0.05</formula>
    </cfRule>
    <cfRule type="cellIs" dxfId="1659" priority="1780" operator="greaterThan">
      <formula>0.11</formula>
    </cfRule>
  </conditionalFormatting>
  <conditionalFormatting sqref="BJ256 BL256">
    <cfRule type="cellIs" dxfId="1658" priority="1777" operator="lessThan">
      <formula>0.21</formula>
    </cfRule>
    <cfRule type="cellIs" dxfId="1657" priority="1778" operator="greaterThan">
      <formula>0.27</formula>
    </cfRule>
  </conditionalFormatting>
  <conditionalFormatting sqref="BJ257 BL257">
    <cfRule type="cellIs" dxfId="1656" priority="1775" operator="lessThan">
      <formula>0.14</formula>
    </cfRule>
    <cfRule type="cellIs" dxfId="1655" priority="1776" operator="greaterThan">
      <formula>0.2</formula>
    </cfRule>
  </conditionalFormatting>
  <conditionalFormatting sqref="BJ258 BL258">
    <cfRule type="cellIs" dxfId="1654" priority="1773" operator="lessThan">
      <formula>0.02</formula>
    </cfRule>
    <cfRule type="cellIs" dxfId="1653" priority="1774" operator="greaterThan">
      <formula>0.08</formula>
    </cfRule>
  </conditionalFormatting>
  <conditionalFormatting sqref="BJ259 BL259">
    <cfRule type="cellIs" dxfId="1652" priority="1771" operator="lessThan">
      <formula>0.1</formula>
    </cfRule>
    <cfRule type="cellIs" dxfId="1651" priority="1772" operator="greaterThan">
      <formula>0.16</formula>
    </cfRule>
  </conditionalFormatting>
  <conditionalFormatting sqref="BJ260 BL260">
    <cfRule type="cellIs" dxfId="1650" priority="1769" operator="lessThan">
      <formula>0.08</formula>
    </cfRule>
    <cfRule type="cellIs" dxfId="1649" priority="1770" operator="greaterThan">
      <formula>0.14</formula>
    </cfRule>
  </conditionalFormatting>
  <conditionalFormatting sqref="BJ261 BL261">
    <cfRule type="cellIs" dxfId="1648" priority="1767" operator="lessThan">
      <formula>0.09</formula>
    </cfRule>
    <cfRule type="cellIs" dxfId="1647" priority="1768" operator="greaterThan">
      <formula>0.15</formula>
    </cfRule>
  </conditionalFormatting>
  <conditionalFormatting sqref="BJ262 BL262">
    <cfRule type="cellIs" dxfId="1646" priority="1765" operator="lessThan">
      <formula>0.07</formula>
    </cfRule>
    <cfRule type="cellIs" dxfId="1645" priority="1766" operator="greaterThan">
      <formula>0.13</formula>
    </cfRule>
  </conditionalFormatting>
  <conditionalFormatting sqref="BN248:BN252">
    <cfRule type="cellIs" dxfId="1644" priority="1763" operator="lessThan">
      <formula>0.15</formula>
    </cfRule>
    <cfRule type="cellIs" dxfId="1643" priority="1764" operator="greaterThan">
      <formula>0.25</formula>
    </cfRule>
  </conditionalFormatting>
  <conditionalFormatting sqref="BN255">
    <cfRule type="cellIs" dxfId="1642" priority="1761" operator="lessThan">
      <formula>0.05</formula>
    </cfRule>
    <cfRule type="cellIs" dxfId="1641" priority="1762" operator="greaterThan">
      <formula>0.11</formula>
    </cfRule>
  </conditionalFormatting>
  <conditionalFormatting sqref="BN256">
    <cfRule type="cellIs" dxfId="1640" priority="1759" operator="lessThan">
      <formula>0.21</formula>
    </cfRule>
    <cfRule type="cellIs" dxfId="1639" priority="1760" operator="greaterThan">
      <formula>0.27</formula>
    </cfRule>
  </conditionalFormatting>
  <conditionalFormatting sqref="BN257">
    <cfRule type="cellIs" dxfId="1638" priority="1757" operator="lessThan">
      <formula>0.14</formula>
    </cfRule>
    <cfRule type="cellIs" dxfId="1637" priority="1758" operator="greaterThan">
      <formula>0.2</formula>
    </cfRule>
  </conditionalFormatting>
  <conditionalFormatting sqref="BN258">
    <cfRule type="cellIs" dxfId="1636" priority="1755" operator="lessThan">
      <formula>0.02</formula>
    </cfRule>
    <cfRule type="cellIs" dxfId="1635" priority="1756" operator="greaterThan">
      <formula>0.08</formula>
    </cfRule>
  </conditionalFormatting>
  <conditionalFormatting sqref="BN259">
    <cfRule type="cellIs" dxfId="1634" priority="1753" operator="lessThan">
      <formula>0.1</formula>
    </cfRule>
    <cfRule type="cellIs" dxfId="1633" priority="1754" operator="greaterThan">
      <formula>0.16</formula>
    </cfRule>
  </conditionalFormatting>
  <conditionalFormatting sqref="BN260">
    <cfRule type="cellIs" dxfId="1632" priority="1751" operator="lessThan">
      <formula>0.08</formula>
    </cfRule>
    <cfRule type="cellIs" dxfId="1631" priority="1752" operator="greaterThan">
      <formula>0.14</formula>
    </cfRule>
  </conditionalFormatting>
  <conditionalFormatting sqref="BN261">
    <cfRule type="cellIs" dxfId="1630" priority="1749" operator="lessThan">
      <formula>0.09</formula>
    </cfRule>
    <cfRule type="cellIs" dxfId="1629" priority="1750" operator="greaterThan">
      <formula>0.15</formula>
    </cfRule>
  </conditionalFormatting>
  <conditionalFormatting sqref="BO253 BQ253">
    <cfRule type="cellIs" dxfId="1628" priority="1709" operator="greaterThan">
      <formula>30</formula>
    </cfRule>
  </conditionalFormatting>
  <conditionalFormatting sqref="BR262">
    <cfRule type="cellIs" dxfId="1627" priority="1710" operator="lessThan">
      <formula>0.07</formula>
    </cfRule>
    <cfRule type="cellIs" dxfId="1626" priority="1711" operator="greaterThan">
      <formula>0.13</formula>
    </cfRule>
  </conditionalFormatting>
  <conditionalFormatting sqref="BP248:BP252">
    <cfRule type="cellIs" dxfId="1625" priority="1744" operator="lessThan">
      <formula>0.15</formula>
    </cfRule>
    <cfRule type="cellIs" dxfId="1624" priority="1745" operator="greaterThan">
      <formula>0.25</formula>
    </cfRule>
  </conditionalFormatting>
  <conditionalFormatting sqref="BP255">
    <cfRule type="cellIs" dxfId="1623" priority="1742" operator="lessThan">
      <formula>0.05</formula>
    </cfRule>
    <cfRule type="cellIs" dxfId="1622" priority="1743" operator="greaterThan">
      <formula>0.11</formula>
    </cfRule>
  </conditionalFormatting>
  <conditionalFormatting sqref="BP256">
    <cfRule type="cellIs" dxfId="1621" priority="1740" operator="lessThan">
      <formula>0.21</formula>
    </cfRule>
    <cfRule type="cellIs" dxfId="1620" priority="1741" operator="greaterThan">
      <formula>0.27</formula>
    </cfRule>
  </conditionalFormatting>
  <conditionalFormatting sqref="BP257">
    <cfRule type="cellIs" dxfId="1619" priority="1738" operator="lessThan">
      <formula>0.14</formula>
    </cfRule>
    <cfRule type="cellIs" dxfId="1618" priority="1739" operator="greaterThan">
      <formula>0.2</formula>
    </cfRule>
  </conditionalFormatting>
  <conditionalFormatting sqref="BP258">
    <cfRule type="cellIs" dxfId="1617" priority="1736" operator="lessThan">
      <formula>0.02</formula>
    </cfRule>
    <cfRule type="cellIs" dxfId="1616" priority="1737" operator="greaterThan">
      <formula>0.08</formula>
    </cfRule>
  </conditionalFormatting>
  <conditionalFormatting sqref="BP259">
    <cfRule type="cellIs" dxfId="1615" priority="1734" operator="lessThan">
      <formula>0.1</formula>
    </cfRule>
    <cfRule type="cellIs" dxfId="1614" priority="1735" operator="greaterThan">
      <formula>0.16</formula>
    </cfRule>
  </conditionalFormatting>
  <conditionalFormatting sqref="BP260">
    <cfRule type="cellIs" dxfId="1613" priority="1732" operator="lessThan">
      <formula>0.08</formula>
    </cfRule>
    <cfRule type="cellIs" dxfId="1612" priority="1733" operator="greaterThan">
      <formula>0.14</formula>
    </cfRule>
  </conditionalFormatting>
  <conditionalFormatting sqref="BP261">
    <cfRule type="cellIs" dxfId="1611" priority="1730" operator="lessThan">
      <formula>0.09</formula>
    </cfRule>
    <cfRule type="cellIs" dxfId="1610" priority="1731" operator="greaterThan">
      <formula>0.15</formula>
    </cfRule>
  </conditionalFormatting>
  <conditionalFormatting sqref="BP262">
    <cfRule type="cellIs" dxfId="1609" priority="1728" operator="lessThan">
      <formula>0.07</formula>
    </cfRule>
    <cfRule type="cellIs" dxfId="1608" priority="1729" operator="greaterThan">
      <formula>0.13</formula>
    </cfRule>
  </conditionalFormatting>
  <conditionalFormatting sqref="BR248:BR252">
    <cfRule type="cellIs" dxfId="1607" priority="1726" operator="lessThan">
      <formula>0.15</formula>
    </cfRule>
    <cfRule type="cellIs" dxfId="1606" priority="1727" operator="greaterThan">
      <formula>0.25</formula>
    </cfRule>
  </conditionalFormatting>
  <conditionalFormatting sqref="BR255">
    <cfRule type="cellIs" dxfId="1605" priority="1724" operator="lessThan">
      <formula>0.05</formula>
    </cfRule>
    <cfRule type="cellIs" dxfId="1604" priority="1725" operator="greaterThan">
      <formula>0.11</formula>
    </cfRule>
  </conditionalFormatting>
  <conditionalFormatting sqref="BR256">
    <cfRule type="cellIs" dxfId="1603" priority="1722" operator="lessThan">
      <formula>0.21</formula>
    </cfRule>
    <cfRule type="cellIs" dxfId="1602" priority="1723" operator="greaterThan">
      <formula>0.27</formula>
    </cfRule>
  </conditionalFormatting>
  <conditionalFormatting sqref="BR257">
    <cfRule type="cellIs" dxfId="1601" priority="1720" operator="lessThan">
      <formula>0.14</formula>
    </cfRule>
    <cfRule type="cellIs" dxfId="1600" priority="1721" operator="greaterThan">
      <formula>0.2</formula>
    </cfRule>
  </conditionalFormatting>
  <conditionalFormatting sqref="BR258">
    <cfRule type="cellIs" dxfId="1599" priority="1718" operator="lessThan">
      <formula>0.02</formula>
    </cfRule>
    <cfRule type="cellIs" dxfId="1598" priority="1719" operator="greaterThan">
      <formula>0.08</formula>
    </cfRule>
  </conditionalFormatting>
  <conditionalFormatting sqref="BR259">
    <cfRule type="cellIs" dxfId="1597" priority="1716" operator="lessThan">
      <formula>0.1</formula>
    </cfRule>
    <cfRule type="cellIs" dxfId="1596" priority="1717" operator="greaterThan">
      <formula>0.16</formula>
    </cfRule>
  </conditionalFormatting>
  <conditionalFormatting sqref="BR260">
    <cfRule type="cellIs" dxfId="1595" priority="1714" operator="lessThan">
      <formula>0.08</formula>
    </cfRule>
    <cfRule type="cellIs" dxfId="1594" priority="1715" operator="greaterThan">
      <formula>0.14</formula>
    </cfRule>
  </conditionalFormatting>
  <conditionalFormatting sqref="BR261">
    <cfRule type="cellIs" dxfId="1593" priority="1712" operator="lessThan">
      <formula>0.09</formula>
    </cfRule>
    <cfRule type="cellIs" dxfId="1592" priority="1713" operator="greaterThan">
      <formula>0.15</formula>
    </cfRule>
  </conditionalFormatting>
  <conditionalFormatting sqref="BI263 BK263 BM263">
    <cfRule type="cellIs" dxfId="1591" priority="1708" operator="greaterThan">
      <formula>30</formula>
    </cfRule>
  </conditionalFormatting>
  <conditionalFormatting sqref="BO263 BQ263">
    <cfRule type="cellIs" dxfId="1590" priority="1707" operator="greaterThan">
      <formula>30</formula>
    </cfRule>
  </conditionalFormatting>
  <conditionalFormatting sqref="BS253">
    <cfRule type="cellIs" dxfId="1589" priority="1688" operator="greaterThan">
      <formula>30</formula>
    </cfRule>
  </conditionalFormatting>
  <conditionalFormatting sqref="BT248:BT252">
    <cfRule type="cellIs" dxfId="1588" priority="1705" operator="lessThan">
      <formula>0.15</formula>
    </cfRule>
    <cfRule type="cellIs" dxfId="1587" priority="1706" operator="greaterThan">
      <formula>0.25</formula>
    </cfRule>
  </conditionalFormatting>
  <conditionalFormatting sqref="BT255">
    <cfRule type="cellIs" dxfId="1586" priority="1703" operator="lessThan">
      <formula>0.05</formula>
    </cfRule>
    <cfRule type="cellIs" dxfId="1585" priority="1704" operator="greaterThan">
      <formula>0.11</formula>
    </cfRule>
  </conditionalFormatting>
  <conditionalFormatting sqref="BT256">
    <cfRule type="cellIs" dxfId="1584" priority="1701" operator="lessThan">
      <formula>0.21</formula>
    </cfRule>
    <cfRule type="cellIs" dxfId="1583" priority="1702" operator="greaterThan">
      <formula>0.27</formula>
    </cfRule>
  </conditionalFormatting>
  <conditionalFormatting sqref="BT257">
    <cfRule type="cellIs" dxfId="1582" priority="1699" operator="lessThan">
      <formula>0.14</formula>
    </cfRule>
    <cfRule type="cellIs" dxfId="1581" priority="1700" operator="greaterThan">
      <formula>0.2</formula>
    </cfRule>
  </conditionalFormatting>
  <conditionalFormatting sqref="BT258">
    <cfRule type="cellIs" dxfId="1580" priority="1697" operator="lessThan">
      <formula>0.02</formula>
    </cfRule>
    <cfRule type="cellIs" dxfId="1579" priority="1698" operator="greaterThan">
      <formula>0.08</formula>
    </cfRule>
  </conditionalFormatting>
  <conditionalFormatting sqref="BT259">
    <cfRule type="cellIs" dxfId="1578" priority="1695" operator="lessThan">
      <formula>0.1</formula>
    </cfRule>
    <cfRule type="cellIs" dxfId="1577" priority="1696" operator="greaterThan">
      <formula>0.16</formula>
    </cfRule>
  </conditionalFormatting>
  <conditionalFormatting sqref="BT260">
    <cfRule type="cellIs" dxfId="1576" priority="1693" operator="lessThan">
      <formula>0.08</formula>
    </cfRule>
    <cfRule type="cellIs" dxfId="1575" priority="1694" operator="greaterThan">
      <formula>0.14</formula>
    </cfRule>
  </conditionalFormatting>
  <conditionalFormatting sqref="BT261">
    <cfRule type="cellIs" dxfId="1574" priority="1691" operator="lessThan">
      <formula>0.09</formula>
    </cfRule>
    <cfRule type="cellIs" dxfId="1573" priority="1692" operator="greaterThan">
      <formula>0.15</formula>
    </cfRule>
  </conditionalFormatting>
  <conditionalFormatting sqref="BT262">
    <cfRule type="cellIs" dxfId="1572" priority="1689" operator="lessThan">
      <formula>0.07</formula>
    </cfRule>
    <cfRule type="cellIs" dxfId="1571" priority="1690" operator="greaterThan">
      <formula>0.13</formula>
    </cfRule>
  </conditionalFormatting>
  <conditionalFormatting sqref="BS263">
    <cfRule type="cellIs" dxfId="1570" priority="1687" operator="greaterThan">
      <formula>30</formula>
    </cfRule>
  </conditionalFormatting>
  <conditionalFormatting sqref="BO271 BQ271 BS271 BS281 BQ281 BO281">
    <cfRule type="cellIs" dxfId="1569" priority="1650" operator="greaterThan">
      <formula>30</formula>
    </cfRule>
  </conditionalFormatting>
  <conditionalFormatting sqref="BT280">
    <cfRule type="cellIs" dxfId="1568" priority="1651" operator="lessThan">
      <formula>0.07</formula>
    </cfRule>
    <cfRule type="cellIs" dxfId="1567" priority="1652" operator="greaterThan">
      <formula>0.13</formula>
    </cfRule>
  </conditionalFormatting>
  <conditionalFormatting sqref="BP266:BP270 BR266:BR270">
    <cfRule type="cellIs" dxfId="1566" priority="1685" operator="lessThan">
      <formula>0.15</formula>
    </cfRule>
    <cfRule type="cellIs" dxfId="1565" priority="1686" operator="greaterThan">
      <formula>0.25</formula>
    </cfRule>
  </conditionalFormatting>
  <conditionalFormatting sqref="BP273 BR273">
    <cfRule type="cellIs" dxfId="1564" priority="1683" operator="lessThan">
      <formula>0.05</formula>
    </cfRule>
    <cfRule type="cellIs" dxfId="1563" priority="1684" operator="greaterThan">
      <formula>0.11</formula>
    </cfRule>
  </conditionalFormatting>
  <conditionalFormatting sqref="BP274 BR274">
    <cfRule type="cellIs" dxfId="1562" priority="1681" operator="lessThan">
      <formula>0.21</formula>
    </cfRule>
    <cfRule type="cellIs" dxfId="1561" priority="1682" operator="greaterThan">
      <formula>0.27</formula>
    </cfRule>
  </conditionalFormatting>
  <conditionalFormatting sqref="BP275 BR275">
    <cfRule type="cellIs" dxfId="1560" priority="1679" operator="lessThan">
      <formula>0.14</formula>
    </cfRule>
    <cfRule type="cellIs" dxfId="1559" priority="1680" operator="greaterThan">
      <formula>0.2</formula>
    </cfRule>
  </conditionalFormatting>
  <conditionalFormatting sqref="BP276 BR276">
    <cfRule type="cellIs" dxfId="1558" priority="1677" operator="lessThan">
      <formula>0.02</formula>
    </cfRule>
    <cfRule type="cellIs" dxfId="1557" priority="1678" operator="greaterThan">
      <formula>0.08</formula>
    </cfRule>
  </conditionalFormatting>
  <conditionalFormatting sqref="BP277 BR277">
    <cfRule type="cellIs" dxfId="1556" priority="1675" operator="lessThan">
      <formula>0.1</formula>
    </cfRule>
    <cfRule type="cellIs" dxfId="1555" priority="1676" operator="greaterThan">
      <formula>0.16</formula>
    </cfRule>
  </conditionalFormatting>
  <conditionalFormatting sqref="BP278 BR278">
    <cfRule type="cellIs" dxfId="1554" priority="1673" operator="lessThan">
      <formula>0.08</formula>
    </cfRule>
    <cfRule type="cellIs" dxfId="1553" priority="1674" operator="greaterThan">
      <formula>0.14</formula>
    </cfRule>
  </conditionalFormatting>
  <conditionalFormatting sqref="BP279 BR279">
    <cfRule type="cellIs" dxfId="1552" priority="1671" operator="lessThan">
      <formula>0.09</formula>
    </cfRule>
    <cfRule type="cellIs" dxfId="1551" priority="1672" operator="greaterThan">
      <formula>0.15</formula>
    </cfRule>
  </conditionalFormatting>
  <conditionalFormatting sqref="BP280 BR280">
    <cfRule type="cellIs" dxfId="1550" priority="1669" operator="lessThan">
      <formula>0.07</formula>
    </cfRule>
    <cfRule type="cellIs" dxfId="1549" priority="1670" operator="greaterThan">
      <formula>0.13</formula>
    </cfRule>
  </conditionalFormatting>
  <conditionalFormatting sqref="BT266:BT270">
    <cfRule type="cellIs" dxfId="1548" priority="1667" operator="lessThan">
      <formula>0.15</formula>
    </cfRule>
    <cfRule type="cellIs" dxfId="1547" priority="1668" operator="greaterThan">
      <formula>0.25</formula>
    </cfRule>
  </conditionalFormatting>
  <conditionalFormatting sqref="BT273">
    <cfRule type="cellIs" dxfId="1546" priority="1665" operator="lessThan">
      <formula>0.05</formula>
    </cfRule>
    <cfRule type="cellIs" dxfId="1545" priority="1666" operator="greaterThan">
      <formula>0.11</formula>
    </cfRule>
  </conditionalFormatting>
  <conditionalFormatting sqref="BT274">
    <cfRule type="cellIs" dxfId="1544" priority="1663" operator="lessThan">
      <formula>0.21</formula>
    </cfRule>
    <cfRule type="cellIs" dxfId="1543" priority="1664" operator="greaterThan">
      <formula>0.27</formula>
    </cfRule>
  </conditionalFormatting>
  <conditionalFormatting sqref="BT275">
    <cfRule type="cellIs" dxfId="1542" priority="1661" operator="lessThan">
      <formula>0.14</formula>
    </cfRule>
    <cfRule type="cellIs" dxfId="1541" priority="1662" operator="greaterThan">
      <formula>0.2</formula>
    </cfRule>
  </conditionalFormatting>
  <conditionalFormatting sqref="BT276">
    <cfRule type="cellIs" dxfId="1540" priority="1659" operator="lessThan">
      <formula>0.02</formula>
    </cfRule>
    <cfRule type="cellIs" dxfId="1539" priority="1660" operator="greaterThan">
      <formula>0.08</formula>
    </cfRule>
  </conditionalFormatting>
  <conditionalFormatting sqref="BT277">
    <cfRule type="cellIs" dxfId="1538" priority="1657" operator="lessThan">
      <formula>0.1</formula>
    </cfRule>
    <cfRule type="cellIs" dxfId="1537" priority="1658" operator="greaterThan">
      <formula>0.16</formula>
    </cfRule>
  </conditionalFormatting>
  <conditionalFormatting sqref="BT278">
    <cfRule type="cellIs" dxfId="1536" priority="1655" operator="lessThan">
      <formula>0.08</formula>
    </cfRule>
    <cfRule type="cellIs" dxfId="1535" priority="1656" operator="greaterThan">
      <formula>0.14</formula>
    </cfRule>
  </conditionalFormatting>
  <conditionalFormatting sqref="BT279">
    <cfRule type="cellIs" dxfId="1534" priority="1653" operator="lessThan">
      <formula>0.09</formula>
    </cfRule>
    <cfRule type="cellIs" dxfId="1533" priority="1654" operator="greaterThan">
      <formula>0.15</formula>
    </cfRule>
  </conditionalFormatting>
  <conditionalFormatting sqref="BP289 BR289 BT289 BT299 BR299 BP299">
    <cfRule type="cellIs" dxfId="1532" priority="1613" operator="greaterThan">
      <formula>30</formula>
    </cfRule>
  </conditionalFormatting>
  <conditionalFormatting sqref="BU298">
    <cfRule type="cellIs" dxfId="1531" priority="1614" operator="lessThan">
      <formula>0.07</formula>
    </cfRule>
    <cfRule type="cellIs" dxfId="1530" priority="1615" operator="greaterThan">
      <formula>0.13</formula>
    </cfRule>
  </conditionalFormatting>
  <conditionalFormatting sqref="BQ284:BQ288 BS284:BS288">
    <cfRule type="cellIs" dxfId="1529" priority="1648" operator="lessThan">
      <formula>0.15</formula>
    </cfRule>
    <cfRule type="cellIs" dxfId="1528" priority="1649" operator="greaterThan">
      <formula>0.25</formula>
    </cfRule>
  </conditionalFormatting>
  <conditionalFormatting sqref="BQ291 BS291">
    <cfRule type="cellIs" dxfId="1527" priority="1646" operator="lessThan">
      <formula>0.05</formula>
    </cfRule>
    <cfRule type="cellIs" dxfId="1526" priority="1647" operator="greaterThan">
      <formula>0.11</formula>
    </cfRule>
  </conditionalFormatting>
  <conditionalFormatting sqref="BQ292 BS292">
    <cfRule type="cellIs" dxfId="1525" priority="1644" operator="lessThan">
      <formula>0.21</formula>
    </cfRule>
    <cfRule type="cellIs" dxfId="1524" priority="1645" operator="greaterThan">
      <formula>0.27</formula>
    </cfRule>
  </conditionalFormatting>
  <conditionalFormatting sqref="BQ293 BS293">
    <cfRule type="cellIs" dxfId="1523" priority="1642" operator="lessThan">
      <formula>0.14</formula>
    </cfRule>
    <cfRule type="cellIs" dxfId="1522" priority="1643" operator="greaterThan">
      <formula>0.2</formula>
    </cfRule>
  </conditionalFormatting>
  <conditionalFormatting sqref="BQ294 BS294">
    <cfRule type="cellIs" dxfId="1521" priority="1640" operator="lessThan">
      <formula>0.02</formula>
    </cfRule>
    <cfRule type="cellIs" dxfId="1520" priority="1641" operator="greaterThan">
      <formula>0.08</formula>
    </cfRule>
  </conditionalFormatting>
  <conditionalFormatting sqref="BQ295 BS295">
    <cfRule type="cellIs" dxfId="1519" priority="1638" operator="lessThan">
      <formula>0.1</formula>
    </cfRule>
    <cfRule type="cellIs" dxfId="1518" priority="1639" operator="greaterThan">
      <formula>0.16</formula>
    </cfRule>
  </conditionalFormatting>
  <conditionalFormatting sqref="BQ296 BS296">
    <cfRule type="cellIs" dxfId="1517" priority="1636" operator="lessThan">
      <formula>0.08</formula>
    </cfRule>
    <cfRule type="cellIs" dxfId="1516" priority="1637" operator="greaterThan">
      <formula>0.14</formula>
    </cfRule>
  </conditionalFormatting>
  <conditionalFormatting sqref="BQ297 BS297">
    <cfRule type="cellIs" dxfId="1515" priority="1634" operator="lessThan">
      <formula>0.09</formula>
    </cfRule>
    <cfRule type="cellIs" dxfId="1514" priority="1635" operator="greaterThan">
      <formula>0.15</formula>
    </cfRule>
  </conditionalFormatting>
  <conditionalFormatting sqref="BQ298 BS298">
    <cfRule type="cellIs" dxfId="1513" priority="1632" operator="lessThan">
      <formula>0.07</formula>
    </cfRule>
    <cfRule type="cellIs" dxfId="1512" priority="1633" operator="greaterThan">
      <formula>0.13</formula>
    </cfRule>
  </conditionalFormatting>
  <conditionalFormatting sqref="BU284:BU288">
    <cfRule type="cellIs" dxfId="1511" priority="1630" operator="lessThan">
      <formula>0.15</formula>
    </cfRule>
    <cfRule type="cellIs" dxfId="1510" priority="1631" operator="greaterThan">
      <formula>0.25</formula>
    </cfRule>
  </conditionalFormatting>
  <conditionalFormatting sqref="BU291">
    <cfRule type="cellIs" dxfId="1509" priority="1628" operator="lessThan">
      <formula>0.05</formula>
    </cfRule>
    <cfRule type="cellIs" dxfId="1508" priority="1629" operator="greaterThan">
      <formula>0.11</formula>
    </cfRule>
  </conditionalFormatting>
  <conditionalFormatting sqref="BU292">
    <cfRule type="cellIs" dxfId="1507" priority="1626" operator="lessThan">
      <formula>0.21</formula>
    </cfRule>
    <cfRule type="cellIs" dxfId="1506" priority="1627" operator="greaterThan">
      <formula>0.27</formula>
    </cfRule>
  </conditionalFormatting>
  <conditionalFormatting sqref="BU293">
    <cfRule type="cellIs" dxfId="1505" priority="1624" operator="lessThan">
      <formula>0.14</formula>
    </cfRule>
    <cfRule type="cellIs" dxfId="1504" priority="1625" operator="greaterThan">
      <formula>0.2</formula>
    </cfRule>
  </conditionalFormatting>
  <conditionalFormatting sqref="BU294">
    <cfRule type="cellIs" dxfId="1503" priority="1622" operator="lessThan">
      <formula>0.02</formula>
    </cfRule>
    <cfRule type="cellIs" dxfId="1502" priority="1623" operator="greaterThan">
      <formula>0.08</formula>
    </cfRule>
  </conditionalFormatting>
  <conditionalFormatting sqref="BU295">
    <cfRule type="cellIs" dxfId="1501" priority="1620" operator="lessThan">
      <formula>0.1</formula>
    </cfRule>
    <cfRule type="cellIs" dxfId="1500" priority="1621" operator="greaterThan">
      <formula>0.16</formula>
    </cfRule>
  </conditionalFormatting>
  <conditionalFormatting sqref="BU296">
    <cfRule type="cellIs" dxfId="1499" priority="1618" operator="lessThan">
      <formula>0.08</formula>
    </cfRule>
    <cfRule type="cellIs" dxfId="1498" priority="1619" operator="greaterThan">
      <formula>0.14</formula>
    </cfRule>
  </conditionalFormatting>
  <conditionalFormatting sqref="BU297">
    <cfRule type="cellIs" dxfId="1497" priority="1616" operator="lessThan">
      <formula>0.09</formula>
    </cfRule>
    <cfRule type="cellIs" dxfId="1496" priority="1617" operator="greaterThan">
      <formula>0.15</formula>
    </cfRule>
  </conditionalFormatting>
  <conditionalFormatting sqref="BQ307 BS307 BU307 BU317 BS317 BQ317">
    <cfRule type="cellIs" dxfId="1495" priority="1576" operator="greaterThan">
      <formula>30</formula>
    </cfRule>
  </conditionalFormatting>
  <conditionalFormatting sqref="BV316">
    <cfRule type="cellIs" dxfId="1494" priority="1577" operator="lessThan">
      <formula>0.07</formula>
    </cfRule>
    <cfRule type="cellIs" dxfId="1493" priority="1578" operator="greaterThan">
      <formula>0.13</formula>
    </cfRule>
  </conditionalFormatting>
  <conditionalFormatting sqref="BR302:BR306 BT302:BT306">
    <cfRule type="cellIs" dxfId="1492" priority="1611" operator="lessThan">
      <formula>0.15</formula>
    </cfRule>
    <cfRule type="cellIs" dxfId="1491" priority="1612" operator="greaterThan">
      <formula>0.25</formula>
    </cfRule>
  </conditionalFormatting>
  <conditionalFormatting sqref="BR309 BT309">
    <cfRule type="cellIs" dxfId="1490" priority="1609" operator="lessThan">
      <formula>0.05</formula>
    </cfRule>
    <cfRule type="cellIs" dxfId="1489" priority="1610" operator="greaterThan">
      <formula>0.11</formula>
    </cfRule>
  </conditionalFormatting>
  <conditionalFormatting sqref="BR310 BT310">
    <cfRule type="cellIs" dxfId="1488" priority="1607" operator="lessThan">
      <formula>0.21</formula>
    </cfRule>
    <cfRule type="cellIs" dxfId="1487" priority="1608" operator="greaterThan">
      <formula>0.27</formula>
    </cfRule>
  </conditionalFormatting>
  <conditionalFormatting sqref="BR311 BT311">
    <cfRule type="cellIs" dxfId="1486" priority="1605" operator="lessThan">
      <formula>0.14</formula>
    </cfRule>
    <cfRule type="cellIs" dxfId="1485" priority="1606" operator="greaterThan">
      <formula>0.2</formula>
    </cfRule>
  </conditionalFormatting>
  <conditionalFormatting sqref="BR312 BT312">
    <cfRule type="cellIs" dxfId="1484" priority="1603" operator="lessThan">
      <formula>0.02</formula>
    </cfRule>
    <cfRule type="cellIs" dxfId="1483" priority="1604" operator="greaterThan">
      <formula>0.08</formula>
    </cfRule>
  </conditionalFormatting>
  <conditionalFormatting sqref="BR313 BT313">
    <cfRule type="cellIs" dxfId="1482" priority="1601" operator="lessThan">
      <formula>0.1</formula>
    </cfRule>
    <cfRule type="cellIs" dxfId="1481" priority="1602" operator="greaterThan">
      <formula>0.16</formula>
    </cfRule>
  </conditionalFormatting>
  <conditionalFormatting sqref="BR314 BT314">
    <cfRule type="cellIs" dxfId="1480" priority="1599" operator="lessThan">
      <formula>0.08</formula>
    </cfRule>
    <cfRule type="cellIs" dxfId="1479" priority="1600" operator="greaterThan">
      <formula>0.14</formula>
    </cfRule>
  </conditionalFormatting>
  <conditionalFormatting sqref="BR315 BT315">
    <cfRule type="cellIs" dxfId="1478" priority="1597" operator="lessThan">
      <formula>0.09</formula>
    </cfRule>
    <cfRule type="cellIs" dxfId="1477" priority="1598" operator="greaterThan">
      <formula>0.15</formula>
    </cfRule>
  </conditionalFormatting>
  <conditionalFormatting sqref="BR316 BT316">
    <cfRule type="cellIs" dxfId="1476" priority="1595" operator="lessThan">
      <formula>0.07</formula>
    </cfRule>
    <cfRule type="cellIs" dxfId="1475" priority="1596" operator="greaterThan">
      <formula>0.13</formula>
    </cfRule>
  </conditionalFormatting>
  <conditionalFormatting sqref="BV302:BV306">
    <cfRule type="cellIs" dxfId="1474" priority="1593" operator="lessThan">
      <formula>0.15</formula>
    </cfRule>
    <cfRule type="cellIs" dxfId="1473" priority="1594" operator="greaterThan">
      <formula>0.25</formula>
    </cfRule>
  </conditionalFormatting>
  <conditionalFormatting sqref="BV309">
    <cfRule type="cellIs" dxfId="1472" priority="1591" operator="lessThan">
      <formula>0.05</formula>
    </cfRule>
    <cfRule type="cellIs" dxfId="1471" priority="1592" operator="greaterThan">
      <formula>0.11</formula>
    </cfRule>
  </conditionalFormatting>
  <conditionalFormatting sqref="BV310">
    <cfRule type="cellIs" dxfId="1470" priority="1589" operator="lessThan">
      <formula>0.21</formula>
    </cfRule>
    <cfRule type="cellIs" dxfId="1469" priority="1590" operator="greaterThan">
      <formula>0.27</formula>
    </cfRule>
  </conditionalFormatting>
  <conditionalFormatting sqref="BV311">
    <cfRule type="cellIs" dxfId="1468" priority="1587" operator="lessThan">
      <formula>0.14</formula>
    </cfRule>
    <cfRule type="cellIs" dxfId="1467" priority="1588" operator="greaterThan">
      <formula>0.2</formula>
    </cfRule>
  </conditionalFormatting>
  <conditionalFormatting sqref="BV312">
    <cfRule type="cellIs" dxfId="1466" priority="1585" operator="lessThan">
      <formula>0.02</formula>
    </cfRule>
    <cfRule type="cellIs" dxfId="1465" priority="1586" operator="greaterThan">
      <formula>0.08</formula>
    </cfRule>
  </conditionalFormatting>
  <conditionalFormatting sqref="BV313">
    <cfRule type="cellIs" dxfId="1464" priority="1583" operator="lessThan">
      <formula>0.1</formula>
    </cfRule>
    <cfRule type="cellIs" dxfId="1463" priority="1584" operator="greaterThan">
      <formula>0.16</formula>
    </cfRule>
  </conditionalFormatting>
  <conditionalFormatting sqref="BV314">
    <cfRule type="cellIs" dxfId="1462" priority="1581" operator="lessThan">
      <formula>0.08</formula>
    </cfRule>
    <cfRule type="cellIs" dxfId="1461" priority="1582" operator="greaterThan">
      <formula>0.14</formula>
    </cfRule>
  </conditionalFormatting>
  <conditionalFormatting sqref="BV315">
    <cfRule type="cellIs" dxfId="1460" priority="1579" operator="lessThan">
      <formula>0.09</formula>
    </cfRule>
    <cfRule type="cellIs" dxfId="1459" priority="1580" operator="greaterThan">
      <formula>0.15</formula>
    </cfRule>
  </conditionalFormatting>
  <conditionalFormatting sqref="BR325 BT325 BT335 BR335">
    <cfRule type="cellIs" dxfId="1458" priority="1557" operator="greaterThan">
      <formula>30</formula>
    </cfRule>
  </conditionalFormatting>
  <conditionalFormatting sqref="BS320:BS324 BU320:BU324">
    <cfRule type="cellIs" dxfId="1457" priority="1574" operator="lessThan">
      <formula>0.15</formula>
    </cfRule>
    <cfRule type="cellIs" dxfId="1456" priority="1575" operator="greaterThan">
      <formula>0.25</formula>
    </cfRule>
  </conditionalFormatting>
  <conditionalFormatting sqref="BS327 BU327">
    <cfRule type="cellIs" dxfId="1455" priority="1572" operator="lessThan">
      <formula>0.05</formula>
    </cfRule>
    <cfRule type="cellIs" dxfId="1454" priority="1573" operator="greaterThan">
      <formula>0.11</formula>
    </cfRule>
  </conditionalFormatting>
  <conditionalFormatting sqref="BS328 BU328">
    <cfRule type="cellIs" dxfId="1453" priority="1570" operator="lessThan">
      <formula>0.21</formula>
    </cfRule>
    <cfRule type="cellIs" dxfId="1452" priority="1571" operator="greaterThan">
      <formula>0.27</formula>
    </cfRule>
  </conditionalFormatting>
  <conditionalFormatting sqref="BS329 BU329">
    <cfRule type="cellIs" dxfId="1451" priority="1568" operator="lessThan">
      <formula>0.14</formula>
    </cfRule>
    <cfRule type="cellIs" dxfId="1450" priority="1569" operator="greaterThan">
      <formula>0.2</formula>
    </cfRule>
  </conditionalFormatting>
  <conditionalFormatting sqref="BS330 BU330">
    <cfRule type="cellIs" dxfId="1449" priority="1566" operator="lessThan">
      <formula>0.02</formula>
    </cfRule>
    <cfRule type="cellIs" dxfId="1448" priority="1567" operator="greaterThan">
      <formula>0.08</formula>
    </cfRule>
  </conditionalFormatting>
  <conditionalFormatting sqref="BS331 BU331">
    <cfRule type="cellIs" dxfId="1447" priority="1564" operator="lessThan">
      <formula>0.1</formula>
    </cfRule>
    <cfRule type="cellIs" dxfId="1446" priority="1565" operator="greaterThan">
      <formula>0.16</formula>
    </cfRule>
  </conditionalFormatting>
  <conditionalFormatting sqref="BS332 BU332">
    <cfRule type="cellIs" dxfId="1445" priority="1562" operator="lessThan">
      <formula>0.08</formula>
    </cfRule>
    <cfRule type="cellIs" dxfId="1444" priority="1563" operator="greaterThan">
      <formula>0.14</formula>
    </cfRule>
  </conditionalFormatting>
  <conditionalFormatting sqref="BS333 BU333">
    <cfRule type="cellIs" dxfId="1443" priority="1560" operator="lessThan">
      <formula>0.09</formula>
    </cfRule>
    <cfRule type="cellIs" dxfId="1442" priority="1561" operator="greaterThan">
      <formula>0.15</formula>
    </cfRule>
  </conditionalFormatting>
  <conditionalFormatting sqref="BS334 BU334">
    <cfRule type="cellIs" dxfId="1441" priority="1558" operator="lessThan">
      <formula>0.07</formula>
    </cfRule>
    <cfRule type="cellIs" dxfId="1440" priority="1559" operator="greaterThan">
      <formula>0.13</formula>
    </cfRule>
  </conditionalFormatting>
  <conditionalFormatting sqref="DJ317">
    <cfRule type="cellIs" dxfId="1439" priority="983" operator="greaterThan">
      <formula>30</formula>
    </cfRule>
  </conditionalFormatting>
  <conditionalFormatting sqref="BT343 BV343 BV353 BT353">
    <cfRule type="cellIs" dxfId="1438" priority="1538" operator="greaterThan">
      <formula>30</formula>
    </cfRule>
  </conditionalFormatting>
  <conditionalFormatting sqref="BU338:BU342 BW338:BW342">
    <cfRule type="cellIs" dxfId="1437" priority="1555" operator="lessThan">
      <formula>0.15</formula>
    </cfRule>
    <cfRule type="cellIs" dxfId="1436" priority="1556" operator="greaterThan">
      <formula>0.25</formula>
    </cfRule>
  </conditionalFormatting>
  <conditionalFormatting sqref="BU345 BW345">
    <cfRule type="cellIs" dxfId="1435" priority="1553" operator="lessThan">
      <formula>0.05</formula>
    </cfRule>
    <cfRule type="cellIs" dxfId="1434" priority="1554" operator="greaterThan">
      <formula>0.11</formula>
    </cfRule>
  </conditionalFormatting>
  <conditionalFormatting sqref="BU346 BW346">
    <cfRule type="cellIs" dxfId="1433" priority="1551" operator="lessThan">
      <formula>0.21</formula>
    </cfRule>
    <cfRule type="cellIs" dxfId="1432" priority="1552" operator="greaterThan">
      <formula>0.27</formula>
    </cfRule>
  </conditionalFormatting>
  <conditionalFormatting sqref="BU347 BW347">
    <cfRule type="cellIs" dxfId="1431" priority="1549" operator="lessThan">
      <formula>0.14</formula>
    </cfRule>
    <cfRule type="cellIs" dxfId="1430" priority="1550" operator="greaterThan">
      <formula>0.2</formula>
    </cfRule>
  </conditionalFormatting>
  <conditionalFormatting sqref="BU348 BW348">
    <cfRule type="cellIs" dxfId="1429" priority="1547" operator="lessThan">
      <formula>0.02</formula>
    </cfRule>
    <cfRule type="cellIs" dxfId="1428" priority="1548" operator="greaterThan">
      <formula>0.08</formula>
    </cfRule>
  </conditionalFormatting>
  <conditionalFormatting sqref="BU349 BW349">
    <cfRule type="cellIs" dxfId="1427" priority="1545" operator="lessThan">
      <formula>0.1</formula>
    </cfRule>
    <cfRule type="cellIs" dxfId="1426" priority="1546" operator="greaterThan">
      <formula>0.16</formula>
    </cfRule>
  </conditionalFormatting>
  <conditionalFormatting sqref="BU350 BW350">
    <cfRule type="cellIs" dxfId="1425" priority="1543" operator="lessThan">
      <formula>0.08</formula>
    </cfRule>
    <cfRule type="cellIs" dxfId="1424" priority="1544" operator="greaterThan">
      <formula>0.14</formula>
    </cfRule>
  </conditionalFormatting>
  <conditionalFormatting sqref="BU351 BW351">
    <cfRule type="cellIs" dxfId="1423" priority="1541" operator="lessThan">
      <formula>0.09</formula>
    </cfRule>
    <cfRule type="cellIs" dxfId="1422" priority="1542" operator="greaterThan">
      <formula>0.15</formula>
    </cfRule>
  </conditionalFormatting>
  <conditionalFormatting sqref="BU352 BW352">
    <cfRule type="cellIs" dxfId="1421" priority="1539" operator="lessThan">
      <formula>0.07</formula>
    </cfRule>
    <cfRule type="cellIs" dxfId="1420" priority="1540" operator="greaterThan">
      <formula>0.13</formula>
    </cfRule>
  </conditionalFormatting>
  <conditionalFormatting sqref="BU361 BW361 BY361">
    <cfRule type="cellIs" dxfId="1419" priority="1501" operator="greaterThan">
      <formula>30</formula>
    </cfRule>
  </conditionalFormatting>
  <conditionalFormatting sqref="BZ370">
    <cfRule type="cellIs" dxfId="1418" priority="1502" operator="lessThan">
      <formula>0.07</formula>
    </cfRule>
    <cfRule type="cellIs" dxfId="1417" priority="1503" operator="greaterThan">
      <formula>0.13</formula>
    </cfRule>
  </conditionalFormatting>
  <conditionalFormatting sqref="BV356:BV360 BX356:BX360">
    <cfRule type="cellIs" dxfId="1416" priority="1536" operator="lessThan">
      <formula>0.15</formula>
    </cfRule>
    <cfRule type="cellIs" dxfId="1415" priority="1537" operator="greaterThan">
      <formula>0.25</formula>
    </cfRule>
  </conditionalFormatting>
  <conditionalFormatting sqref="BV363 BX363">
    <cfRule type="cellIs" dxfId="1414" priority="1534" operator="lessThan">
      <formula>0.05</formula>
    </cfRule>
    <cfRule type="cellIs" dxfId="1413" priority="1535" operator="greaterThan">
      <formula>0.11</formula>
    </cfRule>
  </conditionalFormatting>
  <conditionalFormatting sqref="BV364 BX364">
    <cfRule type="cellIs" dxfId="1412" priority="1532" operator="lessThan">
      <formula>0.21</formula>
    </cfRule>
    <cfRule type="cellIs" dxfId="1411" priority="1533" operator="greaterThan">
      <formula>0.27</formula>
    </cfRule>
  </conditionalFormatting>
  <conditionalFormatting sqref="BV365 BX365">
    <cfRule type="cellIs" dxfId="1410" priority="1530" operator="lessThan">
      <formula>0.14</formula>
    </cfRule>
    <cfRule type="cellIs" dxfId="1409" priority="1531" operator="greaterThan">
      <formula>0.2</formula>
    </cfRule>
  </conditionalFormatting>
  <conditionalFormatting sqref="BV366 BX366">
    <cfRule type="cellIs" dxfId="1408" priority="1528" operator="lessThan">
      <formula>0.02</formula>
    </cfRule>
    <cfRule type="cellIs" dxfId="1407" priority="1529" operator="greaterThan">
      <formula>0.08</formula>
    </cfRule>
  </conditionalFormatting>
  <conditionalFormatting sqref="BV367 BX367">
    <cfRule type="cellIs" dxfId="1406" priority="1526" operator="lessThan">
      <formula>0.1</formula>
    </cfRule>
    <cfRule type="cellIs" dxfId="1405" priority="1527" operator="greaterThan">
      <formula>0.16</formula>
    </cfRule>
  </conditionalFormatting>
  <conditionalFormatting sqref="BV368 BX368">
    <cfRule type="cellIs" dxfId="1404" priority="1524" operator="lessThan">
      <formula>0.08</formula>
    </cfRule>
    <cfRule type="cellIs" dxfId="1403" priority="1525" operator="greaterThan">
      <formula>0.14</formula>
    </cfRule>
  </conditionalFormatting>
  <conditionalFormatting sqref="BV369 BX369">
    <cfRule type="cellIs" dxfId="1402" priority="1522" operator="lessThan">
      <formula>0.09</formula>
    </cfRule>
    <cfRule type="cellIs" dxfId="1401" priority="1523" operator="greaterThan">
      <formula>0.15</formula>
    </cfRule>
  </conditionalFormatting>
  <conditionalFormatting sqref="BV370 BX370">
    <cfRule type="cellIs" dxfId="1400" priority="1520" operator="lessThan">
      <formula>0.07</formula>
    </cfRule>
    <cfRule type="cellIs" dxfId="1399" priority="1521" operator="greaterThan">
      <formula>0.13</formula>
    </cfRule>
  </conditionalFormatting>
  <conditionalFormatting sqref="BZ356:BZ360">
    <cfRule type="cellIs" dxfId="1398" priority="1518" operator="lessThan">
      <formula>0.15</formula>
    </cfRule>
    <cfRule type="cellIs" dxfId="1397" priority="1519" operator="greaterThan">
      <formula>0.25</formula>
    </cfRule>
  </conditionalFormatting>
  <conditionalFormatting sqref="BZ363">
    <cfRule type="cellIs" dxfId="1396" priority="1516" operator="lessThan">
      <formula>0.05</formula>
    </cfRule>
    <cfRule type="cellIs" dxfId="1395" priority="1517" operator="greaterThan">
      <formula>0.11</formula>
    </cfRule>
  </conditionalFormatting>
  <conditionalFormatting sqref="BZ364">
    <cfRule type="cellIs" dxfId="1394" priority="1514" operator="lessThan">
      <formula>0.21</formula>
    </cfRule>
    <cfRule type="cellIs" dxfId="1393" priority="1515" operator="greaterThan">
      <formula>0.27</formula>
    </cfRule>
  </conditionalFormatting>
  <conditionalFormatting sqref="BZ365">
    <cfRule type="cellIs" dxfId="1392" priority="1512" operator="lessThan">
      <formula>0.14</formula>
    </cfRule>
    <cfRule type="cellIs" dxfId="1391" priority="1513" operator="greaterThan">
      <formula>0.2</formula>
    </cfRule>
  </conditionalFormatting>
  <conditionalFormatting sqref="BZ366">
    <cfRule type="cellIs" dxfId="1390" priority="1510" operator="lessThan">
      <formula>0.02</formula>
    </cfRule>
    <cfRule type="cellIs" dxfId="1389" priority="1511" operator="greaterThan">
      <formula>0.08</formula>
    </cfRule>
  </conditionalFormatting>
  <conditionalFormatting sqref="BZ367">
    <cfRule type="cellIs" dxfId="1388" priority="1508" operator="lessThan">
      <formula>0.1</formula>
    </cfRule>
    <cfRule type="cellIs" dxfId="1387" priority="1509" operator="greaterThan">
      <formula>0.16</formula>
    </cfRule>
  </conditionalFormatting>
  <conditionalFormatting sqref="BZ368">
    <cfRule type="cellIs" dxfId="1386" priority="1506" operator="lessThan">
      <formula>0.08</formula>
    </cfRule>
    <cfRule type="cellIs" dxfId="1385" priority="1507" operator="greaterThan">
      <formula>0.14</formula>
    </cfRule>
  </conditionalFormatting>
  <conditionalFormatting sqref="BZ369">
    <cfRule type="cellIs" dxfId="1384" priority="1504" operator="lessThan">
      <formula>0.09</formula>
    </cfRule>
    <cfRule type="cellIs" dxfId="1383" priority="1505" operator="greaterThan">
      <formula>0.15</formula>
    </cfRule>
  </conditionalFormatting>
  <conditionalFormatting sqref="CA361 CC361">
    <cfRule type="cellIs" dxfId="1382" priority="1464" operator="greaterThan">
      <formula>30</formula>
    </cfRule>
  </conditionalFormatting>
  <conditionalFormatting sqref="CD370">
    <cfRule type="cellIs" dxfId="1381" priority="1465" operator="lessThan">
      <formula>0.07</formula>
    </cfRule>
    <cfRule type="cellIs" dxfId="1380" priority="1466" operator="greaterThan">
      <formula>0.13</formula>
    </cfRule>
  </conditionalFormatting>
  <conditionalFormatting sqref="CB356:CB360">
    <cfRule type="cellIs" dxfId="1379" priority="1499" operator="lessThan">
      <formula>0.15</formula>
    </cfRule>
    <cfRule type="cellIs" dxfId="1378" priority="1500" operator="greaterThan">
      <formula>0.25</formula>
    </cfRule>
  </conditionalFormatting>
  <conditionalFormatting sqref="CB363">
    <cfRule type="cellIs" dxfId="1377" priority="1497" operator="lessThan">
      <formula>0.05</formula>
    </cfRule>
    <cfRule type="cellIs" dxfId="1376" priority="1498" operator="greaterThan">
      <formula>0.11</formula>
    </cfRule>
  </conditionalFormatting>
  <conditionalFormatting sqref="CB364">
    <cfRule type="cellIs" dxfId="1375" priority="1495" operator="lessThan">
      <formula>0.21</formula>
    </cfRule>
    <cfRule type="cellIs" dxfId="1374" priority="1496" operator="greaterThan">
      <formula>0.27</formula>
    </cfRule>
  </conditionalFormatting>
  <conditionalFormatting sqref="CB365">
    <cfRule type="cellIs" dxfId="1373" priority="1493" operator="lessThan">
      <formula>0.14</formula>
    </cfRule>
    <cfRule type="cellIs" dxfId="1372" priority="1494" operator="greaterThan">
      <formula>0.2</formula>
    </cfRule>
  </conditionalFormatting>
  <conditionalFormatting sqref="CB366">
    <cfRule type="cellIs" dxfId="1371" priority="1491" operator="lessThan">
      <formula>0.02</formula>
    </cfRule>
    <cfRule type="cellIs" dxfId="1370" priority="1492" operator="greaterThan">
      <formula>0.08</formula>
    </cfRule>
  </conditionalFormatting>
  <conditionalFormatting sqref="CB367">
    <cfRule type="cellIs" dxfId="1369" priority="1489" operator="lessThan">
      <formula>0.1</formula>
    </cfRule>
    <cfRule type="cellIs" dxfId="1368" priority="1490" operator="greaterThan">
      <formula>0.16</formula>
    </cfRule>
  </conditionalFormatting>
  <conditionalFormatting sqref="CB368">
    <cfRule type="cellIs" dxfId="1367" priority="1487" operator="lessThan">
      <formula>0.08</formula>
    </cfRule>
    <cfRule type="cellIs" dxfId="1366" priority="1488" operator="greaterThan">
      <formula>0.14</formula>
    </cfRule>
  </conditionalFormatting>
  <conditionalFormatting sqref="CB369">
    <cfRule type="cellIs" dxfId="1365" priority="1485" operator="lessThan">
      <formula>0.09</formula>
    </cfRule>
    <cfRule type="cellIs" dxfId="1364" priority="1486" operator="greaterThan">
      <formula>0.15</formula>
    </cfRule>
  </conditionalFormatting>
  <conditionalFormatting sqref="CB370">
    <cfRule type="cellIs" dxfId="1363" priority="1483" operator="lessThan">
      <formula>0.07</formula>
    </cfRule>
    <cfRule type="cellIs" dxfId="1362" priority="1484" operator="greaterThan">
      <formula>0.13</formula>
    </cfRule>
  </conditionalFormatting>
  <conditionalFormatting sqref="CD356:CD360">
    <cfRule type="cellIs" dxfId="1361" priority="1481" operator="lessThan">
      <formula>0.15</formula>
    </cfRule>
    <cfRule type="cellIs" dxfId="1360" priority="1482" operator="greaterThan">
      <formula>0.25</formula>
    </cfRule>
  </conditionalFormatting>
  <conditionalFormatting sqref="CD363">
    <cfRule type="cellIs" dxfId="1359" priority="1479" operator="lessThan">
      <formula>0.05</formula>
    </cfRule>
    <cfRule type="cellIs" dxfId="1358" priority="1480" operator="greaterThan">
      <formula>0.11</formula>
    </cfRule>
  </conditionalFormatting>
  <conditionalFormatting sqref="CD364">
    <cfRule type="cellIs" dxfId="1357" priority="1477" operator="lessThan">
      <formula>0.21</formula>
    </cfRule>
    <cfRule type="cellIs" dxfId="1356" priority="1478" operator="greaterThan">
      <formula>0.27</formula>
    </cfRule>
  </conditionalFormatting>
  <conditionalFormatting sqref="CD365">
    <cfRule type="cellIs" dxfId="1355" priority="1475" operator="lessThan">
      <formula>0.14</formula>
    </cfRule>
    <cfRule type="cellIs" dxfId="1354" priority="1476" operator="greaterThan">
      <formula>0.2</formula>
    </cfRule>
  </conditionalFormatting>
  <conditionalFormatting sqref="CD366">
    <cfRule type="cellIs" dxfId="1353" priority="1473" operator="lessThan">
      <formula>0.02</formula>
    </cfRule>
    <cfRule type="cellIs" dxfId="1352" priority="1474" operator="greaterThan">
      <formula>0.08</formula>
    </cfRule>
  </conditionalFormatting>
  <conditionalFormatting sqref="CD367">
    <cfRule type="cellIs" dxfId="1351" priority="1471" operator="lessThan">
      <formula>0.1</formula>
    </cfRule>
    <cfRule type="cellIs" dxfId="1350" priority="1472" operator="greaterThan">
      <formula>0.16</formula>
    </cfRule>
  </conditionalFormatting>
  <conditionalFormatting sqref="CD368">
    <cfRule type="cellIs" dxfId="1349" priority="1469" operator="lessThan">
      <formula>0.08</formula>
    </cfRule>
    <cfRule type="cellIs" dxfId="1348" priority="1470" operator="greaterThan">
      <formula>0.14</formula>
    </cfRule>
  </conditionalFormatting>
  <conditionalFormatting sqref="CD369">
    <cfRule type="cellIs" dxfId="1347" priority="1467" operator="lessThan">
      <formula>0.09</formula>
    </cfRule>
    <cfRule type="cellIs" dxfId="1346" priority="1468" operator="greaterThan">
      <formula>0.15</formula>
    </cfRule>
  </conditionalFormatting>
  <conditionalFormatting sqref="BU371 BW371 BY371">
    <cfRule type="cellIs" dxfId="1345" priority="1463" operator="greaterThan">
      <formula>30</formula>
    </cfRule>
  </conditionalFormatting>
  <conditionalFormatting sqref="CA371 CC371">
    <cfRule type="cellIs" dxfId="1344" priority="1462" operator="greaterThan">
      <formula>30</formula>
    </cfRule>
  </conditionalFormatting>
  <conditionalFormatting sqref="CE361">
    <cfRule type="cellIs" dxfId="1343" priority="1443" operator="greaterThan">
      <formula>30</formula>
    </cfRule>
  </conditionalFormatting>
  <conditionalFormatting sqref="CF356:CF360">
    <cfRule type="cellIs" dxfId="1342" priority="1460" operator="lessThan">
      <formula>0.15</formula>
    </cfRule>
    <cfRule type="cellIs" dxfId="1341" priority="1461" operator="greaterThan">
      <formula>0.25</formula>
    </cfRule>
  </conditionalFormatting>
  <conditionalFormatting sqref="CF363">
    <cfRule type="cellIs" dxfId="1340" priority="1458" operator="lessThan">
      <formula>0.05</formula>
    </cfRule>
    <cfRule type="cellIs" dxfId="1339" priority="1459" operator="greaterThan">
      <formula>0.11</formula>
    </cfRule>
  </conditionalFormatting>
  <conditionalFormatting sqref="CF364">
    <cfRule type="cellIs" dxfId="1338" priority="1456" operator="lessThan">
      <formula>0.21</formula>
    </cfRule>
    <cfRule type="cellIs" dxfId="1337" priority="1457" operator="greaterThan">
      <formula>0.27</formula>
    </cfRule>
  </conditionalFormatting>
  <conditionalFormatting sqref="CF365">
    <cfRule type="cellIs" dxfId="1336" priority="1454" operator="lessThan">
      <formula>0.14</formula>
    </cfRule>
    <cfRule type="cellIs" dxfId="1335" priority="1455" operator="greaterThan">
      <formula>0.2</formula>
    </cfRule>
  </conditionalFormatting>
  <conditionalFormatting sqref="CF366">
    <cfRule type="cellIs" dxfId="1334" priority="1452" operator="lessThan">
      <formula>0.02</formula>
    </cfRule>
    <cfRule type="cellIs" dxfId="1333" priority="1453" operator="greaterThan">
      <formula>0.08</formula>
    </cfRule>
  </conditionalFormatting>
  <conditionalFormatting sqref="CF367">
    <cfRule type="cellIs" dxfId="1332" priority="1450" operator="lessThan">
      <formula>0.1</formula>
    </cfRule>
    <cfRule type="cellIs" dxfId="1331" priority="1451" operator="greaterThan">
      <formula>0.16</formula>
    </cfRule>
  </conditionalFormatting>
  <conditionalFormatting sqref="CF368">
    <cfRule type="cellIs" dxfId="1330" priority="1448" operator="lessThan">
      <formula>0.08</formula>
    </cfRule>
    <cfRule type="cellIs" dxfId="1329" priority="1449" operator="greaterThan">
      <formula>0.14</formula>
    </cfRule>
  </conditionalFormatting>
  <conditionalFormatting sqref="CF369">
    <cfRule type="cellIs" dxfId="1328" priority="1446" operator="lessThan">
      <formula>0.09</formula>
    </cfRule>
    <cfRule type="cellIs" dxfId="1327" priority="1447" operator="greaterThan">
      <formula>0.15</formula>
    </cfRule>
  </conditionalFormatting>
  <conditionalFormatting sqref="CF370">
    <cfRule type="cellIs" dxfId="1326" priority="1444" operator="lessThan">
      <formula>0.07</formula>
    </cfRule>
    <cfRule type="cellIs" dxfId="1325" priority="1445" operator="greaterThan">
      <formula>0.13</formula>
    </cfRule>
  </conditionalFormatting>
  <conditionalFormatting sqref="CE371">
    <cfRule type="cellIs" dxfId="1324" priority="1442" operator="greaterThan">
      <formula>30</formula>
    </cfRule>
  </conditionalFormatting>
  <conditionalFormatting sqref="CG361">
    <cfRule type="cellIs" dxfId="1323" priority="1423" operator="greaterThan">
      <formula>30</formula>
    </cfRule>
  </conditionalFormatting>
  <conditionalFormatting sqref="CH356:CH360">
    <cfRule type="cellIs" dxfId="1322" priority="1440" operator="lessThan">
      <formula>0.15</formula>
    </cfRule>
    <cfRule type="cellIs" dxfId="1321" priority="1441" operator="greaterThan">
      <formula>0.25</formula>
    </cfRule>
  </conditionalFormatting>
  <conditionalFormatting sqref="CH363">
    <cfRule type="cellIs" dxfId="1320" priority="1438" operator="lessThan">
      <formula>0.05</formula>
    </cfRule>
    <cfRule type="cellIs" dxfId="1319" priority="1439" operator="greaterThan">
      <formula>0.11</formula>
    </cfRule>
  </conditionalFormatting>
  <conditionalFormatting sqref="CH364">
    <cfRule type="cellIs" dxfId="1318" priority="1436" operator="lessThan">
      <formula>0.21</formula>
    </cfRule>
    <cfRule type="cellIs" dxfId="1317" priority="1437" operator="greaterThan">
      <formula>0.27</formula>
    </cfRule>
  </conditionalFormatting>
  <conditionalFormatting sqref="CH365">
    <cfRule type="cellIs" dxfId="1316" priority="1434" operator="lessThan">
      <formula>0.14</formula>
    </cfRule>
    <cfRule type="cellIs" dxfId="1315" priority="1435" operator="greaterThan">
      <formula>0.2</formula>
    </cfRule>
  </conditionalFormatting>
  <conditionalFormatting sqref="CH366">
    <cfRule type="cellIs" dxfId="1314" priority="1432" operator="lessThan">
      <formula>0.02</formula>
    </cfRule>
    <cfRule type="cellIs" dxfId="1313" priority="1433" operator="greaterThan">
      <formula>0.08</formula>
    </cfRule>
  </conditionalFormatting>
  <conditionalFormatting sqref="CH367">
    <cfRule type="cellIs" dxfId="1312" priority="1430" operator="lessThan">
      <formula>0.1</formula>
    </cfRule>
    <cfRule type="cellIs" dxfId="1311" priority="1431" operator="greaterThan">
      <formula>0.16</formula>
    </cfRule>
  </conditionalFormatting>
  <conditionalFormatting sqref="CH368">
    <cfRule type="cellIs" dxfId="1310" priority="1428" operator="lessThan">
      <formula>0.08</formula>
    </cfRule>
    <cfRule type="cellIs" dxfId="1309" priority="1429" operator="greaterThan">
      <formula>0.14</formula>
    </cfRule>
  </conditionalFormatting>
  <conditionalFormatting sqref="CH369">
    <cfRule type="cellIs" dxfId="1308" priority="1426" operator="lessThan">
      <formula>0.09</formula>
    </cfRule>
    <cfRule type="cellIs" dxfId="1307" priority="1427" operator="greaterThan">
      <formula>0.15</formula>
    </cfRule>
  </conditionalFormatting>
  <conditionalFormatting sqref="CH370">
    <cfRule type="cellIs" dxfId="1306" priority="1424" operator="lessThan">
      <formula>0.07</formula>
    </cfRule>
    <cfRule type="cellIs" dxfId="1305" priority="1425" operator="greaterThan">
      <formula>0.13</formula>
    </cfRule>
  </conditionalFormatting>
  <conditionalFormatting sqref="CG371">
    <cfRule type="cellIs" dxfId="1304" priority="1422" operator="greaterThan">
      <formula>30</formula>
    </cfRule>
  </conditionalFormatting>
  <conditionalFormatting sqref="CC253 CE253 CG253 CG263 CE263 CC263">
    <cfRule type="cellIs" dxfId="1303" priority="1385" operator="greaterThan">
      <formula>30</formula>
    </cfRule>
  </conditionalFormatting>
  <conditionalFormatting sqref="CH262">
    <cfRule type="cellIs" dxfId="1302" priority="1386" operator="lessThan">
      <formula>0.07</formula>
    </cfRule>
    <cfRule type="cellIs" dxfId="1301" priority="1387" operator="greaterThan">
      <formula>0.13</formula>
    </cfRule>
  </conditionalFormatting>
  <conditionalFormatting sqref="CH248:CH252">
    <cfRule type="cellIs" dxfId="1300" priority="1402" operator="lessThan">
      <formula>0.15</formula>
    </cfRule>
    <cfRule type="cellIs" dxfId="1299" priority="1403" operator="greaterThan">
      <formula>0.25</formula>
    </cfRule>
  </conditionalFormatting>
  <conditionalFormatting sqref="CH255">
    <cfRule type="cellIs" dxfId="1298" priority="1400" operator="lessThan">
      <formula>0.05</formula>
    </cfRule>
    <cfRule type="cellIs" dxfId="1297" priority="1401" operator="greaterThan">
      <formula>0.11</formula>
    </cfRule>
  </conditionalFormatting>
  <conditionalFormatting sqref="CH256">
    <cfRule type="cellIs" dxfId="1296" priority="1398" operator="lessThan">
      <formula>0.21</formula>
    </cfRule>
    <cfRule type="cellIs" dxfId="1295" priority="1399" operator="greaterThan">
      <formula>0.27</formula>
    </cfRule>
  </conditionalFormatting>
  <conditionalFormatting sqref="CH257">
    <cfRule type="cellIs" dxfId="1294" priority="1396" operator="lessThan">
      <formula>0.14</formula>
    </cfRule>
    <cfRule type="cellIs" dxfId="1293" priority="1397" operator="greaterThan">
      <formula>0.2</formula>
    </cfRule>
  </conditionalFormatting>
  <conditionalFormatting sqref="CH258">
    <cfRule type="cellIs" dxfId="1292" priority="1394" operator="lessThan">
      <formula>0.02</formula>
    </cfRule>
    <cfRule type="cellIs" dxfId="1291" priority="1395" operator="greaterThan">
      <formula>0.08</formula>
    </cfRule>
  </conditionalFormatting>
  <conditionalFormatting sqref="CH259">
    <cfRule type="cellIs" dxfId="1290" priority="1392" operator="lessThan">
      <formula>0.1</formula>
    </cfRule>
    <cfRule type="cellIs" dxfId="1289" priority="1393" operator="greaterThan">
      <formula>0.16</formula>
    </cfRule>
  </conditionalFormatting>
  <conditionalFormatting sqref="CH260">
    <cfRule type="cellIs" dxfId="1288" priority="1390" operator="lessThan">
      <formula>0.08</formula>
    </cfRule>
    <cfRule type="cellIs" dxfId="1287" priority="1391" operator="greaterThan">
      <formula>0.14</formula>
    </cfRule>
  </conditionalFormatting>
  <conditionalFormatting sqref="CH261">
    <cfRule type="cellIs" dxfId="1286" priority="1388" operator="lessThan">
      <formula>0.09</formula>
    </cfRule>
    <cfRule type="cellIs" dxfId="1285" priority="1389" operator="greaterThan">
      <formula>0.15</formula>
    </cfRule>
  </conditionalFormatting>
  <conditionalFormatting sqref="CD248:CD252 CF248:CF252">
    <cfRule type="cellIs" dxfId="1284" priority="1420" operator="lessThan">
      <formula>0.15</formula>
    </cfRule>
    <cfRule type="cellIs" dxfId="1283" priority="1421" operator="greaterThan">
      <formula>0.25</formula>
    </cfRule>
  </conditionalFormatting>
  <conditionalFormatting sqref="CD255 CF255">
    <cfRule type="cellIs" dxfId="1282" priority="1418" operator="lessThan">
      <formula>0.05</formula>
    </cfRule>
    <cfRule type="cellIs" dxfId="1281" priority="1419" operator="greaterThan">
      <formula>0.11</formula>
    </cfRule>
  </conditionalFormatting>
  <conditionalFormatting sqref="CD256 CF256">
    <cfRule type="cellIs" dxfId="1280" priority="1416" operator="lessThan">
      <formula>0.21</formula>
    </cfRule>
    <cfRule type="cellIs" dxfId="1279" priority="1417" operator="greaterThan">
      <formula>0.27</formula>
    </cfRule>
  </conditionalFormatting>
  <conditionalFormatting sqref="CD257 CF257">
    <cfRule type="cellIs" dxfId="1278" priority="1414" operator="lessThan">
      <formula>0.14</formula>
    </cfRule>
    <cfRule type="cellIs" dxfId="1277" priority="1415" operator="greaterThan">
      <formula>0.2</formula>
    </cfRule>
  </conditionalFormatting>
  <conditionalFormatting sqref="CD258 CF258">
    <cfRule type="cellIs" dxfId="1276" priority="1412" operator="lessThan">
      <formula>0.02</formula>
    </cfRule>
    <cfRule type="cellIs" dxfId="1275" priority="1413" operator="greaterThan">
      <formula>0.08</formula>
    </cfRule>
  </conditionalFormatting>
  <conditionalFormatting sqref="CD259 CF259">
    <cfRule type="cellIs" dxfId="1274" priority="1410" operator="lessThan">
      <formula>0.1</formula>
    </cfRule>
    <cfRule type="cellIs" dxfId="1273" priority="1411" operator="greaterThan">
      <formula>0.16</formula>
    </cfRule>
  </conditionalFormatting>
  <conditionalFormatting sqref="CD260 CF260">
    <cfRule type="cellIs" dxfId="1272" priority="1408" operator="lessThan">
      <formula>0.08</formula>
    </cfRule>
    <cfRule type="cellIs" dxfId="1271" priority="1409" operator="greaterThan">
      <formula>0.14</formula>
    </cfRule>
  </conditionalFormatting>
  <conditionalFormatting sqref="CD261 CF261">
    <cfRule type="cellIs" dxfId="1270" priority="1406" operator="lessThan">
      <formula>0.09</formula>
    </cfRule>
    <cfRule type="cellIs" dxfId="1269" priority="1407" operator="greaterThan">
      <formula>0.15</formula>
    </cfRule>
  </conditionalFormatting>
  <conditionalFormatting sqref="CD262 CF262">
    <cfRule type="cellIs" dxfId="1268" priority="1404" operator="lessThan">
      <formula>0.07</formula>
    </cfRule>
    <cfRule type="cellIs" dxfId="1267" priority="1405" operator="greaterThan">
      <formula>0.13</formula>
    </cfRule>
  </conditionalFormatting>
  <conditionalFormatting sqref="CI253 CI263">
    <cfRule type="cellIs" dxfId="1266" priority="1366" operator="greaterThan">
      <formula>30</formula>
    </cfRule>
  </conditionalFormatting>
  <conditionalFormatting sqref="CJ262">
    <cfRule type="cellIs" dxfId="1265" priority="1367" operator="lessThan">
      <formula>0.07</formula>
    </cfRule>
    <cfRule type="cellIs" dxfId="1264" priority="1368" operator="greaterThan">
      <formula>0.13</formula>
    </cfRule>
  </conditionalFormatting>
  <conditionalFormatting sqref="CJ248:CJ252">
    <cfRule type="cellIs" dxfId="1263" priority="1383" operator="lessThan">
      <formula>0.15</formula>
    </cfRule>
    <cfRule type="cellIs" dxfId="1262" priority="1384" operator="greaterThan">
      <formula>0.25</formula>
    </cfRule>
  </conditionalFormatting>
  <conditionalFormatting sqref="CJ255">
    <cfRule type="cellIs" dxfId="1261" priority="1381" operator="lessThan">
      <formula>0.05</formula>
    </cfRule>
    <cfRule type="cellIs" dxfId="1260" priority="1382" operator="greaterThan">
      <formula>0.11</formula>
    </cfRule>
  </conditionalFormatting>
  <conditionalFormatting sqref="CJ256">
    <cfRule type="cellIs" dxfId="1259" priority="1379" operator="lessThan">
      <formula>0.21</formula>
    </cfRule>
    <cfRule type="cellIs" dxfId="1258" priority="1380" operator="greaterThan">
      <formula>0.27</formula>
    </cfRule>
  </conditionalFormatting>
  <conditionalFormatting sqref="CJ257">
    <cfRule type="cellIs" dxfId="1257" priority="1377" operator="lessThan">
      <formula>0.14</formula>
    </cfRule>
    <cfRule type="cellIs" dxfId="1256" priority="1378" operator="greaterThan">
      <formula>0.2</formula>
    </cfRule>
  </conditionalFormatting>
  <conditionalFormatting sqref="CJ258">
    <cfRule type="cellIs" dxfId="1255" priority="1375" operator="lessThan">
      <formula>0.02</formula>
    </cfRule>
    <cfRule type="cellIs" dxfId="1254" priority="1376" operator="greaterThan">
      <formula>0.08</formula>
    </cfRule>
  </conditionalFormatting>
  <conditionalFormatting sqref="CJ259">
    <cfRule type="cellIs" dxfId="1253" priority="1373" operator="lessThan">
      <formula>0.1</formula>
    </cfRule>
    <cfRule type="cellIs" dxfId="1252" priority="1374" operator="greaterThan">
      <formula>0.16</formula>
    </cfRule>
  </conditionalFormatting>
  <conditionalFormatting sqref="CJ260">
    <cfRule type="cellIs" dxfId="1251" priority="1371" operator="lessThan">
      <formula>0.08</formula>
    </cfRule>
    <cfRule type="cellIs" dxfId="1250" priority="1372" operator="greaterThan">
      <formula>0.14</formula>
    </cfRule>
  </conditionalFormatting>
  <conditionalFormatting sqref="CJ261">
    <cfRule type="cellIs" dxfId="1249" priority="1369" operator="lessThan">
      <formula>0.09</formula>
    </cfRule>
    <cfRule type="cellIs" dxfId="1248" priority="1370" operator="greaterThan">
      <formula>0.15</formula>
    </cfRule>
  </conditionalFormatting>
  <conditionalFormatting sqref="CE271 CG271 CG281 CE281">
    <cfRule type="cellIs" dxfId="1247" priority="1347" operator="greaterThan">
      <formula>30</formula>
    </cfRule>
  </conditionalFormatting>
  <conditionalFormatting sqref="CF266:CF270 CH266:CH270">
    <cfRule type="cellIs" dxfId="1246" priority="1364" operator="lessThan">
      <formula>0.15</formula>
    </cfRule>
    <cfRule type="cellIs" dxfId="1245" priority="1365" operator="greaterThan">
      <formula>0.25</formula>
    </cfRule>
  </conditionalFormatting>
  <conditionalFormatting sqref="CF273 CH273">
    <cfRule type="cellIs" dxfId="1244" priority="1362" operator="lessThan">
      <formula>0.05</formula>
    </cfRule>
    <cfRule type="cellIs" dxfId="1243" priority="1363" operator="greaterThan">
      <formula>0.11</formula>
    </cfRule>
  </conditionalFormatting>
  <conditionalFormatting sqref="CF274 CH274">
    <cfRule type="cellIs" dxfId="1242" priority="1360" operator="lessThan">
      <formula>0.21</formula>
    </cfRule>
    <cfRule type="cellIs" dxfId="1241" priority="1361" operator="greaterThan">
      <formula>0.27</formula>
    </cfRule>
  </conditionalFormatting>
  <conditionalFormatting sqref="CF275 CH275">
    <cfRule type="cellIs" dxfId="1240" priority="1358" operator="lessThan">
      <formula>0.14</formula>
    </cfRule>
    <cfRule type="cellIs" dxfId="1239" priority="1359" operator="greaterThan">
      <formula>0.2</formula>
    </cfRule>
  </conditionalFormatting>
  <conditionalFormatting sqref="CF276 CH276">
    <cfRule type="cellIs" dxfId="1238" priority="1356" operator="lessThan">
      <formula>0.02</formula>
    </cfRule>
    <cfRule type="cellIs" dxfId="1237" priority="1357" operator="greaterThan">
      <formula>0.08</formula>
    </cfRule>
  </conditionalFormatting>
  <conditionalFormatting sqref="CF277 CH277">
    <cfRule type="cellIs" dxfId="1236" priority="1354" operator="lessThan">
      <formula>0.1</formula>
    </cfRule>
    <cfRule type="cellIs" dxfId="1235" priority="1355" operator="greaterThan">
      <formula>0.16</formula>
    </cfRule>
  </conditionalFormatting>
  <conditionalFormatting sqref="CF278 CH278">
    <cfRule type="cellIs" dxfId="1234" priority="1352" operator="lessThan">
      <formula>0.08</formula>
    </cfRule>
    <cfRule type="cellIs" dxfId="1233" priority="1353" operator="greaterThan">
      <formula>0.14</formula>
    </cfRule>
  </conditionalFormatting>
  <conditionalFormatting sqref="CF279 CH279">
    <cfRule type="cellIs" dxfId="1232" priority="1350" operator="lessThan">
      <formula>0.09</formula>
    </cfRule>
    <cfRule type="cellIs" dxfId="1231" priority="1351" operator="greaterThan">
      <formula>0.15</formula>
    </cfRule>
  </conditionalFormatting>
  <conditionalFormatting sqref="CF280 CH280">
    <cfRule type="cellIs" dxfId="1230" priority="1348" operator="lessThan">
      <formula>0.07</formula>
    </cfRule>
    <cfRule type="cellIs" dxfId="1229" priority="1349" operator="greaterThan">
      <formula>0.13</formula>
    </cfRule>
  </conditionalFormatting>
  <conditionalFormatting sqref="CG289 CI289 CI299 CG299">
    <cfRule type="cellIs" dxfId="1228" priority="1328" operator="greaterThan">
      <formula>30</formula>
    </cfRule>
  </conditionalFormatting>
  <conditionalFormatting sqref="CH284:CH288 CJ284:CJ288">
    <cfRule type="cellIs" dxfId="1227" priority="1345" operator="lessThan">
      <formula>0.15</formula>
    </cfRule>
    <cfRule type="cellIs" dxfId="1226" priority="1346" operator="greaterThan">
      <formula>0.25</formula>
    </cfRule>
  </conditionalFormatting>
  <conditionalFormatting sqref="CH291 CJ291">
    <cfRule type="cellIs" dxfId="1225" priority="1343" operator="lessThan">
      <formula>0.05</formula>
    </cfRule>
    <cfRule type="cellIs" dxfId="1224" priority="1344" operator="greaterThan">
      <formula>0.11</formula>
    </cfRule>
  </conditionalFormatting>
  <conditionalFormatting sqref="CH292 CJ292">
    <cfRule type="cellIs" dxfId="1223" priority="1341" operator="lessThan">
      <formula>0.21</formula>
    </cfRule>
    <cfRule type="cellIs" dxfId="1222" priority="1342" operator="greaterThan">
      <formula>0.27</formula>
    </cfRule>
  </conditionalFormatting>
  <conditionalFormatting sqref="CH293 CJ293">
    <cfRule type="cellIs" dxfId="1221" priority="1339" operator="lessThan">
      <formula>0.14</formula>
    </cfRule>
    <cfRule type="cellIs" dxfId="1220" priority="1340" operator="greaterThan">
      <formula>0.2</formula>
    </cfRule>
  </conditionalFormatting>
  <conditionalFormatting sqref="CH294 CJ294">
    <cfRule type="cellIs" dxfId="1219" priority="1337" operator="lessThan">
      <formula>0.02</formula>
    </cfRule>
    <cfRule type="cellIs" dxfId="1218" priority="1338" operator="greaterThan">
      <formula>0.08</formula>
    </cfRule>
  </conditionalFormatting>
  <conditionalFormatting sqref="CH295 CJ295">
    <cfRule type="cellIs" dxfId="1217" priority="1335" operator="lessThan">
      <formula>0.1</formula>
    </cfRule>
    <cfRule type="cellIs" dxfId="1216" priority="1336" operator="greaterThan">
      <formula>0.16</formula>
    </cfRule>
  </conditionalFormatting>
  <conditionalFormatting sqref="CH296 CJ296">
    <cfRule type="cellIs" dxfId="1215" priority="1333" operator="lessThan">
      <formula>0.08</formula>
    </cfRule>
    <cfRule type="cellIs" dxfId="1214" priority="1334" operator="greaterThan">
      <formula>0.14</formula>
    </cfRule>
  </conditionalFormatting>
  <conditionalFormatting sqref="CH297 CJ297">
    <cfRule type="cellIs" dxfId="1213" priority="1331" operator="lessThan">
      <formula>0.09</formula>
    </cfRule>
    <cfRule type="cellIs" dxfId="1212" priority="1332" operator="greaterThan">
      <formula>0.15</formula>
    </cfRule>
  </conditionalFormatting>
  <conditionalFormatting sqref="CH298 CJ298">
    <cfRule type="cellIs" dxfId="1211" priority="1329" operator="lessThan">
      <formula>0.07</formula>
    </cfRule>
    <cfRule type="cellIs" dxfId="1210" priority="1330" operator="greaterThan">
      <formula>0.13</formula>
    </cfRule>
  </conditionalFormatting>
  <conditionalFormatting sqref="CI307 CK307 CK317 CI317">
    <cfRule type="cellIs" dxfId="1209" priority="1309" operator="greaterThan">
      <formula>30</formula>
    </cfRule>
  </conditionalFormatting>
  <conditionalFormatting sqref="CJ302:CJ306 CL302:CL306">
    <cfRule type="cellIs" dxfId="1208" priority="1326" operator="lessThan">
      <formula>0.15</formula>
    </cfRule>
    <cfRule type="cellIs" dxfId="1207" priority="1327" operator="greaterThan">
      <formula>0.25</formula>
    </cfRule>
  </conditionalFormatting>
  <conditionalFormatting sqref="CJ309 CL309">
    <cfRule type="cellIs" dxfId="1206" priority="1324" operator="lessThan">
      <formula>0.05</formula>
    </cfRule>
    <cfRule type="cellIs" dxfId="1205" priority="1325" operator="greaterThan">
      <formula>0.11</formula>
    </cfRule>
  </conditionalFormatting>
  <conditionalFormatting sqref="CJ310 CL310">
    <cfRule type="cellIs" dxfId="1204" priority="1322" operator="lessThan">
      <formula>0.21</formula>
    </cfRule>
    <cfRule type="cellIs" dxfId="1203" priority="1323" operator="greaterThan">
      <formula>0.27</formula>
    </cfRule>
  </conditionalFormatting>
  <conditionalFormatting sqref="CJ311 CL311">
    <cfRule type="cellIs" dxfId="1202" priority="1320" operator="lessThan">
      <formula>0.14</formula>
    </cfRule>
    <cfRule type="cellIs" dxfId="1201" priority="1321" operator="greaterThan">
      <formula>0.2</formula>
    </cfRule>
  </conditionalFormatting>
  <conditionalFormatting sqref="CJ312 CL312">
    <cfRule type="cellIs" dxfId="1200" priority="1318" operator="lessThan">
      <formula>0.02</formula>
    </cfRule>
    <cfRule type="cellIs" dxfId="1199" priority="1319" operator="greaterThan">
      <formula>0.08</formula>
    </cfRule>
  </conditionalFormatting>
  <conditionalFormatting sqref="CJ313 CL313">
    <cfRule type="cellIs" dxfId="1198" priority="1316" operator="lessThan">
      <formula>0.1</formula>
    </cfRule>
    <cfRule type="cellIs" dxfId="1197" priority="1317" operator="greaterThan">
      <formula>0.16</formula>
    </cfRule>
  </conditionalFormatting>
  <conditionalFormatting sqref="CJ314 CL314">
    <cfRule type="cellIs" dxfId="1196" priority="1314" operator="lessThan">
      <formula>0.08</formula>
    </cfRule>
    <cfRule type="cellIs" dxfId="1195" priority="1315" operator="greaterThan">
      <formula>0.14</formula>
    </cfRule>
  </conditionalFormatting>
  <conditionalFormatting sqref="CJ315 CL315">
    <cfRule type="cellIs" dxfId="1194" priority="1312" operator="lessThan">
      <formula>0.09</formula>
    </cfRule>
    <cfRule type="cellIs" dxfId="1193" priority="1313" operator="greaterThan">
      <formula>0.15</formula>
    </cfRule>
  </conditionalFormatting>
  <conditionalFormatting sqref="CJ316 CL316">
    <cfRule type="cellIs" dxfId="1192" priority="1310" operator="lessThan">
      <formula>0.07</formula>
    </cfRule>
    <cfRule type="cellIs" dxfId="1191" priority="1311" operator="greaterThan">
      <formula>0.13</formula>
    </cfRule>
  </conditionalFormatting>
  <conditionalFormatting sqref="CJ325 CL325 CN325">
    <cfRule type="cellIs" dxfId="1190" priority="1272" operator="greaterThan">
      <formula>30</formula>
    </cfRule>
  </conditionalFormatting>
  <conditionalFormatting sqref="CO334">
    <cfRule type="cellIs" dxfId="1189" priority="1273" operator="lessThan">
      <formula>0.07</formula>
    </cfRule>
    <cfRule type="cellIs" dxfId="1188" priority="1274" operator="greaterThan">
      <formula>0.13</formula>
    </cfRule>
  </conditionalFormatting>
  <conditionalFormatting sqref="CK320:CK324 CM320:CM324">
    <cfRule type="cellIs" dxfId="1187" priority="1307" operator="lessThan">
      <formula>0.15</formula>
    </cfRule>
    <cfRule type="cellIs" dxfId="1186" priority="1308" operator="greaterThan">
      <formula>0.25</formula>
    </cfRule>
  </conditionalFormatting>
  <conditionalFormatting sqref="CK327 CM327">
    <cfRule type="cellIs" dxfId="1185" priority="1305" operator="lessThan">
      <formula>0.05</formula>
    </cfRule>
    <cfRule type="cellIs" dxfId="1184" priority="1306" operator="greaterThan">
      <formula>0.11</formula>
    </cfRule>
  </conditionalFormatting>
  <conditionalFormatting sqref="CK328 CM328">
    <cfRule type="cellIs" dxfId="1183" priority="1303" operator="lessThan">
      <formula>0.21</formula>
    </cfRule>
    <cfRule type="cellIs" dxfId="1182" priority="1304" operator="greaterThan">
      <formula>0.27</formula>
    </cfRule>
  </conditionalFormatting>
  <conditionalFormatting sqref="CK329 CM329">
    <cfRule type="cellIs" dxfId="1181" priority="1301" operator="lessThan">
      <formula>0.14</formula>
    </cfRule>
    <cfRule type="cellIs" dxfId="1180" priority="1302" operator="greaterThan">
      <formula>0.2</formula>
    </cfRule>
  </conditionalFormatting>
  <conditionalFormatting sqref="CK330 CM330">
    <cfRule type="cellIs" dxfId="1179" priority="1299" operator="lessThan">
      <formula>0.02</formula>
    </cfRule>
    <cfRule type="cellIs" dxfId="1178" priority="1300" operator="greaterThan">
      <formula>0.08</formula>
    </cfRule>
  </conditionalFormatting>
  <conditionalFormatting sqref="CK331 CM331">
    <cfRule type="cellIs" dxfId="1177" priority="1297" operator="lessThan">
      <formula>0.1</formula>
    </cfRule>
    <cfRule type="cellIs" dxfId="1176" priority="1298" operator="greaterThan">
      <formula>0.16</formula>
    </cfRule>
  </conditionalFormatting>
  <conditionalFormatting sqref="CK332 CM332">
    <cfRule type="cellIs" dxfId="1175" priority="1295" operator="lessThan">
      <formula>0.08</formula>
    </cfRule>
    <cfRule type="cellIs" dxfId="1174" priority="1296" operator="greaterThan">
      <formula>0.14</formula>
    </cfRule>
  </conditionalFormatting>
  <conditionalFormatting sqref="CK333 CM333">
    <cfRule type="cellIs" dxfId="1173" priority="1293" operator="lessThan">
      <formula>0.09</formula>
    </cfRule>
    <cfRule type="cellIs" dxfId="1172" priority="1294" operator="greaterThan">
      <formula>0.15</formula>
    </cfRule>
  </conditionalFormatting>
  <conditionalFormatting sqref="CK334 CM334">
    <cfRule type="cellIs" dxfId="1171" priority="1291" operator="lessThan">
      <formula>0.07</formula>
    </cfRule>
    <cfRule type="cellIs" dxfId="1170" priority="1292" operator="greaterThan">
      <formula>0.13</formula>
    </cfRule>
  </conditionalFormatting>
  <conditionalFormatting sqref="CO320:CO324">
    <cfRule type="cellIs" dxfId="1169" priority="1289" operator="lessThan">
      <formula>0.15</formula>
    </cfRule>
    <cfRule type="cellIs" dxfId="1168" priority="1290" operator="greaterThan">
      <formula>0.25</formula>
    </cfRule>
  </conditionalFormatting>
  <conditionalFormatting sqref="CO327">
    <cfRule type="cellIs" dxfId="1167" priority="1287" operator="lessThan">
      <formula>0.05</formula>
    </cfRule>
    <cfRule type="cellIs" dxfId="1166" priority="1288" operator="greaterThan">
      <formula>0.11</formula>
    </cfRule>
  </conditionalFormatting>
  <conditionalFormatting sqref="CO328">
    <cfRule type="cellIs" dxfId="1165" priority="1285" operator="lessThan">
      <formula>0.21</formula>
    </cfRule>
    <cfRule type="cellIs" dxfId="1164" priority="1286" operator="greaterThan">
      <formula>0.27</formula>
    </cfRule>
  </conditionalFormatting>
  <conditionalFormatting sqref="CO329">
    <cfRule type="cellIs" dxfId="1163" priority="1283" operator="lessThan">
      <formula>0.14</formula>
    </cfRule>
    <cfRule type="cellIs" dxfId="1162" priority="1284" operator="greaterThan">
      <formula>0.2</formula>
    </cfRule>
  </conditionalFormatting>
  <conditionalFormatting sqref="CO330">
    <cfRule type="cellIs" dxfId="1161" priority="1281" operator="lessThan">
      <formula>0.02</formula>
    </cfRule>
    <cfRule type="cellIs" dxfId="1160" priority="1282" operator="greaterThan">
      <formula>0.08</formula>
    </cfRule>
  </conditionalFormatting>
  <conditionalFormatting sqref="CO331">
    <cfRule type="cellIs" dxfId="1159" priority="1279" operator="lessThan">
      <formula>0.1</formula>
    </cfRule>
    <cfRule type="cellIs" dxfId="1158" priority="1280" operator="greaterThan">
      <formula>0.16</formula>
    </cfRule>
  </conditionalFormatting>
  <conditionalFormatting sqref="CO332">
    <cfRule type="cellIs" dxfId="1157" priority="1277" operator="lessThan">
      <formula>0.08</formula>
    </cfRule>
    <cfRule type="cellIs" dxfId="1156" priority="1278" operator="greaterThan">
      <formula>0.14</formula>
    </cfRule>
  </conditionalFormatting>
  <conditionalFormatting sqref="CO333">
    <cfRule type="cellIs" dxfId="1155" priority="1275" operator="lessThan">
      <formula>0.09</formula>
    </cfRule>
    <cfRule type="cellIs" dxfId="1154" priority="1276" operator="greaterThan">
      <formula>0.15</formula>
    </cfRule>
  </conditionalFormatting>
  <conditionalFormatting sqref="CP325 CR325">
    <cfRule type="cellIs" dxfId="1153" priority="1235" operator="greaterThan">
      <formula>30</formula>
    </cfRule>
  </conditionalFormatting>
  <conditionalFormatting sqref="CS334">
    <cfRule type="cellIs" dxfId="1152" priority="1236" operator="lessThan">
      <formula>0.07</formula>
    </cfRule>
    <cfRule type="cellIs" dxfId="1151" priority="1237" operator="greaterThan">
      <formula>0.13</formula>
    </cfRule>
  </conditionalFormatting>
  <conditionalFormatting sqref="CQ320:CQ324">
    <cfRule type="cellIs" dxfId="1150" priority="1270" operator="lessThan">
      <formula>0.15</formula>
    </cfRule>
    <cfRule type="cellIs" dxfId="1149" priority="1271" operator="greaterThan">
      <formula>0.25</formula>
    </cfRule>
  </conditionalFormatting>
  <conditionalFormatting sqref="CQ327">
    <cfRule type="cellIs" dxfId="1148" priority="1268" operator="lessThan">
      <formula>0.05</formula>
    </cfRule>
    <cfRule type="cellIs" dxfId="1147" priority="1269" operator="greaterThan">
      <formula>0.11</formula>
    </cfRule>
  </conditionalFormatting>
  <conditionalFormatting sqref="CQ328">
    <cfRule type="cellIs" dxfId="1146" priority="1266" operator="lessThan">
      <formula>0.21</formula>
    </cfRule>
    <cfRule type="cellIs" dxfId="1145" priority="1267" operator="greaterThan">
      <formula>0.27</formula>
    </cfRule>
  </conditionalFormatting>
  <conditionalFormatting sqref="CQ329">
    <cfRule type="cellIs" dxfId="1144" priority="1264" operator="lessThan">
      <formula>0.14</formula>
    </cfRule>
    <cfRule type="cellIs" dxfId="1143" priority="1265" operator="greaterThan">
      <formula>0.2</formula>
    </cfRule>
  </conditionalFormatting>
  <conditionalFormatting sqref="CQ330">
    <cfRule type="cellIs" dxfId="1142" priority="1262" operator="lessThan">
      <formula>0.02</formula>
    </cfRule>
    <cfRule type="cellIs" dxfId="1141" priority="1263" operator="greaterThan">
      <formula>0.08</formula>
    </cfRule>
  </conditionalFormatting>
  <conditionalFormatting sqref="CQ331">
    <cfRule type="cellIs" dxfId="1140" priority="1260" operator="lessThan">
      <formula>0.1</formula>
    </cfRule>
    <cfRule type="cellIs" dxfId="1139" priority="1261" operator="greaterThan">
      <formula>0.16</formula>
    </cfRule>
  </conditionalFormatting>
  <conditionalFormatting sqref="CQ332">
    <cfRule type="cellIs" dxfId="1138" priority="1258" operator="lessThan">
      <formula>0.08</formula>
    </cfRule>
    <cfRule type="cellIs" dxfId="1137" priority="1259" operator="greaterThan">
      <formula>0.14</formula>
    </cfRule>
  </conditionalFormatting>
  <conditionalFormatting sqref="CQ333">
    <cfRule type="cellIs" dxfId="1136" priority="1256" operator="lessThan">
      <formula>0.09</formula>
    </cfRule>
    <cfRule type="cellIs" dxfId="1135" priority="1257" operator="greaterThan">
      <formula>0.15</formula>
    </cfRule>
  </conditionalFormatting>
  <conditionalFormatting sqref="CQ334">
    <cfRule type="cellIs" dxfId="1134" priority="1254" operator="lessThan">
      <formula>0.07</formula>
    </cfRule>
    <cfRule type="cellIs" dxfId="1133" priority="1255" operator="greaterThan">
      <formula>0.13</formula>
    </cfRule>
  </conditionalFormatting>
  <conditionalFormatting sqref="CS320:CS324">
    <cfRule type="cellIs" dxfId="1132" priority="1252" operator="lessThan">
      <formula>0.15</formula>
    </cfRule>
    <cfRule type="cellIs" dxfId="1131" priority="1253" operator="greaterThan">
      <formula>0.25</formula>
    </cfRule>
  </conditionalFormatting>
  <conditionalFormatting sqref="CS327">
    <cfRule type="cellIs" dxfId="1130" priority="1250" operator="lessThan">
      <formula>0.05</formula>
    </cfRule>
    <cfRule type="cellIs" dxfId="1129" priority="1251" operator="greaterThan">
      <formula>0.11</formula>
    </cfRule>
  </conditionalFormatting>
  <conditionalFormatting sqref="CS328">
    <cfRule type="cellIs" dxfId="1128" priority="1248" operator="lessThan">
      <formula>0.21</formula>
    </cfRule>
    <cfRule type="cellIs" dxfId="1127" priority="1249" operator="greaterThan">
      <formula>0.27</formula>
    </cfRule>
  </conditionalFormatting>
  <conditionalFormatting sqref="CS329">
    <cfRule type="cellIs" dxfId="1126" priority="1246" operator="lessThan">
      <formula>0.14</formula>
    </cfRule>
    <cfRule type="cellIs" dxfId="1125" priority="1247" operator="greaterThan">
      <formula>0.2</formula>
    </cfRule>
  </conditionalFormatting>
  <conditionalFormatting sqref="CS330">
    <cfRule type="cellIs" dxfId="1124" priority="1244" operator="lessThan">
      <formula>0.02</formula>
    </cfRule>
    <cfRule type="cellIs" dxfId="1123" priority="1245" operator="greaterThan">
      <formula>0.08</formula>
    </cfRule>
  </conditionalFormatting>
  <conditionalFormatting sqref="CS331">
    <cfRule type="cellIs" dxfId="1122" priority="1242" operator="lessThan">
      <formula>0.1</formula>
    </cfRule>
    <cfRule type="cellIs" dxfId="1121" priority="1243" operator="greaterThan">
      <formula>0.16</formula>
    </cfRule>
  </conditionalFormatting>
  <conditionalFormatting sqref="CS332">
    <cfRule type="cellIs" dxfId="1120" priority="1240" operator="lessThan">
      <formula>0.08</formula>
    </cfRule>
    <cfRule type="cellIs" dxfId="1119" priority="1241" operator="greaterThan">
      <formula>0.14</formula>
    </cfRule>
  </conditionalFormatting>
  <conditionalFormatting sqref="CS333">
    <cfRule type="cellIs" dxfId="1118" priority="1238" operator="lessThan">
      <formula>0.09</formula>
    </cfRule>
    <cfRule type="cellIs" dxfId="1117" priority="1239" operator="greaterThan">
      <formula>0.15</formula>
    </cfRule>
  </conditionalFormatting>
  <conditionalFormatting sqref="CJ335 CL335 CN335">
    <cfRule type="cellIs" dxfId="1116" priority="1234" operator="greaterThan">
      <formula>30</formula>
    </cfRule>
  </conditionalFormatting>
  <conditionalFormatting sqref="CP335 CR335">
    <cfRule type="cellIs" dxfId="1115" priority="1233" operator="greaterThan">
      <formula>30</formula>
    </cfRule>
  </conditionalFormatting>
  <conditionalFormatting sqref="CT325">
    <cfRule type="cellIs" dxfId="1114" priority="1214" operator="greaterThan">
      <formula>30</formula>
    </cfRule>
  </conditionalFormatting>
  <conditionalFormatting sqref="CU320:CU324">
    <cfRule type="cellIs" dxfId="1113" priority="1231" operator="lessThan">
      <formula>0.15</formula>
    </cfRule>
    <cfRule type="cellIs" dxfId="1112" priority="1232" operator="greaterThan">
      <formula>0.25</formula>
    </cfRule>
  </conditionalFormatting>
  <conditionalFormatting sqref="CU327">
    <cfRule type="cellIs" dxfId="1111" priority="1229" operator="lessThan">
      <formula>0.05</formula>
    </cfRule>
    <cfRule type="cellIs" dxfId="1110" priority="1230" operator="greaterThan">
      <formula>0.11</formula>
    </cfRule>
  </conditionalFormatting>
  <conditionalFormatting sqref="CU328">
    <cfRule type="cellIs" dxfId="1109" priority="1227" operator="lessThan">
      <formula>0.21</formula>
    </cfRule>
    <cfRule type="cellIs" dxfId="1108" priority="1228" operator="greaterThan">
      <formula>0.27</formula>
    </cfRule>
  </conditionalFormatting>
  <conditionalFormatting sqref="CU329">
    <cfRule type="cellIs" dxfId="1107" priority="1225" operator="lessThan">
      <formula>0.14</formula>
    </cfRule>
    <cfRule type="cellIs" dxfId="1106" priority="1226" operator="greaterThan">
      <formula>0.2</formula>
    </cfRule>
  </conditionalFormatting>
  <conditionalFormatting sqref="CU330">
    <cfRule type="cellIs" dxfId="1105" priority="1223" operator="lessThan">
      <formula>0.02</formula>
    </cfRule>
    <cfRule type="cellIs" dxfId="1104" priority="1224" operator="greaterThan">
      <formula>0.08</formula>
    </cfRule>
  </conditionalFormatting>
  <conditionalFormatting sqref="CU331">
    <cfRule type="cellIs" dxfId="1103" priority="1221" operator="lessThan">
      <formula>0.1</formula>
    </cfRule>
    <cfRule type="cellIs" dxfId="1102" priority="1222" operator="greaterThan">
      <formula>0.16</formula>
    </cfRule>
  </conditionalFormatting>
  <conditionalFormatting sqref="CU332">
    <cfRule type="cellIs" dxfId="1101" priority="1219" operator="lessThan">
      <formula>0.08</formula>
    </cfRule>
    <cfRule type="cellIs" dxfId="1100" priority="1220" operator="greaterThan">
      <formula>0.14</formula>
    </cfRule>
  </conditionalFormatting>
  <conditionalFormatting sqref="CU333">
    <cfRule type="cellIs" dxfId="1099" priority="1217" operator="lessThan">
      <formula>0.09</formula>
    </cfRule>
    <cfRule type="cellIs" dxfId="1098" priority="1218" operator="greaterThan">
      <formula>0.15</formula>
    </cfRule>
  </conditionalFormatting>
  <conditionalFormatting sqref="CU334">
    <cfRule type="cellIs" dxfId="1097" priority="1215" operator="lessThan">
      <formula>0.07</formula>
    </cfRule>
    <cfRule type="cellIs" dxfId="1096" priority="1216" operator="greaterThan">
      <formula>0.13</formula>
    </cfRule>
  </conditionalFormatting>
  <conditionalFormatting sqref="CT335">
    <cfRule type="cellIs" dxfId="1095" priority="1213" operator="greaterThan">
      <formula>30</formula>
    </cfRule>
  </conditionalFormatting>
  <conditionalFormatting sqref="CV325">
    <cfRule type="cellIs" dxfId="1094" priority="1194" operator="greaterThan">
      <formula>30</formula>
    </cfRule>
  </conditionalFormatting>
  <conditionalFormatting sqref="CW320:CW324">
    <cfRule type="cellIs" dxfId="1093" priority="1211" operator="lessThan">
      <formula>0.15</formula>
    </cfRule>
    <cfRule type="cellIs" dxfId="1092" priority="1212" operator="greaterThan">
      <formula>0.25</formula>
    </cfRule>
  </conditionalFormatting>
  <conditionalFormatting sqref="CW327">
    <cfRule type="cellIs" dxfId="1091" priority="1209" operator="lessThan">
      <formula>0.05</formula>
    </cfRule>
    <cfRule type="cellIs" dxfId="1090" priority="1210" operator="greaterThan">
      <formula>0.11</formula>
    </cfRule>
  </conditionalFormatting>
  <conditionalFormatting sqref="CW328">
    <cfRule type="cellIs" dxfId="1089" priority="1207" operator="lessThan">
      <formula>0.21</formula>
    </cfRule>
    <cfRule type="cellIs" dxfId="1088" priority="1208" operator="greaterThan">
      <formula>0.27</formula>
    </cfRule>
  </conditionalFormatting>
  <conditionalFormatting sqref="CW329">
    <cfRule type="cellIs" dxfId="1087" priority="1205" operator="lessThan">
      <formula>0.14</formula>
    </cfRule>
    <cfRule type="cellIs" dxfId="1086" priority="1206" operator="greaterThan">
      <formula>0.2</formula>
    </cfRule>
  </conditionalFormatting>
  <conditionalFormatting sqref="CW330">
    <cfRule type="cellIs" dxfId="1085" priority="1203" operator="lessThan">
      <formula>0.02</formula>
    </cfRule>
    <cfRule type="cellIs" dxfId="1084" priority="1204" operator="greaterThan">
      <formula>0.08</formula>
    </cfRule>
  </conditionalFormatting>
  <conditionalFormatting sqref="CW331">
    <cfRule type="cellIs" dxfId="1083" priority="1201" operator="lessThan">
      <formula>0.1</formula>
    </cfRule>
    <cfRule type="cellIs" dxfId="1082" priority="1202" operator="greaterThan">
      <formula>0.16</formula>
    </cfRule>
  </conditionalFormatting>
  <conditionalFormatting sqref="CW332">
    <cfRule type="cellIs" dxfId="1081" priority="1199" operator="lessThan">
      <formula>0.08</formula>
    </cfRule>
    <cfRule type="cellIs" dxfId="1080" priority="1200" operator="greaterThan">
      <formula>0.14</formula>
    </cfRule>
  </conditionalFormatting>
  <conditionalFormatting sqref="CW333">
    <cfRule type="cellIs" dxfId="1079" priority="1197" operator="lessThan">
      <formula>0.09</formula>
    </cfRule>
    <cfRule type="cellIs" dxfId="1078" priority="1198" operator="greaterThan">
      <formula>0.15</formula>
    </cfRule>
  </conditionalFormatting>
  <conditionalFormatting sqref="CW334">
    <cfRule type="cellIs" dxfId="1077" priority="1195" operator="lessThan">
      <formula>0.07</formula>
    </cfRule>
    <cfRule type="cellIs" dxfId="1076" priority="1196" operator="greaterThan">
      <formula>0.13</formula>
    </cfRule>
  </conditionalFormatting>
  <conditionalFormatting sqref="CV335">
    <cfRule type="cellIs" dxfId="1075" priority="1193" operator="greaterThan">
      <formula>30</formula>
    </cfRule>
  </conditionalFormatting>
  <conditionalFormatting sqref="CR253 CT253 CV253 CV263 CT263 CR263">
    <cfRule type="cellIs" dxfId="1074" priority="1156" operator="greaterThan">
      <formula>30</formula>
    </cfRule>
  </conditionalFormatting>
  <conditionalFormatting sqref="CW262">
    <cfRule type="cellIs" dxfId="1073" priority="1157" operator="lessThan">
      <formula>0.07</formula>
    </cfRule>
    <cfRule type="cellIs" dxfId="1072" priority="1158" operator="greaterThan">
      <formula>0.13</formula>
    </cfRule>
  </conditionalFormatting>
  <conditionalFormatting sqref="CW248:CW252">
    <cfRule type="cellIs" dxfId="1071" priority="1173" operator="lessThan">
      <formula>0.15</formula>
    </cfRule>
    <cfRule type="cellIs" dxfId="1070" priority="1174" operator="greaterThan">
      <formula>0.25</formula>
    </cfRule>
  </conditionalFormatting>
  <conditionalFormatting sqref="CW255">
    <cfRule type="cellIs" dxfId="1069" priority="1171" operator="lessThan">
      <formula>0.05</formula>
    </cfRule>
    <cfRule type="cellIs" dxfId="1068" priority="1172" operator="greaterThan">
      <formula>0.11</formula>
    </cfRule>
  </conditionalFormatting>
  <conditionalFormatting sqref="CW256">
    <cfRule type="cellIs" dxfId="1067" priority="1169" operator="lessThan">
      <formula>0.21</formula>
    </cfRule>
    <cfRule type="cellIs" dxfId="1066" priority="1170" operator="greaterThan">
      <formula>0.27</formula>
    </cfRule>
  </conditionalFormatting>
  <conditionalFormatting sqref="CW257">
    <cfRule type="cellIs" dxfId="1065" priority="1167" operator="lessThan">
      <formula>0.14</formula>
    </cfRule>
    <cfRule type="cellIs" dxfId="1064" priority="1168" operator="greaterThan">
      <formula>0.2</formula>
    </cfRule>
  </conditionalFormatting>
  <conditionalFormatting sqref="CW258">
    <cfRule type="cellIs" dxfId="1063" priority="1165" operator="lessThan">
      <formula>0.02</formula>
    </cfRule>
    <cfRule type="cellIs" dxfId="1062" priority="1166" operator="greaterThan">
      <formula>0.08</formula>
    </cfRule>
  </conditionalFormatting>
  <conditionalFormatting sqref="CW259">
    <cfRule type="cellIs" dxfId="1061" priority="1163" operator="lessThan">
      <formula>0.1</formula>
    </cfRule>
    <cfRule type="cellIs" dxfId="1060" priority="1164" operator="greaterThan">
      <formula>0.16</formula>
    </cfRule>
  </conditionalFormatting>
  <conditionalFormatting sqref="CW260">
    <cfRule type="cellIs" dxfId="1059" priority="1161" operator="lessThan">
      <formula>0.08</formula>
    </cfRule>
    <cfRule type="cellIs" dxfId="1058" priority="1162" operator="greaterThan">
      <formula>0.14</formula>
    </cfRule>
  </conditionalFormatting>
  <conditionalFormatting sqref="CW261">
    <cfRule type="cellIs" dxfId="1057" priority="1159" operator="lessThan">
      <formula>0.09</formula>
    </cfRule>
    <cfRule type="cellIs" dxfId="1056" priority="1160" operator="greaterThan">
      <formula>0.15</formula>
    </cfRule>
  </conditionalFormatting>
  <conditionalFormatting sqref="CS248:CS252 CU248:CU252">
    <cfRule type="cellIs" dxfId="1055" priority="1191" operator="lessThan">
      <formula>0.15</formula>
    </cfRule>
    <cfRule type="cellIs" dxfId="1054" priority="1192" operator="greaterThan">
      <formula>0.25</formula>
    </cfRule>
  </conditionalFormatting>
  <conditionalFormatting sqref="CS255 CU255">
    <cfRule type="cellIs" dxfId="1053" priority="1189" operator="lessThan">
      <formula>0.05</formula>
    </cfRule>
    <cfRule type="cellIs" dxfId="1052" priority="1190" operator="greaterThan">
      <formula>0.11</formula>
    </cfRule>
  </conditionalFormatting>
  <conditionalFormatting sqref="CS256 CU256">
    <cfRule type="cellIs" dxfId="1051" priority="1187" operator="lessThan">
      <formula>0.21</formula>
    </cfRule>
    <cfRule type="cellIs" dxfId="1050" priority="1188" operator="greaterThan">
      <formula>0.27</formula>
    </cfRule>
  </conditionalFormatting>
  <conditionalFormatting sqref="CS257 CU257">
    <cfRule type="cellIs" dxfId="1049" priority="1185" operator="lessThan">
      <formula>0.14</formula>
    </cfRule>
    <cfRule type="cellIs" dxfId="1048" priority="1186" operator="greaterThan">
      <formula>0.2</formula>
    </cfRule>
  </conditionalFormatting>
  <conditionalFormatting sqref="CS258 CU258">
    <cfRule type="cellIs" dxfId="1047" priority="1183" operator="lessThan">
      <formula>0.02</formula>
    </cfRule>
    <cfRule type="cellIs" dxfId="1046" priority="1184" operator="greaterThan">
      <formula>0.08</formula>
    </cfRule>
  </conditionalFormatting>
  <conditionalFormatting sqref="CS259 CU259">
    <cfRule type="cellIs" dxfId="1045" priority="1181" operator="lessThan">
      <formula>0.1</formula>
    </cfRule>
    <cfRule type="cellIs" dxfId="1044" priority="1182" operator="greaterThan">
      <formula>0.16</formula>
    </cfRule>
  </conditionalFormatting>
  <conditionalFormatting sqref="CS260 CU260">
    <cfRule type="cellIs" dxfId="1043" priority="1179" operator="lessThan">
      <formula>0.08</formula>
    </cfRule>
    <cfRule type="cellIs" dxfId="1042" priority="1180" operator="greaterThan">
      <formula>0.14</formula>
    </cfRule>
  </conditionalFormatting>
  <conditionalFormatting sqref="CS261 CU261">
    <cfRule type="cellIs" dxfId="1041" priority="1177" operator="lessThan">
      <formula>0.09</formula>
    </cfRule>
    <cfRule type="cellIs" dxfId="1040" priority="1178" operator="greaterThan">
      <formula>0.15</formula>
    </cfRule>
  </conditionalFormatting>
  <conditionalFormatting sqref="CS262 CU262">
    <cfRule type="cellIs" dxfId="1039" priority="1175" operator="lessThan">
      <formula>0.07</formula>
    </cfRule>
    <cfRule type="cellIs" dxfId="1038" priority="1176" operator="greaterThan">
      <formula>0.13</formula>
    </cfRule>
  </conditionalFormatting>
  <conditionalFormatting sqref="CX253 CX263">
    <cfRule type="cellIs" dxfId="1037" priority="1137" operator="greaterThan">
      <formula>30</formula>
    </cfRule>
  </conditionalFormatting>
  <conditionalFormatting sqref="CY262">
    <cfRule type="cellIs" dxfId="1036" priority="1138" operator="lessThan">
      <formula>0.07</formula>
    </cfRule>
    <cfRule type="cellIs" dxfId="1035" priority="1139" operator="greaterThan">
      <formula>0.13</formula>
    </cfRule>
  </conditionalFormatting>
  <conditionalFormatting sqref="CY248:CY252">
    <cfRule type="cellIs" dxfId="1034" priority="1154" operator="lessThan">
      <formula>0.15</formula>
    </cfRule>
    <cfRule type="cellIs" dxfId="1033" priority="1155" operator="greaterThan">
      <formula>0.25</formula>
    </cfRule>
  </conditionalFormatting>
  <conditionalFormatting sqref="CY255">
    <cfRule type="cellIs" dxfId="1032" priority="1152" operator="lessThan">
      <formula>0.05</formula>
    </cfRule>
    <cfRule type="cellIs" dxfId="1031" priority="1153" operator="greaterThan">
      <formula>0.11</formula>
    </cfRule>
  </conditionalFormatting>
  <conditionalFormatting sqref="CY256">
    <cfRule type="cellIs" dxfId="1030" priority="1150" operator="lessThan">
      <formula>0.21</formula>
    </cfRule>
    <cfRule type="cellIs" dxfId="1029" priority="1151" operator="greaterThan">
      <formula>0.27</formula>
    </cfRule>
  </conditionalFormatting>
  <conditionalFormatting sqref="CY257">
    <cfRule type="cellIs" dxfId="1028" priority="1148" operator="lessThan">
      <formula>0.14</formula>
    </cfRule>
    <cfRule type="cellIs" dxfId="1027" priority="1149" operator="greaterThan">
      <formula>0.2</formula>
    </cfRule>
  </conditionalFormatting>
  <conditionalFormatting sqref="CY258">
    <cfRule type="cellIs" dxfId="1026" priority="1146" operator="lessThan">
      <formula>0.02</formula>
    </cfRule>
    <cfRule type="cellIs" dxfId="1025" priority="1147" operator="greaterThan">
      <formula>0.08</formula>
    </cfRule>
  </conditionalFormatting>
  <conditionalFormatting sqref="CY259">
    <cfRule type="cellIs" dxfId="1024" priority="1144" operator="lessThan">
      <formula>0.1</formula>
    </cfRule>
    <cfRule type="cellIs" dxfId="1023" priority="1145" operator="greaterThan">
      <formula>0.16</formula>
    </cfRule>
  </conditionalFormatting>
  <conditionalFormatting sqref="CY260">
    <cfRule type="cellIs" dxfId="1022" priority="1142" operator="lessThan">
      <formula>0.08</formula>
    </cfRule>
    <cfRule type="cellIs" dxfId="1021" priority="1143" operator="greaterThan">
      <formula>0.14</formula>
    </cfRule>
  </conditionalFormatting>
  <conditionalFormatting sqref="CY261">
    <cfRule type="cellIs" dxfId="1020" priority="1140" operator="lessThan">
      <formula>0.09</formula>
    </cfRule>
    <cfRule type="cellIs" dxfId="1019" priority="1141" operator="greaterThan">
      <formula>0.15</formula>
    </cfRule>
  </conditionalFormatting>
  <conditionalFormatting sqref="CU271 CW271 CW281 CU281">
    <cfRule type="cellIs" dxfId="1018" priority="1118" operator="greaterThan">
      <formula>30</formula>
    </cfRule>
  </conditionalFormatting>
  <conditionalFormatting sqref="CV266:CV270 CX266:CX270">
    <cfRule type="cellIs" dxfId="1017" priority="1135" operator="lessThan">
      <formula>0.15</formula>
    </cfRule>
    <cfRule type="cellIs" dxfId="1016" priority="1136" operator="greaterThan">
      <formula>0.25</formula>
    </cfRule>
  </conditionalFormatting>
  <conditionalFormatting sqref="CV273 CX273">
    <cfRule type="cellIs" dxfId="1015" priority="1133" operator="lessThan">
      <formula>0.05</formula>
    </cfRule>
    <cfRule type="cellIs" dxfId="1014" priority="1134" operator="greaterThan">
      <formula>0.11</formula>
    </cfRule>
  </conditionalFormatting>
  <conditionalFormatting sqref="CV274 CX274">
    <cfRule type="cellIs" dxfId="1013" priority="1131" operator="lessThan">
      <formula>0.21</formula>
    </cfRule>
    <cfRule type="cellIs" dxfId="1012" priority="1132" operator="greaterThan">
      <formula>0.27</formula>
    </cfRule>
  </conditionalFormatting>
  <conditionalFormatting sqref="CV275 CX275">
    <cfRule type="cellIs" dxfId="1011" priority="1129" operator="lessThan">
      <formula>0.14</formula>
    </cfRule>
    <cfRule type="cellIs" dxfId="1010" priority="1130" operator="greaterThan">
      <formula>0.2</formula>
    </cfRule>
  </conditionalFormatting>
  <conditionalFormatting sqref="CV276 CX276">
    <cfRule type="cellIs" dxfId="1009" priority="1127" operator="lessThan">
      <formula>0.02</formula>
    </cfRule>
    <cfRule type="cellIs" dxfId="1008" priority="1128" operator="greaterThan">
      <formula>0.08</formula>
    </cfRule>
  </conditionalFormatting>
  <conditionalFormatting sqref="CV277 CX277">
    <cfRule type="cellIs" dxfId="1007" priority="1125" operator="lessThan">
      <formula>0.1</formula>
    </cfRule>
    <cfRule type="cellIs" dxfId="1006" priority="1126" operator="greaterThan">
      <formula>0.16</formula>
    </cfRule>
  </conditionalFormatting>
  <conditionalFormatting sqref="CV278 CX278">
    <cfRule type="cellIs" dxfId="1005" priority="1123" operator="lessThan">
      <formula>0.08</formula>
    </cfRule>
    <cfRule type="cellIs" dxfId="1004" priority="1124" operator="greaterThan">
      <formula>0.14</formula>
    </cfRule>
  </conditionalFormatting>
  <conditionalFormatting sqref="CV279 CX279">
    <cfRule type="cellIs" dxfId="1003" priority="1121" operator="lessThan">
      <formula>0.09</formula>
    </cfRule>
    <cfRule type="cellIs" dxfId="1002" priority="1122" operator="greaterThan">
      <formula>0.15</formula>
    </cfRule>
  </conditionalFormatting>
  <conditionalFormatting sqref="CV280 CX280">
    <cfRule type="cellIs" dxfId="1001" priority="1119" operator="lessThan">
      <formula>0.07</formula>
    </cfRule>
    <cfRule type="cellIs" dxfId="1000" priority="1120" operator="greaterThan">
      <formula>0.13</formula>
    </cfRule>
  </conditionalFormatting>
  <conditionalFormatting sqref="CW289 CY289 CY299 CW299">
    <cfRule type="cellIs" dxfId="999" priority="1099" operator="greaterThan">
      <formula>30</formula>
    </cfRule>
  </conditionalFormatting>
  <conditionalFormatting sqref="CX284:CX288 CZ284:CZ288">
    <cfRule type="cellIs" dxfId="998" priority="1116" operator="lessThan">
      <formula>0.15</formula>
    </cfRule>
    <cfRule type="cellIs" dxfId="997" priority="1117" operator="greaterThan">
      <formula>0.25</formula>
    </cfRule>
  </conditionalFormatting>
  <conditionalFormatting sqref="CX291 CZ291">
    <cfRule type="cellIs" dxfId="996" priority="1114" operator="lessThan">
      <formula>0.05</formula>
    </cfRule>
    <cfRule type="cellIs" dxfId="995" priority="1115" operator="greaterThan">
      <formula>0.11</formula>
    </cfRule>
  </conditionalFormatting>
  <conditionalFormatting sqref="CX292 CZ292">
    <cfRule type="cellIs" dxfId="994" priority="1112" operator="lessThan">
      <formula>0.21</formula>
    </cfRule>
    <cfRule type="cellIs" dxfId="993" priority="1113" operator="greaterThan">
      <formula>0.27</formula>
    </cfRule>
  </conditionalFormatting>
  <conditionalFormatting sqref="CX293 CZ293">
    <cfRule type="cellIs" dxfId="992" priority="1110" operator="lessThan">
      <formula>0.14</formula>
    </cfRule>
    <cfRule type="cellIs" dxfId="991" priority="1111" operator="greaterThan">
      <formula>0.2</formula>
    </cfRule>
  </conditionalFormatting>
  <conditionalFormatting sqref="CX294 CZ294">
    <cfRule type="cellIs" dxfId="990" priority="1108" operator="lessThan">
      <formula>0.02</formula>
    </cfRule>
    <cfRule type="cellIs" dxfId="989" priority="1109" operator="greaterThan">
      <formula>0.08</formula>
    </cfRule>
  </conditionalFormatting>
  <conditionalFormatting sqref="CX295 CZ295">
    <cfRule type="cellIs" dxfId="988" priority="1106" operator="lessThan">
      <formula>0.1</formula>
    </cfRule>
    <cfRule type="cellIs" dxfId="987" priority="1107" operator="greaterThan">
      <formula>0.16</formula>
    </cfRule>
  </conditionalFormatting>
  <conditionalFormatting sqref="CX296 CZ296">
    <cfRule type="cellIs" dxfId="986" priority="1104" operator="lessThan">
      <formula>0.08</formula>
    </cfRule>
    <cfRule type="cellIs" dxfId="985" priority="1105" operator="greaterThan">
      <formula>0.14</formula>
    </cfRule>
  </conditionalFormatting>
  <conditionalFormatting sqref="CX297 CZ297">
    <cfRule type="cellIs" dxfId="984" priority="1102" operator="lessThan">
      <formula>0.09</formula>
    </cfRule>
    <cfRule type="cellIs" dxfId="983" priority="1103" operator="greaterThan">
      <formula>0.15</formula>
    </cfRule>
  </conditionalFormatting>
  <conditionalFormatting sqref="CX298 CZ298">
    <cfRule type="cellIs" dxfId="982" priority="1100" operator="lessThan">
      <formula>0.07</formula>
    </cfRule>
    <cfRule type="cellIs" dxfId="981" priority="1101" operator="greaterThan">
      <formula>0.13</formula>
    </cfRule>
  </conditionalFormatting>
  <conditionalFormatting sqref="CX307 CZ307 DB307">
    <cfRule type="cellIs" dxfId="980" priority="1062" operator="greaterThan">
      <formula>30</formula>
    </cfRule>
  </conditionalFormatting>
  <conditionalFormatting sqref="DC316">
    <cfRule type="cellIs" dxfId="979" priority="1063" operator="lessThan">
      <formula>0.07</formula>
    </cfRule>
    <cfRule type="cellIs" dxfId="978" priority="1064" operator="greaterThan">
      <formula>0.13</formula>
    </cfRule>
  </conditionalFormatting>
  <conditionalFormatting sqref="CY302:CY306 DA302:DA306">
    <cfRule type="cellIs" dxfId="977" priority="1097" operator="lessThan">
      <formula>0.15</formula>
    </cfRule>
    <cfRule type="cellIs" dxfId="976" priority="1098" operator="greaterThan">
      <formula>0.25</formula>
    </cfRule>
  </conditionalFormatting>
  <conditionalFormatting sqref="CY309 DA309">
    <cfRule type="cellIs" dxfId="975" priority="1095" operator="lessThan">
      <formula>0.05</formula>
    </cfRule>
    <cfRule type="cellIs" dxfId="974" priority="1096" operator="greaterThan">
      <formula>0.11</formula>
    </cfRule>
  </conditionalFormatting>
  <conditionalFormatting sqref="CY310 DA310">
    <cfRule type="cellIs" dxfId="973" priority="1093" operator="lessThan">
      <formula>0.21</formula>
    </cfRule>
    <cfRule type="cellIs" dxfId="972" priority="1094" operator="greaterThan">
      <formula>0.27</formula>
    </cfRule>
  </conditionalFormatting>
  <conditionalFormatting sqref="CY311 DA311">
    <cfRule type="cellIs" dxfId="971" priority="1091" operator="lessThan">
      <formula>0.14</formula>
    </cfRule>
    <cfRule type="cellIs" dxfId="970" priority="1092" operator="greaterThan">
      <formula>0.2</formula>
    </cfRule>
  </conditionalFormatting>
  <conditionalFormatting sqref="CY312 DA312">
    <cfRule type="cellIs" dxfId="969" priority="1089" operator="lessThan">
      <formula>0.02</formula>
    </cfRule>
    <cfRule type="cellIs" dxfId="968" priority="1090" operator="greaterThan">
      <formula>0.08</formula>
    </cfRule>
  </conditionalFormatting>
  <conditionalFormatting sqref="CY313 DA313">
    <cfRule type="cellIs" dxfId="967" priority="1087" operator="lessThan">
      <formula>0.1</formula>
    </cfRule>
    <cfRule type="cellIs" dxfId="966" priority="1088" operator="greaterThan">
      <formula>0.16</formula>
    </cfRule>
  </conditionalFormatting>
  <conditionalFormatting sqref="CY314 DA314">
    <cfRule type="cellIs" dxfId="965" priority="1085" operator="lessThan">
      <formula>0.08</formula>
    </cfRule>
    <cfRule type="cellIs" dxfId="964" priority="1086" operator="greaterThan">
      <formula>0.14</formula>
    </cfRule>
  </conditionalFormatting>
  <conditionalFormatting sqref="CY315 DA315">
    <cfRule type="cellIs" dxfId="963" priority="1083" operator="lessThan">
      <formula>0.09</formula>
    </cfRule>
    <cfRule type="cellIs" dxfId="962" priority="1084" operator="greaterThan">
      <formula>0.15</formula>
    </cfRule>
  </conditionalFormatting>
  <conditionalFormatting sqref="CY316 DA316">
    <cfRule type="cellIs" dxfId="961" priority="1081" operator="lessThan">
      <formula>0.07</formula>
    </cfRule>
    <cfRule type="cellIs" dxfId="960" priority="1082" operator="greaterThan">
      <formula>0.13</formula>
    </cfRule>
  </conditionalFormatting>
  <conditionalFormatting sqref="DC302:DC306">
    <cfRule type="cellIs" dxfId="959" priority="1079" operator="lessThan">
      <formula>0.15</formula>
    </cfRule>
    <cfRule type="cellIs" dxfId="958" priority="1080" operator="greaterThan">
      <formula>0.25</formula>
    </cfRule>
  </conditionalFormatting>
  <conditionalFormatting sqref="DC309">
    <cfRule type="cellIs" dxfId="957" priority="1077" operator="lessThan">
      <formula>0.05</formula>
    </cfRule>
    <cfRule type="cellIs" dxfId="956" priority="1078" operator="greaterThan">
      <formula>0.11</formula>
    </cfRule>
  </conditionalFormatting>
  <conditionalFormatting sqref="DC310">
    <cfRule type="cellIs" dxfId="955" priority="1075" operator="lessThan">
      <formula>0.21</formula>
    </cfRule>
    <cfRule type="cellIs" dxfId="954" priority="1076" operator="greaterThan">
      <formula>0.27</formula>
    </cfRule>
  </conditionalFormatting>
  <conditionalFormatting sqref="DC311">
    <cfRule type="cellIs" dxfId="953" priority="1073" operator="lessThan">
      <formula>0.14</formula>
    </cfRule>
    <cfRule type="cellIs" dxfId="952" priority="1074" operator="greaterThan">
      <formula>0.2</formula>
    </cfRule>
  </conditionalFormatting>
  <conditionalFormatting sqref="DC312">
    <cfRule type="cellIs" dxfId="951" priority="1071" operator="lessThan">
      <formula>0.02</formula>
    </cfRule>
    <cfRule type="cellIs" dxfId="950" priority="1072" operator="greaterThan">
      <formula>0.08</formula>
    </cfRule>
  </conditionalFormatting>
  <conditionalFormatting sqref="DC313">
    <cfRule type="cellIs" dxfId="949" priority="1069" operator="lessThan">
      <formula>0.1</formula>
    </cfRule>
    <cfRule type="cellIs" dxfId="948" priority="1070" operator="greaterThan">
      <formula>0.16</formula>
    </cfRule>
  </conditionalFormatting>
  <conditionalFormatting sqref="DC314">
    <cfRule type="cellIs" dxfId="947" priority="1067" operator="lessThan">
      <formula>0.08</formula>
    </cfRule>
    <cfRule type="cellIs" dxfId="946" priority="1068" operator="greaterThan">
      <formula>0.14</formula>
    </cfRule>
  </conditionalFormatting>
  <conditionalFormatting sqref="DC315">
    <cfRule type="cellIs" dxfId="945" priority="1065" operator="lessThan">
      <formula>0.09</formula>
    </cfRule>
    <cfRule type="cellIs" dxfId="944" priority="1066" operator="greaterThan">
      <formula>0.15</formula>
    </cfRule>
  </conditionalFormatting>
  <conditionalFormatting sqref="DD307 DF307">
    <cfRule type="cellIs" dxfId="943" priority="1025" operator="greaterThan">
      <formula>30</formula>
    </cfRule>
  </conditionalFormatting>
  <conditionalFormatting sqref="DG316">
    <cfRule type="cellIs" dxfId="942" priority="1026" operator="lessThan">
      <formula>0.07</formula>
    </cfRule>
    <cfRule type="cellIs" dxfId="941" priority="1027" operator="greaterThan">
      <formula>0.13</formula>
    </cfRule>
  </conditionalFormatting>
  <conditionalFormatting sqref="DE302:DE306">
    <cfRule type="cellIs" dxfId="940" priority="1060" operator="lessThan">
      <formula>0.15</formula>
    </cfRule>
    <cfRule type="cellIs" dxfId="939" priority="1061" operator="greaterThan">
      <formula>0.25</formula>
    </cfRule>
  </conditionalFormatting>
  <conditionalFormatting sqref="DE309">
    <cfRule type="cellIs" dxfId="938" priority="1058" operator="lessThan">
      <formula>0.05</formula>
    </cfRule>
    <cfRule type="cellIs" dxfId="937" priority="1059" operator="greaterThan">
      <formula>0.11</formula>
    </cfRule>
  </conditionalFormatting>
  <conditionalFormatting sqref="DE310">
    <cfRule type="cellIs" dxfId="936" priority="1056" operator="lessThan">
      <formula>0.21</formula>
    </cfRule>
    <cfRule type="cellIs" dxfId="935" priority="1057" operator="greaterThan">
      <formula>0.27</formula>
    </cfRule>
  </conditionalFormatting>
  <conditionalFormatting sqref="DE311">
    <cfRule type="cellIs" dxfId="934" priority="1054" operator="lessThan">
      <formula>0.14</formula>
    </cfRule>
    <cfRule type="cellIs" dxfId="933" priority="1055" operator="greaterThan">
      <formula>0.2</formula>
    </cfRule>
  </conditionalFormatting>
  <conditionalFormatting sqref="DE312">
    <cfRule type="cellIs" dxfId="932" priority="1052" operator="lessThan">
      <formula>0.02</formula>
    </cfRule>
    <cfRule type="cellIs" dxfId="931" priority="1053" operator="greaterThan">
      <formula>0.08</formula>
    </cfRule>
  </conditionalFormatting>
  <conditionalFormatting sqref="DE313">
    <cfRule type="cellIs" dxfId="930" priority="1050" operator="lessThan">
      <formula>0.1</formula>
    </cfRule>
    <cfRule type="cellIs" dxfId="929" priority="1051" operator="greaterThan">
      <formula>0.16</formula>
    </cfRule>
  </conditionalFormatting>
  <conditionalFormatting sqref="DE314">
    <cfRule type="cellIs" dxfId="928" priority="1048" operator="lessThan">
      <formula>0.08</formula>
    </cfRule>
    <cfRule type="cellIs" dxfId="927" priority="1049" operator="greaterThan">
      <formula>0.14</formula>
    </cfRule>
  </conditionalFormatting>
  <conditionalFormatting sqref="DE315">
    <cfRule type="cellIs" dxfId="926" priority="1046" operator="lessThan">
      <formula>0.09</formula>
    </cfRule>
    <cfRule type="cellIs" dxfId="925" priority="1047" operator="greaterThan">
      <formula>0.15</formula>
    </cfRule>
  </conditionalFormatting>
  <conditionalFormatting sqref="DE316">
    <cfRule type="cellIs" dxfId="924" priority="1044" operator="lessThan">
      <formula>0.07</formula>
    </cfRule>
    <cfRule type="cellIs" dxfId="923" priority="1045" operator="greaterThan">
      <formula>0.13</formula>
    </cfRule>
  </conditionalFormatting>
  <conditionalFormatting sqref="DG302:DG306">
    <cfRule type="cellIs" dxfId="922" priority="1042" operator="lessThan">
      <formula>0.15</formula>
    </cfRule>
    <cfRule type="cellIs" dxfId="921" priority="1043" operator="greaterThan">
      <formula>0.25</formula>
    </cfRule>
  </conditionalFormatting>
  <conditionalFormatting sqref="DG309">
    <cfRule type="cellIs" dxfId="920" priority="1040" operator="lessThan">
      <formula>0.05</formula>
    </cfRule>
    <cfRule type="cellIs" dxfId="919" priority="1041" operator="greaterThan">
      <formula>0.11</formula>
    </cfRule>
  </conditionalFormatting>
  <conditionalFormatting sqref="DG310">
    <cfRule type="cellIs" dxfId="918" priority="1038" operator="lessThan">
      <formula>0.21</formula>
    </cfRule>
    <cfRule type="cellIs" dxfId="917" priority="1039" operator="greaterThan">
      <formula>0.27</formula>
    </cfRule>
  </conditionalFormatting>
  <conditionalFormatting sqref="DG311">
    <cfRule type="cellIs" dxfId="916" priority="1036" operator="lessThan">
      <formula>0.14</formula>
    </cfRule>
    <cfRule type="cellIs" dxfId="915" priority="1037" operator="greaterThan">
      <formula>0.2</formula>
    </cfRule>
  </conditionalFormatting>
  <conditionalFormatting sqref="DG312">
    <cfRule type="cellIs" dxfId="914" priority="1034" operator="lessThan">
      <formula>0.02</formula>
    </cfRule>
    <cfRule type="cellIs" dxfId="913" priority="1035" operator="greaterThan">
      <formula>0.08</formula>
    </cfRule>
  </conditionalFormatting>
  <conditionalFormatting sqref="DG313">
    <cfRule type="cellIs" dxfId="912" priority="1032" operator="lessThan">
      <formula>0.1</formula>
    </cfRule>
    <cfRule type="cellIs" dxfId="911" priority="1033" operator="greaterThan">
      <formula>0.16</formula>
    </cfRule>
  </conditionalFormatting>
  <conditionalFormatting sqref="DG314">
    <cfRule type="cellIs" dxfId="910" priority="1030" operator="lessThan">
      <formula>0.08</formula>
    </cfRule>
    <cfRule type="cellIs" dxfId="909" priority="1031" operator="greaterThan">
      <formula>0.14</formula>
    </cfRule>
  </conditionalFormatting>
  <conditionalFormatting sqref="DG315">
    <cfRule type="cellIs" dxfId="908" priority="1028" operator="lessThan">
      <formula>0.09</formula>
    </cfRule>
    <cfRule type="cellIs" dxfId="907" priority="1029" operator="greaterThan">
      <formula>0.15</formula>
    </cfRule>
  </conditionalFormatting>
  <conditionalFormatting sqref="CX317 CZ317 DB317">
    <cfRule type="cellIs" dxfId="906" priority="1024" operator="greaterThan">
      <formula>30</formula>
    </cfRule>
  </conditionalFormatting>
  <conditionalFormatting sqref="DD317 DF317">
    <cfRule type="cellIs" dxfId="905" priority="1023" operator="greaterThan">
      <formula>30</formula>
    </cfRule>
  </conditionalFormatting>
  <conditionalFormatting sqref="DH307">
    <cfRule type="cellIs" dxfId="904" priority="1004" operator="greaterThan">
      <formula>30</formula>
    </cfRule>
  </conditionalFormatting>
  <conditionalFormatting sqref="DI302:DI306">
    <cfRule type="cellIs" dxfId="903" priority="1021" operator="lessThan">
      <formula>0.15</formula>
    </cfRule>
    <cfRule type="cellIs" dxfId="902" priority="1022" operator="greaterThan">
      <formula>0.25</formula>
    </cfRule>
  </conditionalFormatting>
  <conditionalFormatting sqref="DI309">
    <cfRule type="cellIs" dxfId="901" priority="1019" operator="lessThan">
      <formula>0.05</formula>
    </cfRule>
    <cfRule type="cellIs" dxfId="900" priority="1020" operator="greaterThan">
      <formula>0.11</formula>
    </cfRule>
  </conditionalFormatting>
  <conditionalFormatting sqref="DI310">
    <cfRule type="cellIs" dxfId="899" priority="1017" operator="lessThan">
      <formula>0.21</formula>
    </cfRule>
    <cfRule type="cellIs" dxfId="898" priority="1018" operator="greaterThan">
      <formula>0.27</formula>
    </cfRule>
  </conditionalFormatting>
  <conditionalFormatting sqref="DI311">
    <cfRule type="cellIs" dxfId="897" priority="1015" operator="lessThan">
      <formula>0.14</formula>
    </cfRule>
    <cfRule type="cellIs" dxfId="896" priority="1016" operator="greaterThan">
      <formula>0.2</formula>
    </cfRule>
  </conditionalFormatting>
  <conditionalFormatting sqref="DI312">
    <cfRule type="cellIs" dxfId="895" priority="1013" operator="lessThan">
      <formula>0.02</formula>
    </cfRule>
    <cfRule type="cellIs" dxfId="894" priority="1014" operator="greaterThan">
      <formula>0.08</formula>
    </cfRule>
  </conditionalFormatting>
  <conditionalFormatting sqref="DI313">
    <cfRule type="cellIs" dxfId="893" priority="1011" operator="lessThan">
      <formula>0.1</formula>
    </cfRule>
    <cfRule type="cellIs" dxfId="892" priority="1012" operator="greaterThan">
      <formula>0.16</formula>
    </cfRule>
  </conditionalFormatting>
  <conditionalFormatting sqref="DI314">
    <cfRule type="cellIs" dxfId="891" priority="1009" operator="lessThan">
      <formula>0.08</formula>
    </cfRule>
    <cfRule type="cellIs" dxfId="890" priority="1010" operator="greaterThan">
      <formula>0.14</formula>
    </cfRule>
  </conditionalFormatting>
  <conditionalFormatting sqref="DI315">
    <cfRule type="cellIs" dxfId="889" priority="1007" operator="lessThan">
      <formula>0.09</formula>
    </cfRule>
    <cfRule type="cellIs" dxfId="888" priority="1008" operator="greaterThan">
      <formula>0.15</formula>
    </cfRule>
  </conditionalFormatting>
  <conditionalFormatting sqref="DI316">
    <cfRule type="cellIs" dxfId="887" priority="1005" operator="lessThan">
      <formula>0.07</formula>
    </cfRule>
    <cfRule type="cellIs" dxfId="886" priority="1006" operator="greaterThan">
      <formula>0.13</formula>
    </cfRule>
  </conditionalFormatting>
  <conditionalFormatting sqref="DH317">
    <cfRule type="cellIs" dxfId="885" priority="1003" operator="greaterThan">
      <formula>30</formula>
    </cfRule>
  </conditionalFormatting>
  <conditionalFormatting sqref="DJ307">
    <cfRule type="cellIs" dxfId="884" priority="984" operator="greaterThan">
      <formula>30</formula>
    </cfRule>
  </conditionalFormatting>
  <conditionalFormatting sqref="DK302:DK306">
    <cfRule type="cellIs" dxfId="883" priority="1001" operator="lessThan">
      <formula>0.15</formula>
    </cfRule>
    <cfRule type="cellIs" dxfId="882" priority="1002" operator="greaterThan">
      <formula>0.25</formula>
    </cfRule>
  </conditionalFormatting>
  <conditionalFormatting sqref="DK309">
    <cfRule type="cellIs" dxfId="881" priority="999" operator="lessThan">
      <formula>0.05</formula>
    </cfRule>
    <cfRule type="cellIs" dxfId="880" priority="1000" operator="greaterThan">
      <formula>0.11</formula>
    </cfRule>
  </conditionalFormatting>
  <conditionalFormatting sqref="DK310">
    <cfRule type="cellIs" dxfId="879" priority="997" operator="lessThan">
      <formula>0.21</formula>
    </cfRule>
    <cfRule type="cellIs" dxfId="878" priority="998" operator="greaterThan">
      <formula>0.27</formula>
    </cfRule>
  </conditionalFormatting>
  <conditionalFormatting sqref="DK311">
    <cfRule type="cellIs" dxfId="877" priority="995" operator="lessThan">
      <formula>0.14</formula>
    </cfRule>
    <cfRule type="cellIs" dxfId="876" priority="996" operator="greaterThan">
      <formula>0.2</formula>
    </cfRule>
  </conditionalFormatting>
  <conditionalFormatting sqref="DK312">
    <cfRule type="cellIs" dxfId="875" priority="993" operator="lessThan">
      <formula>0.02</formula>
    </cfRule>
    <cfRule type="cellIs" dxfId="874" priority="994" operator="greaterThan">
      <formula>0.08</formula>
    </cfRule>
  </conditionalFormatting>
  <conditionalFormatting sqref="DK313">
    <cfRule type="cellIs" dxfId="873" priority="991" operator="lessThan">
      <formula>0.1</formula>
    </cfRule>
    <cfRule type="cellIs" dxfId="872" priority="992" operator="greaterThan">
      <formula>0.16</formula>
    </cfRule>
  </conditionalFormatting>
  <conditionalFormatting sqref="DK314">
    <cfRule type="cellIs" dxfId="871" priority="989" operator="lessThan">
      <formula>0.08</formula>
    </cfRule>
    <cfRule type="cellIs" dxfId="870" priority="990" operator="greaterThan">
      <formula>0.14</formula>
    </cfRule>
  </conditionalFormatting>
  <conditionalFormatting sqref="DK315">
    <cfRule type="cellIs" dxfId="869" priority="987" operator="lessThan">
      <formula>0.09</formula>
    </cfRule>
    <cfRule type="cellIs" dxfId="868" priority="988" operator="greaterThan">
      <formula>0.15</formula>
    </cfRule>
  </conditionalFormatting>
  <conditionalFormatting sqref="DK316">
    <cfRule type="cellIs" dxfId="867" priority="985" operator="lessThan">
      <formula>0.07</formula>
    </cfRule>
    <cfRule type="cellIs" dxfId="866" priority="986" operator="greaterThan">
      <formula>0.13</formula>
    </cfRule>
  </conditionalFormatting>
  <conditionalFormatting sqref="DK289 DM289 DM299 DK299">
    <cfRule type="cellIs" dxfId="865" priority="867" operator="greaterThan">
      <formula>30</formula>
    </cfRule>
  </conditionalFormatting>
  <conditionalFormatting sqref="DF253 DH253 DJ253">
    <cfRule type="cellIs" dxfId="864" priority="946" operator="greaterThan">
      <formula>30</formula>
    </cfRule>
  </conditionalFormatting>
  <conditionalFormatting sqref="DK262">
    <cfRule type="cellIs" dxfId="863" priority="947" operator="lessThan">
      <formula>0.07</formula>
    </cfRule>
    <cfRule type="cellIs" dxfId="862" priority="948" operator="greaterThan">
      <formula>0.13</formula>
    </cfRule>
  </conditionalFormatting>
  <conditionalFormatting sqref="DG248:DG252 DI248:DI252">
    <cfRule type="cellIs" dxfId="861" priority="981" operator="lessThan">
      <formula>0.15</formula>
    </cfRule>
    <cfRule type="cellIs" dxfId="860" priority="982" operator="greaterThan">
      <formula>0.25</formula>
    </cfRule>
  </conditionalFormatting>
  <conditionalFormatting sqref="DG255 DI255">
    <cfRule type="cellIs" dxfId="859" priority="979" operator="lessThan">
      <formula>0.05</formula>
    </cfRule>
    <cfRule type="cellIs" dxfId="858" priority="980" operator="greaterThan">
      <formula>0.11</formula>
    </cfRule>
  </conditionalFormatting>
  <conditionalFormatting sqref="DG256 DI256">
    <cfRule type="cellIs" dxfId="857" priority="977" operator="lessThan">
      <formula>0.21</formula>
    </cfRule>
    <cfRule type="cellIs" dxfId="856" priority="978" operator="greaterThan">
      <formula>0.27</formula>
    </cfRule>
  </conditionalFormatting>
  <conditionalFormatting sqref="DG257 DI257">
    <cfRule type="cellIs" dxfId="855" priority="975" operator="lessThan">
      <formula>0.14</formula>
    </cfRule>
    <cfRule type="cellIs" dxfId="854" priority="976" operator="greaterThan">
      <formula>0.2</formula>
    </cfRule>
  </conditionalFormatting>
  <conditionalFormatting sqref="DG258 DI258">
    <cfRule type="cellIs" dxfId="853" priority="973" operator="lessThan">
      <formula>0.02</formula>
    </cfRule>
    <cfRule type="cellIs" dxfId="852" priority="974" operator="greaterThan">
      <formula>0.08</formula>
    </cfRule>
  </conditionalFormatting>
  <conditionalFormatting sqref="DG259 DI259">
    <cfRule type="cellIs" dxfId="851" priority="971" operator="lessThan">
      <formula>0.1</formula>
    </cfRule>
    <cfRule type="cellIs" dxfId="850" priority="972" operator="greaterThan">
      <formula>0.16</formula>
    </cfRule>
  </conditionalFormatting>
  <conditionalFormatting sqref="DG260 DI260">
    <cfRule type="cellIs" dxfId="849" priority="969" operator="lessThan">
      <formula>0.08</formula>
    </cfRule>
    <cfRule type="cellIs" dxfId="848" priority="970" operator="greaterThan">
      <formula>0.14</formula>
    </cfRule>
  </conditionalFormatting>
  <conditionalFormatting sqref="DG261 DI261">
    <cfRule type="cellIs" dxfId="847" priority="967" operator="lessThan">
      <formula>0.09</formula>
    </cfRule>
    <cfRule type="cellIs" dxfId="846" priority="968" operator="greaterThan">
      <formula>0.15</formula>
    </cfRule>
  </conditionalFormatting>
  <conditionalFormatting sqref="DG262 DI262">
    <cfRule type="cellIs" dxfId="845" priority="965" operator="lessThan">
      <formula>0.07</formula>
    </cfRule>
    <cfRule type="cellIs" dxfId="844" priority="966" operator="greaterThan">
      <formula>0.13</formula>
    </cfRule>
  </conditionalFormatting>
  <conditionalFormatting sqref="DK248:DK252">
    <cfRule type="cellIs" dxfId="843" priority="963" operator="lessThan">
      <formula>0.15</formula>
    </cfRule>
    <cfRule type="cellIs" dxfId="842" priority="964" operator="greaterThan">
      <formula>0.25</formula>
    </cfRule>
  </conditionalFormatting>
  <conditionalFormatting sqref="DK255">
    <cfRule type="cellIs" dxfId="841" priority="961" operator="lessThan">
      <formula>0.05</formula>
    </cfRule>
    <cfRule type="cellIs" dxfId="840" priority="962" operator="greaterThan">
      <formula>0.11</formula>
    </cfRule>
  </conditionalFormatting>
  <conditionalFormatting sqref="DK256">
    <cfRule type="cellIs" dxfId="839" priority="959" operator="lessThan">
      <formula>0.21</formula>
    </cfRule>
    <cfRule type="cellIs" dxfId="838" priority="960" operator="greaterThan">
      <formula>0.27</formula>
    </cfRule>
  </conditionalFormatting>
  <conditionalFormatting sqref="DK257">
    <cfRule type="cellIs" dxfId="837" priority="957" operator="lessThan">
      <formula>0.14</formula>
    </cfRule>
    <cfRule type="cellIs" dxfId="836" priority="958" operator="greaterThan">
      <formula>0.2</formula>
    </cfRule>
  </conditionalFormatting>
  <conditionalFormatting sqref="DK258">
    <cfRule type="cellIs" dxfId="835" priority="955" operator="lessThan">
      <formula>0.02</formula>
    </cfRule>
    <cfRule type="cellIs" dxfId="834" priority="956" operator="greaterThan">
      <formula>0.08</formula>
    </cfRule>
  </conditionalFormatting>
  <conditionalFormatting sqref="DK259">
    <cfRule type="cellIs" dxfId="833" priority="953" operator="lessThan">
      <formula>0.1</formula>
    </cfRule>
    <cfRule type="cellIs" dxfId="832" priority="954" operator="greaterThan">
      <formula>0.16</formula>
    </cfRule>
  </conditionalFormatting>
  <conditionalFormatting sqref="DK260">
    <cfRule type="cellIs" dxfId="831" priority="951" operator="lessThan">
      <formula>0.08</formula>
    </cfRule>
    <cfRule type="cellIs" dxfId="830" priority="952" operator="greaterThan">
      <formula>0.14</formula>
    </cfRule>
  </conditionalFormatting>
  <conditionalFormatting sqref="DK261">
    <cfRule type="cellIs" dxfId="829" priority="949" operator="lessThan">
      <formula>0.09</formula>
    </cfRule>
    <cfRule type="cellIs" dxfId="828" priority="950" operator="greaterThan">
      <formula>0.15</formula>
    </cfRule>
  </conditionalFormatting>
  <conditionalFormatting sqref="DL253 DN253">
    <cfRule type="cellIs" dxfId="827" priority="909" operator="greaterThan">
      <formula>30</formula>
    </cfRule>
  </conditionalFormatting>
  <conditionalFormatting sqref="DO262">
    <cfRule type="cellIs" dxfId="826" priority="910" operator="lessThan">
      <formula>0.07</formula>
    </cfRule>
    <cfRule type="cellIs" dxfId="825" priority="911" operator="greaterThan">
      <formula>0.13</formula>
    </cfRule>
  </conditionalFormatting>
  <conditionalFormatting sqref="DM248:DM252">
    <cfRule type="cellIs" dxfId="824" priority="944" operator="lessThan">
      <formula>0.15</formula>
    </cfRule>
    <cfRule type="cellIs" dxfId="823" priority="945" operator="greaterThan">
      <formula>0.25</formula>
    </cfRule>
  </conditionalFormatting>
  <conditionalFormatting sqref="DM255">
    <cfRule type="cellIs" dxfId="822" priority="942" operator="lessThan">
      <formula>0.05</formula>
    </cfRule>
    <cfRule type="cellIs" dxfId="821" priority="943" operator="greaterThan">
      <formula>0.11</formula>
    </cfRule>
  </conditionalFormatting>
  <conditionalFormatting sqref="DM256">
    <cfRule type="cellIs" dxfId="820" priority="940" operator="lessThan">
      <formula>0.21</formula>
    </cfRule>
    <cfRule type="cellIs" dxfId="819" priority="941" operator="greaterThan">
      <formula>0.27</formula>
    </cfRule>
  </conditionalFormatting>
  <conditionalFormatting sqref="DM257">
    <cfRule type="cellIs" dxfId="818" priority="938" operator="lessThan">
      <formula>0.14</formula>
    </cfRule>
    <cfRule type="cellIs" dxfId="817" priority="939" operator="greaterThan">
      <formula>0.2</formula>
    </cfRule>
  </conditionalFormatting>
  <conditionalFormatting sqref="DM258">
    <cfRule type="cellIs" dxfId="816" priority="936" operator="lessThan">
      <formula>0.02</formula>
    </cfRule>
    <cfRule type="cellIs" dxfId="815" priority="937" operator="greaterThan">
      <formula>0.08</formula>
    </cfRule>
  </conditionalFormatting>
  <conditionalFormatting sqref="DM259">
    <cfRule type="cellIs" dxfId="814" priority="934" operator="lessThan">
      <formula>0.1</formula>
    </cfRule>
    <cfRule type="cellIs" dxfId="813" priority="935" operator="greaterThan">
      <formula>0.16</formula>
    </cfRule>
  </conditionalFormatting>
  <conditionalFormatting sqref="DM260">
    <cfRule type="cellIs" dxfId="812" priority="932" operator="lessThan">
      <formula>0.08</formula>
    </cfRule>
    <cfRule type="cellIs" dxfId="811" priority="933" operator="greaterThan">
      <formula>0.14</formula>
    </cfRule>
  </conditionalFormatting>
  <conditionalFormatting sqref="DM261">
    <cfRule type="cellIs" dxfId="810" priority="930" operator="lessThan">
      <formula>0.09</formula>
    </cfRule>
    <cfRule type="cellIs" dxfId="809" priority="931" operator="greaterThan">
      <formula>0.15</formula>
    </cfRule>
  </conditionalFormatting>
  <conditionalFormatting sqref="DM262">
    <cfRule type="cellIs" dxfId="808" priority="928" operator="lessThan">
      <formula>0.07</formula>
    </cfRule>
    <cfRule type="cellIs" dxfId="807" priority="929" operator="greaterThan">
      <formula>0.13</formula>
    </cfRule>
  </conditionalFormatting>
  <conditionalFormatting sqref="DO248:DO252">
    <cfRule type="cellIs" dxfId="806" priority="926" operator="lessThan">
      <formula>0.15</formula>
    </cfRule>
    <cfRule type="cellIs" dxfId="805" priority="927" operator="greaterThan">
      <formula>0.25</formula>
    </cfRule>
  </conditionalFormatting>
  <conditionalFormatting sqref="DO255">
    <cfRule type="cellIs" dxfId="804" priority="924" operator="lessThan">
      <formula>0.05</formula>
    </cfRule>
    <cfRule type="cellIs" dxfId="803" priority="925" operator="greaterThan">
      <formula>0.11</formula>
    </cfRule>
  </conditionalFormatting>
  <conditionalFormatting sqref="DO256">
    <cfRule type="cellIs" dxfId="802" priority="922" operator="lessThan">
      <formula>0.21</formula>
    </cfRule>
    <cfRule type="cellIs" dxfId="801" priority="923" operator="greaterThan">
      <formula>0.27</formula>
    </cfRule>
  </conditionalFormatting>
  <conditionalFormatting sqref="DO257">
    <cfRule type="cellIs" dxfId="800" priority="920" operator="lessThan">
      <formula>0.14</formula>
    </cfRule>
    <cfRule type="cellIs" dxfId="799" priority="921" operator="greaterThan">
      <formula>0.2</formula>
    </cfRule>
  </conditionalFormatting>
  <conditionalFormatting sqref="DO258">
    <cfRule type="cellIs" dxfId="798" priority="918" operator="lessThan">
      <formula>0.02</formula>
    </cfRule>
    <cfRule type="cellIs" dxfId="797" priority="919" operator="greaterThan">
      <formula>0.08</formula>
    </cfRule>
  </conditionalFormatting>
  <conditionalFormatting sqref="DO259">
    <cfRule type="cellIs" dxfId="796" priority="916" operator="lessThan">
      <formula>0.1</formula>
    </cfRule>
    <cfRule type="cellIs" dxfId="795" priority="917" operator="greaterThan">
      <formula>0.16</formula>
    </cfRule>
  </conditionalFormatting>
  <conditionalFormatting sqref="DO260">
    <cfRule type="cellIs" dxfId="794" priority="914" operator="lessThan">
      <formula>0.08</formula>
    </cfRule>
    <cfRule type="cellIs" dxfId="793" priority="915" operator="greaterThan">
      <formula>0.14</formula>
    </cfRule>
  </conditionalFormatting>
  <conditionalFormatting sqref="DO261">
    <cfRule type="cellIs" dxfId="792" priority="912" operator="lessThan">
      <formula>0.09</formula>
    </cfRule>
    <cfRule type="cellIs" dxfId="791" priority="913" operator="greaterThan">
      <formula>0.15</formula>
    </cfRule>
  </conditionalFormatting>
  <conditionalFormatting sqref="DF263 DH263 DJ263">
    <cfRule type="cellIs" dxfId="790" priority="906" operator="greaterThan">
      <formula>30</formula>
    </cfRule>
  </conditionalFormatting>
  <conditionalFormatting sqref="DL263 DN263">
    <cfRule type="cellIs" dxfId="789" priority="905" operator="greaterThan">
      <formula>30</formula>
    </cfRule>
  </conditionalFormatting>
  <conditionalFormatting sqref="DH271 DJ271 DJ281 DH281">
    <cfRule type="cellIs" dxfId="788" priority="886" operator="greaterThan">
      <formula>30</formula>
    </cfRule>
  </conditionalFormatting>
  <conditionalFormatting sqref="DI266:DI270 DK266:DK270">
    <cfRule type="cellIs" dxfId="787" priority="903" operator="lessThan">
      <formula>0.15</formula>
    </cfRule>
    <cfRule type="cellIs" dxfId="786" priority="904" operator="greaterThan">
      <formula>0.25</formula>
    </cfRule>
  </conditionalFormatting>
  <conditionalFormatting sqref="DI273 DK273">
    <cfRule type="cellIs" dxfId="785" priority="901" operator="lessThan">
      <formula>0.05</formula>
    </cfRule>
    <cfRule type="cellIs" dxfId="784" priority="902" operator="greaterThan">
      <formula>0.11</formula>
    </cfRule>
  </conditionalFormatting>
  <conditionalFormatting sqref="DI274 DK274">
    <cfRule type="cellIs" dxfId="783" priority="899" operator="lessThan">
      <formula>0.21</formula>
    </cfRule>
    <cfRule type="cellIs" dxfId="782" priority="900" operator="greaterThan">
      <formula>0.27</formula>
    </cfRule>
  </conditionalFormatting>
  <conditionalFormatting sqref="DI275 DK275">
    <cfRule type="cellIs" dxfId="781" priority="897" operator="lessThan">
      <formula>0.14</formula>
    </cfRule>
    <cfRule type="cellIs" dxfId="780" priority="898" operator="greaterThan">
      <formula>0.2</formula>
    </cfRule>
  </conditionalFormatting>
  <conditionalFormatting sqref="DI276 DK276">
    <cfRule type="cellIs" dxfId="779" priority="895" operator="lessThan">
      <formula>0.02</formula>
    </cfRule>
    <cfRule type="cellIs" dxfId="778" priority="896" operator="greaterThan">
      <formula>0.08</formula>
    </cfRule>
  </conditionalFormatting>
  <conditionalFormatting sqref="DI277 DK277">
    <cfRule type="cellIs" dxfId="777" priority="893" operator="lessThan">
      <formula>0.1</formula>
    </cfRule>
    <cfRule type="cellIs" dxfId="776" priority="894" operator="greaterThan">
      <formula>0.16</formula>
    </cfRule>
  </conditionalFormatting>
  <conditionalFormatting sqref="DI278 DK278">
    <cfRule type="cellIs" dxfId="775" priority="891" operator="lessThan">
      <formula>0.08</formula>
    </cfRule>
    <cfRule type="cellIs" dxfId="774" priority="892" operator="greaterThan">
      <formula>0.14</formula>
    </cfRule>
  </conditionalFormatting>
  <conditionalFormatting sqref="DI279 DK279">
    <cfRule type="cellIs" dxfId="773" priority="889" operator="lessThan">
      <formula>0.09</formula>
    </cfRule>
    <cfRule type="cellIs" dxfId="772" priority="890" operator="greaterThan">
      <formula>0.15</formula>
    </cfRule>
  </conditionalFormatting>
  <conditionalFormatting sqref="DI280 DK280">
    <cfRule type="cellIs" dxfId="771" priority="887" operator="lessThan">
      <formula>0.07</formula>
    </cfRule>
    <cfRule type="cellIs" dxfId="770" priority="888" operator="greaterThan">
      <formula>0.13</formula>
    </cfRule>
  </conditionalFormatting>
  <conditionalFormatting sqref="DL284:DL288 DN284:DN288">
    <cfRule type="cellIs" dxfId="769" priority="884" operator="lessThan">
      <formula>0.15</formula>
    </cfRule>
    <cfRule type="cellIs" dxfId="768" priority="885" operator="greaterThan">
      <formula>0.25</formula>
    </cfRule>
  </conditionalFormatting>
  <conditionalFormatting sqref="DL291 DN291">
    <cfRule type="cellIs" dxfId="767" priority="882" operator="lessThan">
      <formula>0.05</formula>
    </cfRule>
    <cfRule type="cellIs" dxfId="766" priority="883" operator="greaterThan">
      <formula>0.11</formula>
    </cfRule>
  </conditionalFormatting>
  <conditionalFormatting sqref="DL292 DN292">
    <cfRule type="cellIs" dxfId="765" priority="880" operator="lessThan">
      <formula>0.21</formula>
    </cfRule>
    <cfRule type="cellIs" dxfId="764" priority="881" operator="greaterThan">
      <formula>0.27</formula>
    </cfRule>
  </conditionalFormatting>
  <conditionalFormatting sqref="DL293 DN293">
    <cfRule type="cellIs" dxfId="763" priority="878" operator="lessThan">
      <formula>0.14</formula>
    </cfRule>
    <cfRule type="cellIs" dxfId="762" priority="879" operator="greaterThan">
      <formula>0.2</formula>
    </cfRule>
  </conditionalFormatting>
  <conditionalFormatting sqref="DL294 DN294">
    <cfRule type="cellIs" dxfId="761" priority="876" operator="lessThan">
      <formula>0.02</formula>
    </cfRule>
    <cfRule type="cellIs" dxfId="760" priority="877" operator="greaterThan">
      <formula>0.08</formula>
    </cfRule>
  </conditionalFormatting>
  <conditionalFormatting sqref="DL295 DN295">
    <cfRule type="cellIs" dxfId="759" priority="874" operator="lessThan">
      <formula>0.1</formula>
    </cfRule>
    <cfRule type="cellIs" dxfId="758" priority="875" operator="greaterThan">
      <formula>0.16</formula>
    </cfRule>
  </conditionalFormatting>
  <conditionalFormatting sqref="DL296 DN296">
    <cfRule type="cellIs" dxfId="757" priority="872" operator="lessThan">
      <formula>0.08</formula>
    </cfRule>
    <cfRule type="cellIs" dxfId="756" priority="873" operator="greaterThan">
      <formula>0.14</formula>
    </cfRule>
  </conditionalFormatting>
  <conditionalFormatting sqref="DL297 DN297">
    <cfRule type="cellIs" dxfId="755" priority="870" operator="lessThan">
      <formula>0.09</formula>
    </cfRule>
    <cfRule type="cellIs" dxfId="754" priority="871" operator="greaterThan">
      <formula>0.15</formula>
    </cfRule>
  </conditionalFormatting>
  <conditionalFormatting sqref="DL298 DN298">
    <cfRule type="cellIs" dxfId="753" priority="868" operator="lessThan">
      <formula>0.07</formula>
    </cfRule>
    <cfRule type="cellIs" dxfId="752" priority="869" operator="greaterThan">
      <formula>0.13</formula>
    </cfRule>
  </conditionalFormatting>
  <conditionalFormatting sqref="DL325 DL335">
    <cfRule type="cellIs" dxfId="751" priority="848" operator="greaterThan">
      <formula>30</formula>
    </cfRule>
  </conditionalFormatting>
  <conditionalFormatting sqref="DM320:DM324">
    <cfRule type="cellIs" dxfId="750" priority="865" operator="lessThan">
      <formula>0.15</formula>
    </cfRule>
    <cfRule type="cellIs" dxfId="749" priority="866" operator="greaterThan">
      <formula>0.25</formula>
    </cfRule>
  </conditionalFormatting>
  <conditionalFormatting sqref="DM327">
    <cfRule type="cellIs" dxfId="748" priority="863" operator="lessThan">
      <formula>0.05</formula>
    </cfRule>
    <cfRule type="cellIs" dxfId="747" priority="864" operator="greaterThan">
      <formula>0.11</formula>
    </cfRule>
  </conditionalFormatting>
  <conditionalFormatting sqref="DM328">
    <cfRule type="cellIs" dxfId="746" priority="861" operator="lessThan">
      <formula>0.21</formula>
    </cfRule>
    <cfRule type="cellIs" dxfId="745" priority="862" operator="greaterThan">
      <formula>0.27</formula>
    </cfRule>
  </conditionalFormatting>
  <conditionalFormatting sqref="DM329">
    <cfRule type="cellIs" dxfId="744" priority="859" operator="lessThan">
      <formula>0.14</formula>
    </cfRule>
    <cfRule type="cellIs" dxfId="743" priority="860" operator="greaterThan">
      <formula>0.2</formula>
    </cfRule>
  </conditionalFormatting>
  <conditionalFormatting sqref="DM330">
    <cfRule type="cellIs" dxfId="742" priority="857" operator="lessThan">
      <formula>0.02</formula>
    </cfRule>
    <cfRule type="cellIs" dxfId="741" priority="858" operator="greaterThan">
      <formula>0.08</formula>
    </cfRule>
  </conditionalFormatting>
  <conditionalFormatting sqref="DM331">
    <cfRule type="cellIs" dxfId="740" priority="855" operator="lessThan">
      <formula>0.1</formula>
    </cfRule>
    <cfRule type="cellIs" dxfId="739" priority="856" operator="greaterThan">
      <formula>0.16</formula>
    </cfRule>
  </conditionalFormatting>
  <conditionalFormatting sqref="DM332">
    <cfRule type="cellIs" dxfId="738" priority="853" operator="lessThan">
      <formula>0.08</formula>
    </cfRule>
    <cfRule type="cellIs" dxfId="737" priority="854" operator="greaterThan">
      <formula>0.14</formula>
    </cfRule>
  </conditionalFormatting>
  <conditionalFormatting sqref="DM333">
    <cfRule type="cellIs" dxfId="736" priority="851" operator="lessThan">
      <formula>0.09</formula>
    </cfRule>
    <cfRule type="cellIs" dxfId="735" priority="852" operator="greaterThan">
      <formula>0.15</formula>
    </cfRule>
  </conditionalFormatting>
  <conditionalFormatting sqref="DM334">
    <cfRule type="cellIs" dxfId="734" priority="849" operator="lessThan">
      <formula>0.07</formula>
    </cfRule>
    <cfRule type="cellIs" dxfId="733" priority="850" operator="greaterThan">
      <formula>0.13</formula>
    </cfRule>
  </conditionalFormatting>
  <conditionalFormatting sqref="DM343 DM353">
    <cfRule type="cellIs" dxfId="732" priority="829" operator="greaterThan">
      <formula>30</formula>
    </cfRule>
  </conditionalFormatting>
  <conditionalFormatting sqref="DN338:DN342">
    <cfRule type="cellIs" dxfId="731" priority="846" operator="lessThan">
      <formula>0.15</formula>
    </cfRule>
    <cfRule type="cellIs" dxfId="730" priority="847" operator="greaterThan">
      <formula>0.25</formula>
    </cfRule>
  </conditionalFormatting>
  <conditionalFormatting sqref="DN345">
    <cfRule type="cellIs" dxfId="729" priority="844" operator="lessThan">
      <formula>0.05</formula>
    </cfRule>
    <cfRule type="cellIs" dxfId="728" priority="845" operator="greaterThan">
      <formula>0.11</formula>
    </cfRule>
  </conditionalFormatting>
  <conditionalFormatting sqref="DN346">
    <cfRule type="cellIs" dxfId="727" priority="842" operator="lessThan">
      <formula>0.21</formula>
    </cfRule>
    <cfRule type="cellIs" dxfId="726" priority="843" operator="greaterThan">
      <formula>0.27</formula>
    </cfRule>
  </conditionalFormatting>
  <conditionalFormatting sqref="DN347">
    <cfRule type="cellIs" dxfId="725" priority="840" operator="lessThan">
      <formula>0.14</formula>
    </cfRule>
    <cfRule type="cellIs" dxfId="724" priority="841" operator="greaterThan">
      <formula>0.2</formula>
    </cfRule>
  </conditionalFormatting>
  <conditionalFormatting sqref="DN348">
    <cfRule type="cellIs" dxfId="723" priority="838" operator="lessThan">
      <formula>0.02</formula>
    </cfRule>
    <cfRule type="cellIs" dxfId="722" priority="839" operator="greaterThan">
      <formula>0.08</formula>
    </cfRule>
  </conditionalFormatting>
  <conditionalFormatting sqref="DN349">
    <cfRule type="cellIs" dxfId="721" priority="836" operator="lessThan">
      <formula>0.1</formula>
    </cfRule>
    <cfRule type="cellIs" dxfId="720" priority="837" operator="greaterThan">
      <formula>0.16</formula>
    </cfRule>
  </conditionalFormatting>
  <conditionalFormatting sqref="DN350">
    <cfRule type="cellIs" dxfId="719" priority="834" operator="lessThan">
      <formula>0.08</formula>
    </cfRule>
    <cfRule type="cellIs" dxfId="718" priority="835" operator="greaterThan">
      <formula>0.14</formula>
    </cfRule>
  </conditionalFormatting>
  <conditionalFormatting sqref="DN351">
    <cfRule type="cellIs" dxfId="717" priority="832" operator="lessThan">
      <formula>0.09</formula>
    </cfRule>
    <cfRule type="cellIs" dxfId="716" priority="833" operator="greaterThan">
      <formula>0.15</formula>
    </cfRule>
  </conditionalFormatting>
  <conditionalFormatting sqref="DN352">
    <cfRule type="cellIs" dxfId="715" priority="830" operator="lessThan">
      <formula>0.07</formula>
    </cfRule>
    <cfRule type="cellIs" dxfId="714" priority="831" operator="greaterThan">
      <formula>0.13</formula>
    </cfRule>
  </conditionalFormatting>
  <conditionalFormatting sqref="DO271 DO281">
    <cfRule type="cellIs" dxfId="713" priority="753" operator="greaterThan">
      <formula>30</formula>
    </cfRule>
  </conditionalFormatting>
  <conditionalFormatting sqref="GJ253 GL253 GL263 GJ263">
    <cfRule type="cellIs" dxfId="712" priority="131" operator="greaterThan">
      <formula>30</formula>
    </cfRule>
  </conditionalFormatting>
  <conditionalFormatting sqref="DP266:DP270">
    <cfRule type="cellIs" dxfId="711" priority="770" operator="lessThan">
      <formula>0.15</formula>
    </cfRule>
    <cfRule type="cellIs" dxfId="710" priority="771" operator="greaterThan">
      <formula>0.25</formula>
    </cfRule>
  </conditionalFormatting>
  <conditionalFormatting sqref="DP273">
    <cfRule type="cellIs" dxfId="709" priority="768" operator="lessThan">
      <formula>0.05</formula>
    </cfRule>
    <cfRule type="cellIs" dxfId="708" priority="769" operator="greaterThan">
      <formula>0.11</formula>
    </cfRule>
  </conditionalFormatting>
  <conditionalFormatting sqref="DP274">
    <cfRule type="cellIs" dxfId="707" priority="766" operator="lessThan">
      <formula>0.21</formula>
    </cfRule>
    <cfRule type="cellIs" dxfId="706" priority="767" operator="greaterThan">
      <formula>0.27</formula>
    </cfRule>
  </conditionalFormatting>
  <conditionalFormatting sqref="DP275">
    <cfRule type="cellIs" dxfId="705" priority="764" operator="lessThan">
      <formula>0.14</formula>
    </cfRule>
    <cfRule type="cellIs" dxfId="704" priority="765" operator="greaterThan">
      <formula>0.2</formula>
    </cfRule>
  </conditionalFormatting>
  <conditionalFormatting sqref="DP276">
    <cfRule type="cellIs" dxfId="703" priority="762" operator="lessThan">
      <formula>0.02</formula>
    </cfRule>
    <cfRule type="cellIs" dxfId="702" priority="763" operator="greaterThan">
      <formula>0.08</formula>
    </cfRule>
  </conditionalFormatting>
  <conditionalFormatting sqref="DP277">
    <cfRule type="cellIs" dxfId="701" priority="760" operator="lessThan">
      <formula>0.1</formula>
    </cfRule>
    <cfRule type="cellIs" dxfId="700" priority="761" operator="greaterThan">
      <formula>0.16</formula>
    </cfRule>
  </conditionalFormatting>
  <conditionalFormatting sqref="DP278">
    <cfRule type="cellIs" dxfId="699" priority="758" operator="lessThan">
      <formula>0.08</formula>
    </cfRule>
    <cfRule type="cellIs" dxfId="698" priority="759" operator="greaterThan">
      <formula>0.14</formula>
    </cfRule>
  </conditionalFormatting>
  <conditionalFormatting sqref="DP279">
    <cfRule type="cellIs" dxfId="697" priority="756" operator="lessThan">
      <formula>0.09</formula>
    </cfRule>
    <cfRule type="cellIs" dxfId="696" priority="757" operator="greaterThan">
      <formula>0.15</formula>
    </cfRule>
  </conditionalFormatting>
  <conditionalFormatting sqref="DP280">
    <cfRule type="cellIs" dxfId="695" priority="754" operator="lessThan">
      <formula>0.07</formula>
    </cfRule>
    <cfRule type="cellIs" dxfId="694" priority="755" operator="greaterThan">
      <formula>0.13</formula>
    </cfRule>
  </conditionalFormatting>
  <conditionalFormatting sqref="DN307 DN317">
    <cfRule type="cellIs" dxfId="693" priority="791" operator="greaterThan">
      <formula>30</formula>
    </cfRule>
  </conditionalFormatting>
  <conditionalFormatting sqref="DO302:DO306">
    <cfRule type="cellIs" dxfId="692" priority="808" operator="lessThan">
      <formula>0.15</formula>
    </cfRule>
    <cfRule type="cellIs" dxfId="691" priority="809" operator="greaterThan">
      <formula>0.25</formula>
    </cfRule>
  </conditionalFormatting>
  <conditionalFormatting sqref="DO309">
    <cfRule type="cellIs" dxfId="690" priority="806" operator="lessThan">
      <formula>0.05</formula>
    </cfRule>
    <cfRule type="cellIs" dxfId="689" priority="807" operator="greaterThan">
      <formula>0.11</formula>
    </cfRule>
  </conditionalFormatting>
  <conditionalFormatting sqref="DO310">
    <cfRule type="cellIs" dxfId="688" priority="804" operator="lessThan">
      <formula>0.21</formula>
    </cfRule>
    <cfRule type="cellIs" dxfId="687" priority="805" operator="greaterThan">
      <formula>0.27</formula>
    </cfRule>
  </conditionalFormatting>
  <conditionalFormatting sqref="DO311">
    <cfRule type="cellIs" dxfId="686" priority="802" operator="lessThan">
      <formula>0.14</formula>
    </cfRule>
    <cfRule type="cellIs" dxfId="685" priority="803" operator="greaterThan">
      <formula>0.2</formula>
    </cfRule>
  </conditionalFormatting>
  <conditionalFormatting sqref="DO312">
    <cfRule type="cellIs" dxfId="684" priority="800" operator="lessThan">
      <formula>0.02</formula>
    </cfRule>
    <cfRule type="cellIs" dxfId="683" priority="801" operator="greaterThan">
      <formula>0.08</formula>
    </cfRule>
  </conditionalFormatting>
  <conditionalFormatting sqref="DO313">
    <cfRule type="cellIs" dxfId="682" priority="798" operator="lessThan">
      <formula>0.1</formula>
    </cfRule>
    <cfRule type="cellIs" dxfId="681" priority="799" operator="greaterThan">
      <formula>0.16</formula>
    </cfRule>
  </conditionalFormatting>
  <conditionalFormatting sqref="DO314">
    <cfRule type="cellIs" dxfId="680" priority="796" operator="lessThan">
      <formula>0.08</formula>
    </cfRule>
    <cfRule type="cellIs" dxfId="679" priority="797" operator="greaterThan">
      <formula>0.14</formula>
    </cfRule>
  </conditionalFormatting>
  <conditionalFormatting sqref="DO315">
    <cfRule type="cellIs" dxfId="678" priority="794" operator="lessThan">
      <formula>0.09</formula>
    </cfRule>
    <cfRule type="cellIs" dxfId="677" priority="795" operator="greaterThan">
      <formula>0.15</formula>
    </cfRule>
  </conditionalFormatting>
  <conditionalFormatting sqref="DO316">
    <cfRule type="cellIs" dxfId="676" priority="792" operator="lessThan">
      <formula>0.07</formula>
    </cfRule>
    <cfRule type="cellIs" dxfId="675" priority="793" operator="greaterThan">
      <formula>0.13</formula>
    </cfRule>
  </conditionalFormatting>
  <conditionalFormatting sqref="GI289 GK289 GK299 GI299">
    <cfRule type="cellIs" dxfId="674" priority="150" operator="greaterThan">
      <formula>30</formula>
    </cfRule>
  </conditionalFormatting>
  <conditionalFormatting sqref="GJ284:GJ288 GL284:GL288">
    <cfRule type="cellIs" dxfId="673" priority="167" operator="lessThan">
      <formula>0.15</formula>
    </cfRule>
    <cfRule type="cellIs" dxfId="672" priority="168" operator="greaterThan">
      <formula>0.25</formula>
    </cfRule>
  </conditionalFormatting>
  <conditionalFormatting sqref="GJ291 GL291">
    <cfRule type="cellIs" dxfId="671" priority="165" operator="lessThan">
      <formula>0.05</formula>
    </cfRule>
    <cfRule type="cellIs" dxfId="670" priority="166" operator="greaterThan">
      <formula>0.11</formula>
    </cfRule>
  </conditionalFormatting>
  <conditionalFormatting sqref="GJ292 GL292">
    <cfRule type="cellIs" dxfId="669" priority="163" operator="lessThan">
      <formula>0.21</formula>
    </cfRule>
    <cfRule type="cellIs" dxfId="668" priority="164" operator="greaterThan">
      <formula>0.27</formula>
    </cfRule>
  </conditionalFormatting>
  <conditionalFormatting sqref="GJ293 GL293">
    <cfRule type="cellIs" dxfId="667" priority="161" operator="lessThan">
      <formula>0.14</formula>
    </cfRule>
    <cfRule type="cellIs" dxfId="666" priority="162" operator="greaterThan">
      <formula>0.2</formula>
    </cfRule>
  </conditionalFormatting>
  <conditionalFormatting sqref="GJ294 GL294">
    <cfRule type="cellIs" dxfId="665" priority="159" operator="lessThan">
      <formula>0.02</formula>
    </cfRule>
    <cfRule type="cellIs" dxfId="664" priority="160" operator="greaterThan">
      <formula>0.08</formula>
    </cfRule>
  </conditionalFormatting>
  <conditionalFormatting sqref="GJ295 GL295">
    <cfRule type="cellIs" dxfId="663" priority="157" operator="lessThan">
      <formula>0.1</formula>
    </cfRule>
    <cfRule type="cellIs" dxfId="662" priority="158" operator="greaterThan">
      <formula>0.16</formula>
    </cfRule>
  </conditionalFormatting>
  <conditionalFormatting sqref="GJ296 GL296">
    <cfRule type="cellIs" dxfId="661" priority="155" operator="lessThan">
      <formula>0.08</formula>
    </cfRule>
    <cfRule type="cellIs" dxfId="660" priority="156" operator="greaterThan">
      <formula>0.14</formula>
    </cfRule>
  </conditionalFormatting>
  <conditionalFormatting sqref="GJ297 GL297">
    <cfRule type="cellIs" dxfId="659" priority="153" operator="lessThan">
      <formula>0.09</formula>
    </cfRule>
    <cfRule type="cellIs" dxfId="658" priority="154" operator="greaterThan">
      <formula>0.15</formula>
    </cfRule>
  </conditionalFormatting>
  <conditionalFormatting sqref="GJ298 GL298">
    <cfRule type="cellIs" dxfId="657" priority="151" operator="lessThan">
      <formula>0.07</formula>
    </cfRule>
    <cfRule type="cellIs" dxfId="656" priority="152" operator="greaterThan">
      <formula>0.13</formula>
    </cfRule>
  </conditionalFormatting>
  <conditionalFormatting sqref="GK248:GK252 GM248:GM252">
    <cfRule type="cellIs" dxfId="655" priority="148" operator="lessThan">
      <formula>0.15</formula>
    </cfRule>
    <cfRule type="cellIs" dxfId="654" priority="149" operator="greaterThan">
      <formula>0.25</formula>
    </cfRule>
  </conditionalFormatting>
  <conditionalFormatting sqref="GK255 GM255">
    <cfRule type="cellIs" dxfId="653" priority="146" operator="lessThan">
      <formula>0.05</formula>
    </cfRule>
    <cfRule type="cellIs" dxfId="652" priority="147" operator="greaterThan">
      <formula>0.11</formula>
    </cfRule>
  </conditionalFormatting>
  <conditionalFormatting sqref="GK256 GM256">
    <cfRule type="cellIs" dxfId="651" priority="144" operator="lessThan">
      <formula>0.21</formula>
    </cfRule>
    <cfRule type="cellIs" dxfId="650" priority="145" operator="greaterThan">
      <formula>0.27</formula>
    </cfRule>
  </conditionalFormatting>
  <conditionalFormatting sqref="GK257 GM257">
    <cfRule type="cellIs" dxfId="649" priority="142" operator="lessThan">
      <formula>0.14</formula>
    </cfRule>
    <cfRule type="cellIs" dxfId="648" priority="143" operator="greaterThan">
      <formula>0.2</formula>
    </cfRule>
  </conditionalFormatting>
  <conditionalFormatting sqref="GK258 GM258">
    <cfRule type="cellIs" dxfId="647" priority="140" operator="lessThan">
      <formula>0.02</formula>
    </cfRule>
    <cfRule type="cellIs" dxfId="646" priority="141" operator="greaterThan">
      <formula>0.08</formula>
    </cfRule>
  </conditionalFormatting>
  <conditionalFormatting sqref="GK259 GM259">
    <cfRule type="cellIs" dxfId="645" priority="138" operator="lessThan">
      <formula>0.1</formula>
    </cfRule>
    <cfRule type="cellIs" dxfId="644" priority="139" operator="greaterThan">
      <formula>0.16</formula>
    </cfRule>
  </conditionalFormatting>
  <conditionalFormatting sqref="GK260 GM260">
    <cfRule type="cellIs" dxfId="643" priority="136" operator="lessThan">
      <formula>0.08</formula>
    </cfRule>
    <cfRule type="cellIs" dxfId="642" priority="137" operator="greaterThan">
      <formula>0.14</formula>
    </cfRule>
  </conditionalFormatting>
  <conditionalFormatting sqref="GK261 GM261">
    <cfRule type="cellIs" dxfId="641" priority="134" operator="lessThan">
      <formula>0.09</formula>
    </cfRule>
    <cfRule type="cellIs" dxfId="640" priority="135" operator="greaterThan">
      <formula>0.15</formula>
    </cfRule>
  </conditionalFormatting>
  <conditionalFormatting sqref="GK262 GM262">
    <cfRule type="cellIs" dxfId="639" priority="132" operator="lessThan">
      <formula>0.07</formula>
    </cfRule>
    <cfRule type="cellIs" dxfId="638" priority="133" operator="greaterThan">
      <formula>0.13</formula>
    </cfRule>
  </conditionalFormatting>
  <conditionalFormatting sqref="DP325 DP335">
    <cfRule type="cellIs" dxfId="637" priority="734" operator="greaterThan">
      <formula>30</formula>
    </cfRule>
  </conditionalFormatting>
  <conditionalFormatting sqref="DQ320:DQ324">
    <cfRule type="cellIs" dxfId="636" priority="751" operator="lessThan">
      <formula>0.15</formula>
    </cfRule>
    <cfRule type="cellIs" dxfId="635" priority="752" operator="greaterThan">
      <formula>0.25</formula>
    </cfRule>
  </conditionalFormatting>
  <conditionalFormatting sqref="DQ327">
    <cfRule type="cellIs" dxfId="634" priority="749" operator="lessThan">
      <formula>0.05</formula>
    </cfRule>
    <cfRule type="cellIs" dxfId="633" priority="750" operator="greaterThan">
      <formula>0.11</formula>
    </cfRule>
  </conditionalFormatting>
  <conditionalFormatting sqref="DQ328">
    <cfRule type="cellIs" dxfId="632" priority="747" operator="lessThan">
      <formula>0.21</formula>
    </cfRule>
    <cfRule type="cellIs" dxfId="631" priority="748" operator="greaterThan">
      <formula>0.27</formula>
    </cfRule>
  </conditionalFormatting>
  <conditionalFormatting sqref="DQ329">
    <cfRule type="cellIs" dxfId="630" priority="745" operator="lessThan">
      <formula>0.14</formula>
    </cfRule>
    <cfRule type="cellIs" dxfId="629" priority="746" operator="greaterThan">
      <formula>0.2</formula>
    </cfRule>
  </conditionalFormatting>
  <conditionalFormatting sqref="DQ330">
    <cfRule type="cellIs" dxfId="628" priority="743" operator="lessThan">
      <formula>0.02</formula>
    </cfRule>
    <cfRule type="cellIs" dxfId="627" priority="744" operator="greaterThan">
      <formula>0.08</formula>
    </cfRule>
  </conditionalFormatting>
  <conditionalFormatting sqref="DQ331">
    <cfRule type="cellIs" dxfId="626" priority="741" operator="lessThan">
      <formula>0.1</formula>
    </cfRule>
    <cfRule type="cellIs" dxfId="625" priority="742" operator="greaterThan">
      <formula>0.16</formula>
    </cfRule>
  </conditionalFormatting>
  <conditionalFormatting sqref="DQ332">
    <cfRule type="cellIs" dxfId="624" priority="739" operator="lessThan">
      <formula>0.08</formula>
    </cfRule>
    <cfRule type="cellIs" dxfId="623" priority="740" operator="greaterThan">
      <formula>0.14</formula>
    </cfRule>
  </conditionalFormatting>
  <conditionalFormatting sqref="DQ333">
    <cfRule type="cellIs" dxfId="622" priority="737" operator="lessThan">
      <formula>0.09</formula>
    </cfRule>
    <cfRule type="cellIs" dxfId="621" priority="738" operator="greaterThan">
      <formula>0.15</formula>
    </cfRule>
  </conditionalFormatting>
  <conditionalFormatting sqref="DQ334">
    <cfRule type="cellIs" dxfId="620" priority="735" operator="lessThan">
      <formula>0.07</formula>
    </cfRule>
    <cfRule type="cellIs" dxfId="619" priority="736" operator="greaterThan">
      <formula>0.13</formula>
    </cfRule>
  </conditionalFormatting>
  <conditionalFormatting sqref="DQ289 DQ299">
    <cfRule type="cellIs" dxfId="618" priority="715" operator="greaterThan">
      <formula>30</formula>
    </cfRule>
  </conditionalFormatting>
  <conditionalFormatting sqref="DR284:DR288">
    <cfRule type="cellIs" dxfId="617" priority="732" operator="lessThan">
      <formula>0.15</formula>
    </cfRule>
    <cfRule type="cellIs" dxfId="616" priority="733" operator="greaterThan">
      <formula>0.25</formula>
    </cfRule>
  </conditionalFormatting>
  <conditionalFormatting sqref="DR291">
    <cfRule type="cellIs" dxfId="615" priority="730" operator="lessThan">
      <formula>0.05</formula>
    </cfRule>
    <cfRule type="cellIs" dxfId="614" priority="731" operator="greaterThan">
      <formula>0.11</formula>
    </cfRule>
  </conditionalFormatting>
  <conditionalFormatting sqref="DR292">
    <cfRule type="cellIs" dxfId="613" priority="728" operator="lessThan">
      <formula>0.21</formula>
    </cfRule>
    <cfRule type="cellIs" dxfId="612" priority="729" operator="greaterThan">
      <formula>0.27</formula>
    </cfRule>
  </conditionalFormatting>
  <conditionalFormatting sqref="DR293">
    <cfRule type="cellIs" dxfId="611" priority="726" operator="lessThan">
      <formula>0.14</formula>
    </cfRule>
    <cfRule type="cellIs" dxfId="610" priority="727" operator="greaterThan">
      <formula>0.2</formula>
    </cfRule>
  </conditionalFormatting>
  <conditionalFormatting sqref="DR294">
    <cfRule type="cellIs" dxfId="609" priority="724" operator="lessThan">
      <formula>0.02</formula>
    </cfRule>
    <cfRule type="cellIs" dxfId="608" priority="725" operator="greaterThan">
      <formula>0.08</formula>
    </cfRule>
  </conditionalFormatting>
  <conditionalFormatting sqref="DR295">
    <cfRule type="cellIs" dxfId="607" priority="722" operator="lessThan">
      <formula>0.1</formula>
    </cfRule>
    <cfRule type="cellIs" dxfId="606" priority="723" operator="greaterThan">
      <formula>0.16</formula>
    </cfRule>
  </conditionalFormatting>
  <conditionalFormatting sqref="DR296">
    <cfRule type="cellIs" dxfId="605" priority="720" operator="lessThan">
      <formula>0.08</formula>
    </cfRule>
    <cfRule type="cellIs" dxfId="604" priority="721" operator="greaterThan">
      <formula>0.14</formula>
    </cfRule>
  </conditionalFormatting>
  <conditionalFormatting sqref="DR297">
    <cfRule type="cellIs" dxfId="603" priority="718" operator="lessThan">
      <formula>0.09</formula>
    </cfRule>
    <cfRule type="cellIs" dxfId="602" priority="719" operator="greaterThan">
      <formula>0.15</formula>
    </cfRule>
  </conditionalFormatting>
  <conditionalFormatting sqref="DR298">
    <cfRule type="cellIs" dxfId="601" priority="716" operator="lessThan">
      <formula>0.07</formula>
    </cfRule>
    <cfRule type="cellIs" dxfId="600" priority="717" operator="greaterThan">
      <formula>0.13</formula>
    </cfRule>
  </conditionalFormatting>
  <conditionalFormatting sqref="DR307 DR317">
    <cfRule type="cellIs" dxfId="599" priority="696" operator="greaterThan">
      <formula>30</formula>
    </cfRule>
  </conditionalFormatting>
  <conditionalFormatting sqref="DS302:DS306">
    <cfRule type="cellIs" dxfId="598" priority="713" operator="lessThan">
      <formula>0.15</formula>
    </cfRule>
    <cfRule type="cellIs" dxfId="597" priority="714" operator="greaterThan">
      <formula>0.25</formula>
    </cfRule>
  </conditionalFormatting>
  <conditionalFormatting sqref="DS309">
    <cfRule type="cellIs" dxfId="596" priority="711" operator="lessThan">
      <formula>0.05</formula>
    </cfRule>
    <cfRule type="cellIs" dxfId="595" priority="712" operator="greaterThan">
      <formula>0.11</formula>
    </cfRule>
  </conditionalFormatting>
  <conditionalFormatting sqref="DS310">
    <cfRule type="cellIs" dxfId="594" priority="709" operator="lessThan">
      <formula>0.21</formula>
    </cfRule>
    <cfRule type="cellIs" dxfId="593" priority="710" operator="greaterThan">
      <formula>0.27</formula>
    </cfRule>
  </conditionalFormatting>
  <conditionalFormatting sqref="DS311">
    <cfRule type="cellIs" dxfId="592" priority="707" operator="lessThan">
      <formula>0.14</formula>
    </cfRule>
    <cfRule type="cellIs" dxfId="591" priority="708" operator="greaterThan">
      <formula>0.2</formula>
    </cfRule>
  </conditionalFormatting>
  <conditionalFormatting sqref="DS312">
    <cfRule type="cellIs" dxfId="590" priority="705" operator="lessThan">
      <formula>0.02</formula>
    </cfRule>
    <cfRule type="cellIs" dxfId="589" priority="706" operator="greaterThan">
      <formula>0.08</formula>
    </cfRule>
  </conditionalFormatting>
  <conditionalFormatting sqref="DS313">
    <cfRule type="cellIs" dxfId="588" priority="703" operator="lessThan">
      <formula>0.1</formula>
    </cfRule>
    <cfRule type="cellIs" dxfId="587" priority="704" operator="greaterThan">
      <formula>0.16</formula>
    </cfRule>
  </conditionalFormatting>
  <conditionalFormatting sqref="DS314">
    <cfRule type="cellIs" dxfId="586" priority="701" operator="lessThan">
      <formula>0.08</formula>
    </cfRule>
    <cfRule type="cellIs" dxfId="585" priority="702" operator="greaterThan">
      <formula>0.14</formula>
    </cfRule>
  </conditionalFormatting>
  <conditionalFormatting sqref="DS315">
    <cfRule type="cellIs" dxfId="584" priority="699" operator="lessThan">
      <formula>0.09</formula>
    </cfRule>
    <cfRule type="cellIs" dxfId="583" priority="700" operator="greaterThan">
      <formula>0.15</formula>
    </cfRule>
  </conditionalFormatting>
  <conditionalFormatting sqref="DS316">
    <cfRule type="cellIs" dxfId="582" priority="697" operator="lessThan">
      <formula>0.07</formula>
    </cfRule>
    <cfRule type="cellIs" dxfId="581" priority="698" operator="greaterThan">
      <formula>0.13</formula>
    </cfRule>
  </conditionalFormatting>
  <conditionalFormatting sqref="DS271 DS281">
    <cfRule type="cellIs" dxfId="580" priority="677" operator="greaterThan">
      <formula>30</formula>
    </cfRule>
  </conditionalFormatting>
  <conditionalFormatting sqref="DT266:DT270">
    <cfRule type="cellIs" dxfId="579" priority="694" operator="lessThan">
      <formula>0.15</formula>
    </cfRule>
    <cfRule type="cellIs" dxfId="578" priority="695" operator="greaterThan">
      <formula>0.25</formula>
    </cfRule>
  </conditionalFormatting>
  <conditionalFormatting sqref="DT273">
    <cfRule type="cellIs" dxfId="577" priority="692" operator="lessThan">
      <formula>0.05</formula>
    </cfRule>
    <cfRule type="cellIs" dxfId="576" priority="693" operator="greaterThan">
      <formula>0.11</formula>
    </cfRule>
  </conditionalFormatting>
  <conditionalFormatting sqref="DT274">
    <cfRule type="cellIs" dxfId="575" priority="690" operator="lessThan">
      <formula>0.21</formula>
    </cfRule>
    <cfRule type="cellIs" dxfId="574" priority="691" operator="greaterThan">
      <formula>0.27</formula>
    </cfRule>
  </conditionalFormatting>
  <conditionalFormatting sqref="DT275">
    <cfRule type="cellIs" dxfId="573" priority="688" operator="lessThan">
      <formula>0.14</formula>
    </cfRule>
    <cfRule type="cellIs" dxfId="572" priority="689" operator="greaterThan">
      <formula>0.2</formula>
    </cfRule>
  </conditionalFormatting>
  <conditionalFormatting sqref="DT276">
    <cfRule type="cellIs" dxfId="571" priority="686" operator="lessThan">
      <formula>0.02</formula>
    </cfRule>
    <cfRule type="cellIs" dxfId="570" priority="687" operator="greaterThan">
      <formula>0.08</formula>
    </cfRule>
  </conditionalFormatting>
  <conditionalFormatting sqref="DT277">
    <cfRule type="cellIs" dxfId="569" priority="684" operator="lessThan">
      <formula>0.1</formula>
    </cfRule>
    <cfRule type="cellIs" dxfId="568" priority="685" operator="greaterThan">
      <formula>0.16</formula>
    </cfRule>
  </conditionalFormatting>
  <conditionalFormatting sqref="DT278">
    <cfRule type="cellIs" dxfId="567" priority="682" operator="lessThan">
      <formula>0.08</formula>
    </cfRule>
    <cfRule type="cellIs" dxfId="566" priority="683" operator="greaterThan">
      <formula>0.14</formula>
    </cfRule>
  </conditionalFormatting>
  <conditionalFormatting sqref="DT279">
    <cfRule type="cellIs" dxfId="565" priority="680" operator="lessThan">
      <formula>0.09</formula>
    </cfRule>
    <cfRule type="cellIs" dxfId="564" priority="681" operator="greaterThan">
      <formula>0.15</formula>
    </cfRule>
  </conditionalFormatting>
  <conditionalFormatting sqref="DT280">
    <cfRule type="cellIs" dxfId="563" priority="678" operator="lessThan">
      <formula>0.07</formula>
    </cfRule>
    <cfRule type="cellIs" dxfId="562" priority="679" operator="greaterThan">
      <formula>0.13</formula>
    </cfRule>
  </conditionalFormatting>
  <conditionalFormatting sqref="DT253 DT263">
    <cfRule type="cellIs" dxfId="561" priority="658" operator="greaterThan">
      <formula>30</formula>
    </cfRule>
  </conditionalFormatting>
  <conditionalFormatting sqref="DU248:DU252">
    <cfRule type="cellIs" dxfId="560" priority="675" operator="lessThan">
      <formula>0.15</formula>
    </cfRule>
    <cfRule type="cellIs" dxfId="559" priority="676" operator="greaterThan">
      <formula>0.25</formula>
    </cfRule>
  </conditionalFormatting>
  <conditionalFormatting sqref="DU255">
    <cfRule type="cellIs" dxfId="558" priority="673" operator="lessThan">
      <formula>0.05</formula>
    </cfRule>
    <cfRule type="cellIs" dxfId="557" priority="674" operator="greaterThan">
      <formula>0.11</formula>
    </cfRule>
  </conditionalFormatting>
  <conditionalFormatting sqref="DU256">
    <cfRule type="cellIs" dxfId="556" priority="671" operator="lessThan">
      <formula>0.21</formula>
    </cfRule>
    <cfRule type="cellIs" dxfId="555" priority="672" operator="greaterThan">
      <formula>0.27</formula>
    </cfRule>
  </conditionalFormatting>
  <conditionalFormatting sqref="DU257">
    <cfRule type="cellIs" dxfId="554" priority="669" operator="lessThan">
      <formula>0.14</formula>
    </cfRule>
    <cfRule type="cellIs" dxfId="553" priority="670" operator="greaterThan">
      <formula>0.2</formula>
    </cfRule>
  </conditionalFormatting>
  <conditionalFormatting sqref="DU258">
    <cfRule type="cellIs" dxfId="552" priority="667" operator="lessThan">
      <formula>0.02</formula>
    </cfRule>
    <cfRule type="cellIs" dxfId="551" priority="668" operator="greaterThan">
      <formula>0.08</formula>
    </cfRule>
  </conditionalFormatting>
  <conditionalFormatting sqref="DU259">
    <cfRule type="cellIs" dxfId="550" priority="665" operator="lessThan">
      <formula>0.1</formula>
    </cfRule>
    <cfRule type="cellIs" dxfId="549" priority="666" operator="greaterThan">
      <formula>0.16</formula>
    </cfRule>
  </conditionalFormatting>
  <conditionalFormatting sqref="DU260">
    <cfRule type="cellIs" dxfId="548" priority="663" operator="lessThan">
      <formula>0.08</formula>
    </cfRule>
    <cfRule type="cellIs" dxfId="547" priority="664" operator="greaterThan">
      <formula>0.14</formula>
    </cfRule>
  </conditionalFormatting>
  <conditionalFormatting sqref="DU261">
    <cfRule type="cellIs" dxfId="546" priority="661" operator="lessThan">
      <formula>0.09</formula>
    </cfRule>
    <cfRule type="cellIs" dxfId="545" priority="662" operator="greaterThan">
      <formula>0.15</formula>
    </cfRule>
  </conditionalFormatting>
  <conditionalFormatting sqref="DU262">
    <cfRule type="cellIs" dxfId="544" priority="659" operator="lessThan">
      <formula>0.07</formula>
    </cfRule>
    <cfRule type="cellIs" dxfId="543" priority="660" operator="greaterThan">
      <formula>0.13</formula>
    </cfRule>
  </conditionalFormatting>
  <conditionalFormatting sqref="DU289 DU299">
    <cfRule type="cellIs" dxfId="542" priority="639" operator="greaterThan">
      <formula>30</formula>
    </cfRule>
  </conditionalFormatting>
  <conditionalFormatting sqref="DV284:DV288">
    <cfRule type="cellIs" dxfId="541" priority="656" operator="lessThan">
      <formula>0.15</formula>
    </cfRule>
    <cfRule type="cellIs" dxfId="540" priority="657" operator="greaterThan">
      <formula>0.25</formula>
    </cfRule>
  </conditionalFormatting>
  <conditionalFormatting sqref="DV291">
    <cfRule type="cellIs" dxfId="539" priority="654" operator="lessThan">
      <formula>0.05</formula>
    </cfRule>
    <cfRule type="cellIs" dxfId="538" priority="655" operator="greaterThan">
      <formula>0.11</formula>
    </cfRule>
  </conditionalFormatting>
  <conditionalFormatting sqref="DV292">
    <cfRule type="cellIs" dxfId="537" priority="652" operator="lessThan">
      <formula>0.21</formula>
    </cfRule>
    <cfRule type="cellIs" dxfId="536" priority="653" operator="greaterThan">
      <formula>0.27</formula>
    </cfRule>
  </conditionalFormatting>
  <conditionalFormatting sqref="DV293">
    <cfRule type="cellIs" dxfId="535" priority="650" operator="lessThan">
      <formula>0.14</formula>
    </cfRule>
    <cfRule type="cellIs" dxfId="534" priority="651" operator="greaterThan">
      <formula>0.2</formula>
    </cfRule>
  </conditionalFormatting>
  <conditionalFormatting sqref="DV294">
    <cfRule type="cellIs" dxfId="533" priority="648" operator="lessThan">
      <formula>0.02</formula>
    </cfRule>
    <cfRule type="cellIs" dxfId="532" priority="649" operator="greaterThan">
      <formula>0.08</formula>
    </cfRule>
  </conditionalFormatting>
  <conditionalFormatting sqref="DV295">
    <cfRule type="cellIs" dxfId="531" priority="646" operator="lessThan">
      <formula>0.1</formula>
    </cfRule>
    <cfRule type="cellIs" dxfId="530" priority="647" operator="greaterThan">
      <formula>0.16</formula>
    </cfRule>
  </conditionalFormatting>
  <conditionalFormatting sqref="DV296">
    <cfRule type="cellIs" dxfId="529" priority="644" operator="lessThan">
      <formula>0.08</formula>
    </cfRule>
    <cfRule type="cellIs" dxfId="528" priority="645" operator="greaterThan">
      <formula>0.14</formula>
    </cfRule>
  </conditionalFormatting>
  <conditionalFormatting sqref="DV297">
    <cfRule type="cellIs" dxfId="527" priority="642" operator="lessThan">
      <formula>0.09</formula>
    </cfRule>
    <cfRule type="cellIs" dxfId="526" priority="643" operator="greaterThan">
      <formula>0.15</formula>
    </cfRule>
  </conditionalFormatting>
  <conditionalFormatting sqref="DV298">
    <cfRule type="cellIs" dxfId="525" priority="640" operator="lessThan">
      <formula>0.07</formula>
    </cfRule>
    <cfRule type="cellIs" dxfId="524" priority="641" operator="greaterThan">
      <formula>0.13</formula>
    </cfRule>
  </conditionalFormatting>
  <conditionalFormatting sqref="DV307 DV317">
    <cfRule type="cellIs" dxfId="523" priority="620" operator="greaterThan">
      <formula>30</formula>
    </cfRule>
  </conditionalFormatting>
  <conditionalFormatting sqref="DW302:DW306">
    <cfRule type="cellIs" dxfId="522" priority="637" operator="lessThan">
      <formula>0.15</formula>
    </cfRule>
    <cfRule type="cellIs" dxfId="521" priority="638" operator="greaterThan">
      <formula>0.25</formula>
    </cfRule>
  </conditionalFormatting>
  <conditionalFormatting sqref="DW309">
    <cfRule type="cellIs" dxfId="520" priority="635" operator="lessThan">
      <formula>0.05</formula>
    </cfRule>
    <cfRule type="cellIs" dxfId="519" priority="636" operator="greaterThan">
      <formula>0.11</formula>
    </cfRule>
  </conditionalFormatting>
  <conditionalFormatting sqref="DW310">
    <cfRule type="cellIs" dxfId="518" priority="633" operator="lessThan">
      <formula>0.21</formula>
    </cfRule>
    <cfRule type="cellIs" dxfId="517" priority="634" operator="greaterThan">
      <formula>0.27</formula>
    </cfRule>
  </conditionalFormatting>
  <conditionalFormatting sqref="DW311">
    <cfRule type="cellIs" dxfId="516" priority="631" operator="lessThan">
      <formula>0.14</formula>
    </cfRule>
    <cfRule type="cellIs" dxfId="515" priority="632" operator="greaterThan">
      <formula>0.2</formula>
    </cfRule>
  </conditionalFormatting>
  <conditionalFormatting sqref="DW312">
    <cfRule type="cellIs" dxfId="514" priority="629" operator="lessThan">
      <formula>0.02</formula>
    </cfRule>
    <cfRule type="cellIs" dxfId="513" priority="630" operator="greaterThan">
      <formula>0.08</formula>
    </cfRule>
  </conditionalFormatting>
  <conditionalFormatting sqref="DW313">
    <cfRule type="cellIs" dxfId="512" priority="627" operator="lessThan">
      <formula>0.1</formula>
    </cfRule>
    <cfRule type="cellIs" dxfId="511" priority="628" operator="greaterThan">
      <formula>0.16</formula>
    </cfRule>
  </conditionalFormatting>
  <conditionalFormatting sqref="DW314">
    <cfRule type="cellIs" dxfId="510" priority="625" operator="lessThan">
      <formula>0.08</formula>
    </cfRule>
    <cfRule type="cellIs" dxfId="509" priority="626" operator="greaterThan">
      <formula>0.14</formula>
    </cfRule>
  </conditionalFormatting>
  <conditionalFormatting sqref="DW315">
    <cfRule type="cellIs" dxfId="508" priority="623" operator="lessThan">
      <formula>0.09</formula>
    </cfRule>
    <cfRule type="cellIs" dxfId="507" priority="624" operator="greaterThan">
      <formula>0.15</formula>
    </cfRule>
  </conditionalFormatting>
  <conditionalFormatting sqref="DW316">
    <cfRule type="cellIs" dxfId="506" priority="621" operator="lessThan">
      <formula>0.07</formula>
    </cfRule>
    <cfRule type="cellIs" dxfId="505" priority="622" operator="greaterThan">
      <formula>0.13</formula>
    </cfRule>
  </conditionalFormatting>
  <conditionalFormatting sqref="DW271 DW281">
    <cfRule type="cellIs" dxfId="504" priority="601" operator="greaterThan">
      <formula>30</formula>
    </cfRule>
  </conditionalFormatting>
  <conditionalFormatting sqref="DX266:DX270">
    <cfRule type="cellIs" dxfId="503" priority="618" operator="lessThan">
      <formula>0.15</formula>
    </cfRule>
    <cfRule type="cellIs" dxfId="502" priority="619" operator="greaterThan">
      <formula>0.25</formula>
    </cfRule>
  </conditionalFormatting>
  <conditionalFormatting sqref="DX273">
    <cfRule type="cellIs" dxfId="501" priority="616" operator="lessThan">
      <formula>0.05</formula>
    </cfRule>
    <cfRule type="cellIs" dxfId="500" priority="617" operator="greaterThan">
      <formula>0.11</formula>
    </cfRule>
  </conditionalFormatting>
  <conditionalFormatting sqref="DX274">
    <cfRule type="cellIs" dxfId="499" priority="614" operator="lessThan">
      <formula>0.21</formula>
    </cfRule>
    <cfRule type="cellIs" dxfId="498" priority="615" operator="greaterThan">
      <formula>0.27</formula>
    </cfRule>
  </conditionalFormatting>
  <conditionalFormatting sqref="DX275">
    <cfRule type="cellIs" dxfId="497" priority="612" operator="lessThan">
      <formula>0.14</formula>
    </cfRule>
    <cfRule type="cellIs" dxfId="496" priority="613" operator="greaterThan">
      <formula>0.2</formula>
    </cfRule>
  </conditionalFormatting>
  <conditionalFormatting sqref="DX276">
    <cfRule type="cellIs" dxfId="495" priority="610" operator="lessThan">
      <formula>0.02</formula>
    </cfRule>
    <cfRule type="cellIs" dxfId="494" priority="611" operator="greaterThan">
      <formula>0.08</formula>
    </cfRule>
  </conditionalFormatting>
  <conditionalFormatting sqref="DX277">
    <cfRule type="cellIs" dxfId="493" priority="608" operator="lessThan">
      <formula>0.1</formula>
    </cfRule>
    <cfRule type="cellIs" dxfId="492" priority="609" operator="greaterThan">
      <formula>0.16</formula>
    </cfRule>
  </conditionalFormatting>
  <conditionalFormatting sqref="DX278">
    <cfRule type="cellIs" dxfId="491" priority="606" operator="lessThan">
      <formula>0.08</formula>
    </cfRule>
    <cfRule type="cellIs" dxfId="490" priority="607" operator="greaterThan">
      <formula>0.14</formula>
    </cfRule>
  </conditionalFormatting>
  <conditionalFormatting sqref="DX279">
    <cfRule type="cellIs" dxfId="489" priority="604" operator="lessThan">
      <formula>0.09</formula>
    </cfRule>
    <cfRule type="cellIs" dxfId="488" priority="605" operator="greaterThan">
      <formula>0.15</formula>
    </cfRule>
  </conditionalFormatting>
  <conditionalFormatting sqref="DX280">
    <cfRule type="cellIs" dxfId="487" priority="602" operator="lessThan">
      <formula>0.07</formula>
    </cfRule>
    <cfRule type="cellIs" dxfId="486" priority="603" operator="greaterThan">
      <formula>0.13</formula>
    </cfRule>
  </conditionalFormatting>
  <conditionalFormatting sqref="DX253 DX263">
    <cfRule type="cellIs" dxfId="485" priority="582" operator="greaterThan">
      <formula>30</formula>
    </cfRule>
  </conditionalFormatting>
  <conditionalFormatting sqref="DY248:DY252">
    <cfRule type="cellIs" dxfId="484" priority="599" operator="lessThan">
      <formula>0.15</formula>
    </cfRule>
    <cfRule type="cellIs" dxfId="483" priority="600" operator="greaterThan">
      <formula>0.25</formula>
    </cfRule>
  </conditionalFormatting>
  <conditionalFormatting sqref="DY255">
    <cfRule type="cellIs" dxfId="482" priority="597" operator="lessThan">
      <formula>0.05</formula>
    </cfRule>
    <cfRule type="cellIs" dxfId="481" priority="598" operator="greaterThan">
      <formula>0.11</formula>
    </cfRule>
  </conditionalFormatting>
  <conditionalFormatting sqref="DY256">
    <cfRule type="cellIs" dxfId="480" priority="595" operator="lessThan">
      <formula>0.21</formula>
    </cfRule>
    <cfRule type="cellIs" dxfId="479" priority="596" operator="greaterThan">
      <formula>0.27</formula>
    </cfRule>
  </conditionalFormatting>
  <conditionalFormatting sqref="DY257">
    <cfRule type="cellIs" dxfId="478" priority="593" operator="lessThan">
      <formula>0.14</formula>
    </cfRule>
    <cfRule type="cellIs" dxfId="477" priority="594" operator="greaterThan">
      <formula>0.2</formula>
    </cfRule>
  </conditionalFormatting>
  <conditionalFormatting sqref="DY258">
    <cfRule type="cellIs" dxfId="476" priority="591" operator="lessThan">
      <formula>0.02</formula>
    </cfRule>
    <cfRule type="cellIs" dxfId="475" priority="592" operator="greaterThan">
      <formula>0.08</formula>
    </cfRule>
  </conditionalFormatting>
  <conditionalFormatting sqref="DY259">
    <cfRule type="cellIs" dxfId="474" priority="589" operator="lessThan">
      <formula>0.1</formula>
    </cfRule>
    <cfRule type="cellIs" dxfId="473" priority="590" operator="greaterThan">
      <formula>0.16</formula>
    </cfRule>
  </conditionalFormatting>
  <conditionalFormatting sqref="DY260">
    <cfRule type="cellIs" dxfId="472" priority="587" operator="lessThan">
      <formula>0.08</formula>
    </cfRule>
    <cfRule type="cellIs" dxfId="471" priority="588" operator="greaterThan">
      <formula>0.14</formula>
    </cfRule>
  </conditionalFormatting>
  <conditionalFormatting sqref="DY261">
    <cfRule type="cellIs" dxfId="470" priority="585" operator="lessThan">
      <formula>0.09</formula>
    </cfRule>
    <cfRule type="cellIs" dxfId="469" priority="586" operator="greaterThan">
      <formula>0.15</formula>
    </cfRule>
  </conditionalFormatting>
  <conditionalFormatting sqref="DY262">
    <cfRule type="cellIs" dxfId="468" priority="583" operator="lessThan">
      <formula>0.07</formula>
    </cfRule>
    <cfRule type="cellIs" dxfId="467" priority="584" operator="greaterThan">
      <formula>0.13</formula>
    </cfRule>
  </conditionalFormatting>
  <conditionalFormatting sqref="DY289 DY299">
    <cfRule type="cellIs" dxfId="466" priority="563" operator="greaterThan">
      <formula>30</formula>
    </cfRule>
  </conditionalFormatting>
  <conditionalFormatting sqref="DZ284:DZ288">
    <cfRule type="cellIs" dxfId="465" priority="580" operator="lessThan">
      <formula>0.15</formula>
    </cfRule>
    <cfRule type="cellIs" dxfId="464" priority="581" operator="greaterThan">
      <formula>0.25</formula>
    </cfRule>
  </conditionalFormatting>
  <conditionalFormatting sqref="DZ291">
    <cfRule type="cellIs" dxfId="463" priority="578" operator="lessThan">
      <formula>0.05</formula>
    </cfRule>
    <cfRule type="cellIs" dxfId="462" priority="579" operator="greaterThan">
      <formula>0.11</formula>
    </cfRule>
  </conditionalFormatting>
  <conditionalFormatting sqref="DZ292">
    <cfRule type="cellIs" dxfId="461" priority="576" operator="lessThan">
      <formula>0.21</formula>
    </cfRule>
    <cfRule type="cellIs" dxfId="460" priority="577" operator="greaterThan">
      <formula>0.27</formula>
    </cfRule>
  </conditionalFormatting>
  <conditionalFormatting sqref="DZ293">
    <cfRule type="cellIs" dxfId="459" priority="574" operator="lessThan">
      <formula>0.14</formula>
    </cfRule>
    <cfRule type="cellIs" dxfId="458" priority="575" operator="greaterThan">
      <formula>0.2</formula>
    </cfRule>
  </conditionalFormatting>
  <conditionalFormatting sqref="DZ294">
    <cfRule type="cellIs" dxfId="457" priority="572" operator="lessThan">
      <formula>0.02</formula>
    </cfRule>
    <cfRule type="cellIs" dxfId="456" priority="573" operator="greaterThan">
      <formula>0.08</formula>
    </cfRule>
  </conditionalFormatting>
  <conditionalFormatting sqref="DZ295">
    <cfRule type="cellIs" dxfId="455" priority="570" operator="lessThan">
      <formula>0.1</formula>
    </cfRule>
    <cfRule type="cellIs" dxfId="454" priority="571" operator="greaterThan">
      <formula>0.16</formula>
    </cfRule>
  </conditionalFormatting>
  <conditionalFormatting sqref="DZ296">
    <cfRule type="cellIs" dxfId="453" priority="568" operator="lessThan">
      <formula>0.08</formula>
    </cfRule>
    <cfRule type="cellIs" dxfId="452" priority="569" operator="greaterThan">
      <formula>0.14</formula>
    </cfRule>
  </conditionalFormatting>
  <conditionalFormatting sqref="DZ297">
    <cfRule type="cellIs" dxfId="451" priority="566" operator="lessThan">
      <formula>0.09</formula>
    </cfRule>
    <cfRule type="cellIs" dxfId="450" priority="567" operator="greaterThan">
      <formula>0.15</formula>
    </cfRule>
  </conditionalFormatting>
  <conditionalFormatting sqref="DZ298">
    <cfRule type="cellIs" dxfId="449" priority="564" operator="lessThan">
      <formula>0.07</formula>
    </cfRule>
    <cfRule type="cellIs" dxfId="448" priority="565" operator="greaterThan">
      <formula>0.13</formula>
    </cfRule>
  </conditionalFormatting>
  <conditionalFormatting sqref="DZ307 DZ317">
    <cfRule type="cellIs" dxfId="447" priority="544" operator="greaterThan">
      <formula>30</formula>
    </cfRule>
  </conditionalFormatting>
  <conditionalFormatting sqref="EA302:EA306">
    <cfRule type="cellIs" dxfId="446" priority="561" operator="lessThan">
      <formula>0.15</formula>
    </cfRule>
    <cfRule type="cellIs" dxfId="445" priority="562" operator="greaterThan">
      <formula>0.25</formula>
    </cfRule>
  </conditionalFormatting>
  <conditionalFormatting sqref="EA309">
    <cfRule type="cellIs" dxfId="444" priority="559" operator="lessThan">
      <formula>0.05</formula>
    </cfRule>
    <cfRule type="cellIs" dxfId="443" priority="560" operator="greaterThan">
      <formula>0.11</formula>
    </cfRule>
  </conditionalFormatting>
  <conditionalFormatting sqref="EA310">
    <cfRule type="cellIs" dxfId="442" priority="557" operator="lessThan">
      <formula>0.21</formula>
    </cfRule>
    <cfRule type="cellIs" dxfId="441" priority="558" operator="greaterThan">
      <formula>0.27</formula>
    </cfRule>
  </conditionalFormatting>
  <conditionalFormatting sqref="EA311">
    <cfRule type="cellIs" dxfId="440" priority="555" operator="lessThan">
      <formula>0.14</formula>
    </cfRule>
    <cfRule type="cellIs" dxfId="439" priority="556" operator="greaterThan">
      <formula>0.2</formula>
    </cfRule>
  </conditionalFormatting>
  <conditionalFormatting sqref="EA312">
    <cfRule type="cellIs" dxfId="438" priority="553" operator="lessThan">
      <formula>0.02</formula>
    </cfRule>
    <cfRule type="cellIs" dxfId="437" priority="554" operator="greaterThan">
      <formula>0.08</formula>
    </cfRule>
  </conditionalFormatting>
  <conditionalFormatting sqref="EA313">
    <cfRule type="cellIs" dxfId="436" priority="551" operator="lessThan">
      <formula>0.1</formula>
    </cfRule>
    <cfRule type="cellIs" dxfId="435" priority="552" operator="greaterThan">
      <formula>0.16</formula>
    </cfRule>
  </conditionalFormatting>
  <conditionalFormatting sqref="EA314">
    <cfRule type="cellIs" dxfId="434" priority="549" operator="lessThan">
      <formula>0.08</formula>
    </cfRule>
    <cfRule type="cellIs" dxfId="433" priority="550" operator="greaterThan">
      <formula>0.14</formula>
    </cfRule>
  </conditionalFormatting>
  <conditionalFormatting sqref="EA315">
    <cfRule type="cellIs" dxfId="432" priority="547" operator="lessThan">
      <formula>0.09</formula>
    </cfRule>
    <cfRule type="cellIs" dxfId="431" priority="548" operator="greaterThan">
      <formula>0.15</formula>
    </cfRule>
  </conditionalFormatting>
  <conditionalFormatting sqref="EA316">
    <cfRule type="cellIs" dxfId="430" priority="545" operator="lessThan">
      <formula>0.07</formula>
    </cfRule>
    <cfRule type="cellIs" dxfId="429" priority="546" operator="greaterThan">
      <formula>0.13</formula>
    </cfRule>
  </conditionalFormatting>
  <conditionalFormatting sqref="EA271 EA281">
    <cfRule type="cellIs" dxfId="428" priority="543" operator="greaterThan">
      <formula>30</formula>
    </cfRule>
  </conditionalFormatting>
  <conditionalFormatting sqref="EB253 EB263">
    <cfRule type="cellIs" dxfId="427" priority="542" operator="greaterThan">
      <formula>30</formula>
    </cfRule>
  </conditionalFormatting>
  <conditionalFormatting sqref="EC289 EC299">
    <cfRule type="cellIs" dxfId="426" priority="541" operator="greaterThan">
      <formula>30</formula>
    </cfRule>
  </conditionalFormatting>
  <conditionalFormatting sqref="ED271 ED281">
    <cfRule type="cellIs" dxfId="425" priority="540" operator="greaterThan">
      <formula>30</formula>
    </cfRule>
  </conditionalFormatting>
  <conditionalFormatting sqref="EE253 EE263">
    <cfRule type="cellIs" dxfId="424" priority="539" operator="greaterThan">
      <formula>30</formula>
    </cfRule>
  </conditionalFormatting>
  <conditionalFormatting sqref="EF289 EF299">
    <cfRule type="cellIs" dxfId="423" priority="538" operator="greaterThan">
      <formula>30</formula>
    </cfRule>
  </conditionalFormatting>
  <conditionalFormatting sqref="EG271 EG281">
    <cfRule type="cellIs" dxfId="422" priority="537" operator="greaterThan">
      <formula>30</formula>
    </cfRule>
  </conditionalFormatting>
  <conditionalFormatting sqref="EH253 EH263">
    <cfRule type="cellIs" dxfId="421" priority="536" operator="greaterThan">
      <formula>30</formula>
    </cfRule>
  </conditionalFormatting>
  <conditionalFormatting sqref="EI289 EI299">
    <cfRule type="cellIs" dxfId="420" priority="535" operator="greaterThan">
      <formula>30</formula>
    </cfRule>
  </conditionalFormatting>
  <conditionalFormatting sqref="EJ271 EJ281">
    <cfRule type="cellIs" dxfId="419" priority="534" operator="greaterThan">
      <formula>30</formula>
    </cfRule>
  </conditionalFormatting>
  <conditionalFormatting sqref="EK253 EK263">
    <cfRule type="cellIs" dxfId="418" priority="533" operator="greaterThan">
      <formula>30</formula>
    </cfRule>
  </conditionalFormatting>
  <conditionalFormatting sqref="EL289 EL299">
    <cfRule type="cellIs" dxfId="417" priority="532" operator="greaterThan">
      <formula>30</formula>
    </cfRule>
  </conditionalFormatting>
  <conditionalFormatting sqref="EM271 EM281">
    <cfRule type="cellIs" dxfId="416" priority="531" operator="greaterThan">
      <formula>30</formula>
    </cfRule>
  </conditionalFormatting>
  <conditionalFormatting sqref="EN253 EN263">
    <cfRule type="cellIs" dxfId="415" priority="530" operator="greaterThan">
      <formula>30</formula>
    </cfRule>
  </conditionalFormatting>
  <conditionalFormatting sqref="EO289 EO299">
    <cfRule type="cellIs" dxfId="414" priority="529" operator="greaterThan">
      <formula>30</formula>
    </cfRule>
  </conditionalFormatting>
  <conditionalFormatting sqref="EQ253 EQ263">
    <cfRule type="cellIs" dxfId="413" priority="528" operator="greaterThan">
      <formula>30</formula>
    </cfRule>
  </conditionalFormatting>
  <conditionalFormatting sqref="ER271 ET271 ET281 ER281">
    <cfRule type="cellIs" dxfId="412" priority="509" operator="greaterThan">
      <formula>30</formula>
    </cfRule>
  </conditionalFormatting>
  <conditionalFormatting sqref="ES266:ES270 EU266:EU270">
    <cfRule type="cellIs" dxfId="411" priority="526" operator="lessThan">
      <formula>0.15</formula>
    </cfRule>
    <cfRule type="cellIs" dxfId="410" priority="527" operator="greaterThan">
      <formula>0.25</formula>
    </cfRule>
  </conditionalFormatting>
  <conditionalFormatting sqref="ES273 EU273">
    <cfRule type="cellIs" dxfId="409" priority="524" operator="lessThan">
      <formula>0.05</formula>
    </cfRule>
    <cfRule type="cellIs" dxfId="408" priority="525" operator="greaterThan">
      <formula>0.11</formula>
    </cfRule>
  </conditionalFormatting>
  <conditionalFormatting sqref="ES274 EU274">
    <cfRule type="cellIs" dxfId="407" priority="522" operator="lessThan">
      <formula>0.21</formula>
    </cfRule>
    <cfRule type="cellIs" dxfId="406" priority="523" operator="greaterThan">
      <formula>0.27</formula>
    </cfRule>
  </conditionalFormatting>
  <conditionalFormatting sqref="ES275 EU275">
    <cfRule type="cellIs" dxfId="405" priority="520" operator="lessThan">
      <formula>0.14</formula>
    </cfRule>
    <cfRule type="cellIs" dxfId="404" priority="521" operator="greaterThan">
      <formula>0.2</formula>
    </cfRule>
  </conditionalFormatting>
  <conditionalFormatting sqref="ES276 EU276">
    <cfRule type="cellIs" dxfId="403" priority="518" operator="lessThan">
      <formula>0.02</formula>
    </cfRule>
    <cfRule type="cellIs" dxfId="402" priority="519" operator="greaterThan">
      <formula>0.08</formula>
    </cfRule>
  </conditionalFormatting>
  <conditionalFormatting sqref="ES277 EU277">
    <cfRule type="cellIs" dxfId="401" priority="516" operator="lessThan">
      <formula>0.1</formula>
    </cfRule>
    <cfRule type="cellIs" dxfId="400" priority="517" operator="greaterThan">
      <formula>0.16</formula>
    </cfRule>
  </conditionalFormatting>
  <conditionalFormatting sqref="ES278 EU278">
    <cfRule type="cellIs" dxfId="399" priority="514" operator="lessThan">
      <formula>0.08</formula>
    </cfRule>
    <cfRule type="cellIs" dxfId="398" priority="515" operator="greaterThan">
      <formula>0.14</formula>
    </cfRule>
  </conditionalFormatting>
  <conditionalFormatting sqref="ES279 EU279">
    <cfRule type="cellIs" dxfId="397" priority="512" operator="lessThan">
      <formula>0.09</formula>
    </cfRule>
    <cfRule type="cellIs" dxfId="396" priority="513" operator="greaterThan">
      <formula>0.15</formula>
    </cfRule>
  </conditionalFormatting>
  <conditionalFormatting sqref="ES280 EU280">
    <cfRule type="cellIs" dxfId="395" priority="510" operator="lessThan">
      <formula>0.07</formula>
    </cfRule>
    <cfRule type="cellIs" dxfId="394" priority="511" operator="greaterThan">
      <formula>0.13</formula>
    </cfRule>
  </conditionalFormatting>
  <conditionalFormatting sqref="C263">
    <cfRule type="cellIs" dxfId="393" priority="491" operator="greaterThan">
      <formula>0.13</formula>
    </cfRule>
    <cfRule type="cellIs" dxfId="392" priority="492" operator="lessThan">
      <formula>0.07</formula>
    </cfRule>
  </conditionalFormatting>
  <conditionalFormatting sqref="C249:C254">
    <cfRule type="cellIs" dxfId="391" priority="507" operator="lessThan">
      <formula>0.15</formula>
    </cfRule>
    <cfRule type="cellIs" dxfId="390" priority="508" operator="greaterThan">
      <formula>0.25</formula>
    </cfRule>
  </conditionalFormatting>
  <conditionalFormatting sqref="C256">
    <cfRule type="cellIs" dxfId="389" priority="505" operator="lessThan">
      <formula>0.05</formula>
    </cfRule>
    <cfRule type="cellIs" dxfId="388" priority="506" operator="greaterThan">
      <formula>0.11</formula>
    </cfRule>
  </conditionalFormatting>
  <conditionalFormatting sqref="C257">
    <cfRule type="cellIs" dxfId="387" priority="503" operator="greaterThan">
      <formula>0.27</formula>
    </cfRule>
    <cfRule type="cellIs" dxfId="386" priority="504" operator="lessThan">
      <formula>0.21</formula>
    </cfRule>
  </conditionalFormatting>
  <conditionalFormatting sqref="C258">
    <cfRule type="cellIs" dxfId="385" priority="501" operator="lessThan">
      <formula>0.14</formula>
    </cfRule>
    <cfRule type="cellIs" dxfId="384" priority="502" operator="greaterThan">
      <formula>0.2</formula>
    </cfRule>
  </conditionalFormatting>
  <conditionalFormatting sqref="C259">
    <cfRule type="cellIs" dxfId="383" priority="499" operator="greaterThan">
      <formula>0.08</formula>
    </cfRule>
    <cfRule type="cellIs" dxfId="382" priority="500" operator="lessThan">
      <formula>0.02</formula>
    </cfRule>
  </conditionalFormatting>
  <conditionalFormatting sqref="C260">
    <cfRule type="cellIs" dxfId="381" priority="497" operator="greaterThan">
      <formula>0.16</formula>
    </cfRule>
    <cfRule type="cellIs" dxfId="380" priority="498" operator="lessThan">
      <formula>0.1</formula>
    </cfRule>
  </conditionalFormatting>
  <conditionalFormatting sqref="C261">
    <cfRule type="cellIs" dxfId="379" priority="495" operator="greaterThan">
      <formula>0.14</formula>
    </cfRule>
    <cfRule type="cellIs" dxfId="378" priority="496" operator="lessThan">
      <formula>0.08</formula>
    </cfRule>
  </conditionalFormatting>
  <conditionalFormatting sqref="C262">
    <cfRule type="cellIs" dxfId="377" priority="493" operator="greaterThan">
      <formula>0.15</formula>
    </cfRule>
    <cfRule type="cellIs" dxfId="376" priority="494" operator="lessThan">
      <formula>0.09</formula>
    </cfRule>
  </conditionalFormatting>
  <conditionalFormatting sqref="ES289 EU289 EU299 ES299">
    <cfRule type="cellIs" dxfId="375" priority="472" operator="greaterThan">
      <formula>30</formula>
    </cfRule>
  </conditionalFormatting>
  <conditionalFormatting sqref="ET284:ET288 EV284:EV288">
    <cfRule type="cellIs" dxfId="374" priority="489" operator="lessThan">
      <formula>0.15</formula>
    </cfRule>
    <cfRule type="cellIs" dxfId="373" priority="490" operator="greaterThan">
      <formula>0.25</formula>
    </cfRule>
  </conditionalFormatting>
  <conditionalFormatting sqref="ET291 EV291">
    <cfRule type="cellIs" dxfId="372" priority="487" operator="lessThan">
      <formula>0.05</formula>
    </cfRule>
    <cfRule type="cellIs" dxfId="371" priority="488" operator="greaterThan">
      <formula>0.11</formula>
    </cfRule>
  </conditionalFormatting>
  <conditionalFormatting sqref="ET292 EV292">
    <cfRule type="cellIs" dxfId="370" priority="485" operator="lessThan">
      <formula>0.21</formula>
    </cfRule>
    <cfRule type="cellIs" dxfId="369" priority="486" operator="greaterThan">
      <formula>0.27</formula>
    </cfRule>
  </conditionalFormatting>
  <conditionalFormatting sqref="ET293 EV293">
    <cfRule type="cellIs" dxfId="368" priority="483" operator="lessThan">
      <formula>0.14</formula>
    </cfRule>
    <cfRule type="cellIs" dxfId="367" priority="484" operator="greaterThan">
      <formula>0.2</formula>
    </cfRule>
  </conditionalFormatting>
  <conditionalFormatting sqref="ET294 EV294">
    <cfRule type="cellIs" dxfId="366" priority="481" operator="lessThan">
      <formula>0.02</formula>
    </cfRule>
    <cfRule type="cellIs" dxfId="365" priority="482" operator="greaterThan">
      <formula>0.08</formula>
    </cfRule>
  </conditionalFormatting>
  <conditionalFormatting sqref="ET295 EV295">
    <cfRule type="cellIs" dxfId="364" priority="479" operator="lessThan">
      <formula>0.1</formula>
    </cfRule>
    <cfRule type="cellIs" dxfId="363" priority="480" operator="greaterThan">
      <formula>0.16</formula>
    </cfRule>
  </conditionalFormatting>
  <conditionalFormatting sqref="ET296 EV296">
    <cfRule type="cellIs" dxfId="362" priority="477" operator="lessThan">
      <formula>0.08</formula>
    </cfRule>
    <cfRule type="cellIs" dxfId="361" priority="478" operator="greaterThan">
      <formula>0.14</formula>
    </cfRule>
  </conditionalFormatting>
  <conditionalFormatting sqref="ET297 EV297">
    <cfRule type="cellIs" dxfId="360" priority="475" operator="lessThan">
      <formula>0.09</formula>
    </cfRule>
    <cfRule type="cellIs" dxfId="359" priority="476" operator="greaterThan">
      <formula>0.15</formula>
    </cfRule>
  </conditionalFormatting>
  <conditionalFormatting sqref="ET298 EV298">
    <cfRule type="cellIs" dxfId="358" priority="473" operator="lessThan">
      <formula>0.07</formula>
    </cfRule>
    <cfRule type="cellIs" dxfId="357" priority="474" operator="greaterThan">
      <formula>0.13</formula>
    </cfRule>
  </conditionalFormatting>
  <conditionalFormatting sqref="GG253 GG263">
    <cfRule type="cellIs" dxfId="356" priority="170" operator="greaterThan">
      <formula>30</formula>
    </cfRule>
  </conditionalFormatting>
  <conditionalFormatting sqref="ET253 EV253 EX253">
    <cfRule type="cellIs" dxfId="355" priority="359" operator="greaterThan">
      <formula>30</formula>
    </cfRule>
  </conditionalFormatting>
  <conditionalFormatting sqref="EY262">
    <cfRule type="cellIs" dxfId="354" priority="360" operator="lessThan">
      <formula>0.07</formula>
    </cfRule>
    <cfRule type="cellIs" dxfId="353" priority="361" operator="greaterThan">
      <formula>0.13</formula>
    </cfRule>
  </conditionalFormatting>
  <conditionalFormatting sqref="EU248:EU252 EW248:EW252">
    <cfRule type="cellIs" dxfId="352" priority="394" operator="lessThan">
      <formula>0.15</formula>
    </cfRule>
    <cfRule type="cellIs" dxfId="351" priority="395" operator="greaterThan">
      <formula>0.25</formula>
    </cfRule>
  </conditionalFormatting>
  <conditionalFormatting sqref="EU255 EW255">
    <cfRule type="cellIs" dxfId="350" priority="392" operator="lessThan">
      <formula>0.05</formula>
    </cfRule>
    <cfRule type="cellIs" dxfId="349" priority="393" operator="greaterThan">
      <formula>0.11</formula>
    </cfRule>
  </conditionalFormatting>
  <conditionalFormatting sqref="EU256 EW256">
    <cfRule type="cellIs" dxfId="348" priority="390" operator="lessThan">
      <formula>0.21</formula>
    </cfRule>
    <cfRule type="cellIs" dxfId="347" priority="391" operator="greaterThan">
      <formula>0.27</formula>
    </cfRule>
  </conditionalFormatting>
  <conditionalFormatting sqref="EU257 EW257">
    <cfRule type="cellIs" dxfId="346" priority="388" operator="lessThan">
      <formula>0.14</formula>
    </cfRule>
    <cfRule type="cellIs" dxfId="345" priority="389" operator="greaterThan">
      <formula>0.2</formula>
    </cfRule>
  </conditionalFormatting>
  <conditionalFormatting sqref="EU258 EW258">
    <cfRule type="cellIs" dxfId="344" priority="386" operator="lessThan">
      <formula>0.02</formula>
    </cfRule>
    <cfRule type="cellIs" dxfId="343" priority="387" operator="greaterThan">
      <formula>0.08</formula>
    </cfRule>
  </conditionalFormatting>
  <conditionalFormatting sqref="EU259 EW259">
    <cfRule type="cellIs" dxfId="342" priority="384" operator="lessThan">
      <formula>0.1</formula>
    </cfRule>
    <cfRule type="cellIs" dxfId="341" priority="385" operator="greaterThan">
      <formula>0.16</formula>
    </cfRule>
  </conditionalFormatting>
  <conditionalFormatting sqref="EU260 EW260">
    <cfRule type="cellIs" dxfId="340" priority="382" operator="lessThan">
      <formula>0.08</formula>
    </cfRule>
    <cfRule type="cellIs" dxfId="339" priority="383" operator="greaterThan">
      <formula>0.14</formula>
    </cfRule>
  </conditionalFormatting>
  <conditionalFormatting sqref="EU261 EW261">
    <cfRule type="cellIs" dxfId="338" priority="380" operator="lessThan">
      <formula>0.09</formula>
    </cfRule>
    <cfRule type="cellIs" dxfId="337" priority="381" operator="greaterThan">
      <formula>0.15</formula>
    </cfRule>
  </conditionalFormatting>
  <conditionalFormatting sqref="EU262 EW262">
    <cfRule type="cellIs" dxfId="336" priority="378" operator="lessThan">
      <formula>0.07</formula>
    </cfRule>
    <cfRule type="cellIs" dxfId="335" priority="379" operator="greaterThan">
      <formula>0.13</formula>
    </cfRule>
  </conditionalFormatting>
  <conditionalFormatting sqref="EY248:EY252">
    <cfRule type="cellIs" dxfId="334" priority="376" operator="lessThan">
      <formula>0.15</formula>
    </cfRule>
    <cfRule type="cellIs" dxfId="333" priority="377" operator="greaterThan">
      <formula>0.25</formula>
    </cfRule>
  </conditionalFormatting>
  <conditionalFormatting sqref="EY255">
    <cfRule type="cellIs" dxfId="332" priority="374" operator="lessThan">
      <formula>0.05</formula>
    </cfRule>
    <cfRule type="cellIs" dxfId="331" priority="375" operator="greaterThan">
      <formula>0.11</formula>
    </cfRule>
  </conditionalFormatting>
  <conditionalFormatting sqref="EY256">
    <cfRule type="cellIs" dxfId="330" priority="372" operator="lessThan">
      <formula>0.21</formula>
    </cfRule>
    <cfRule type="cellIs" dxfId="329" priority="373" operator="greaterThan">
      <formula>0.27</formula>
    </cfRule>
  </conditionalFormatting>
  <conditionalFormatting sqref="EY257">
    <cfRule type="cellIs" dxfId="328" priority="370" operator="lessThan">
      <formula>0.14</formula>
    </cfRule>
    <cfRule type="cellIs" dxfId="327" priority="371" operator="greaterThan">
      <formula>0.2</formula>
    </cfRule>
  </conditionalFormatting>
  <conditionalFormatting sqref="EY258">
    <cfRule type="cellIs" dxfId="326" priority="368" operator="lessThan">
      <formula>0.02</formula>
    </cfRule>
    <cfRule type="cellIs" dxfId="325" priority="369" operator="greaterThan">
      <formula>0.08</formula>
    </cfRule>
  </conditionalFormatting>
  <conditionalFormatting sqref="EY259">
    <cfRule type="cellIs" dxfId="324" priority="366" operator="lessThan">
      <formula>0.1</formula>
    </cfRule>
    <cfRule type="cellIs" dxfId="323" priority="367" operator="greaterThan">
      <formula>0.16</formula>
    </cfRule>
  </conditionalFormatting>
  <conditionalFormatting sqref="EY260">
    <cfRule type="cellIs" dxfId="322" priority="364" operator="lessThan">
      <formula>0.08</formula>
    </cfRule>
    <cfRule type="cellIs" dxfId="321" priority="365" operator="greaterThan">
      <formula>0.14</formula>
    </cfRule>
  </conditionalFormatting>
  <conditionalFormatting sqref="EY261">
    <cfRule type="cellIs" dxfId="320" priority="362" operator="lessThan">
      <formula>0.09</formula>
    </cfRule>
    <cfRule type="cellIs" dxfId="319" priority="363" operator="greaterThan">
      <formula>0.15</formula>
    </cfRule>
  </conditionalFormatting>
  <conditionalFormatting sqref="EZ253 FB253">
    <cfRule type="cellIs" dxfId="318" priority="322" operator="greaterThan">
      <formula>30</formula>
    </cfRule>
  </conditionalFormatting>
  <conditionalFormatting sqref="FC262">
    <cfRule type="cellIs" dxfId="317" priority="323" operator="lessThan">
      <formula>0.07</formula>
    </cfRule>
    <cfRule type="cellIs" dxfId="316" priority="324" operator="greaterThan">
      <formula>0.13</formula>
    </cfRule>
  </conditionalFormatting>
  <conditionalFormatting sqref="FA248:FA252">
    <cfRule type="cellIs" dxfId="315" priority="357" operator="lessThan">
      <formula>0.15</formula>
    </cfRule>
    <cfRule type="cellIs" dxfId="314" priority="358" operator="greaterThan">
      <formula>0.25</formula>
    </cfRule>
  </conditionalFormatting>
  <conditionalFormatting sqref="FA255">
    <cfRule type="cellIs" dxfId="313" priority="355" operator="lessThan">
      <formula>0.05</formula>
    </cfRule>
    <cfRule type="cellIs" dxfId="312" priority="356" operator="greaterThan">
      <formula>0.11</formula>
    </cfRule>
  </conditionalFormatting>
  <conditionalFormatting sqref="FA256">
    <cfRule type="cellIs" dxfId="311" priority="353" operator="lessThan">
      <formula>0.21</formula>
    </cfRule>
    <cfRule type="cellIs" dxfId="310" priority="354" operator="greaterThan">
      <formula>0.27</formula>
    </cfRule>
  </conditionalFormatting>
  <conditionalFormatting sqref="FA257">
    <cfRule type="cellIs" dxfId="309" priority="351" operator="lessThan">
      <formula>0.14</formula>
    </cfRule>
    <cfRule type="cellIs" dxfId="308" priority="352" operator="greaterThan">
      <formula>0.2</formula>
    </cfRule>
  </conditionalFormatting>
  <conditionalFormatting sqref="FA258">
    <cfRule type="cellIs" dxfId="307" priority="349" operator="lessThan">
      <formula>0.02</formula>
    </cfRule>
    <cfRule type="cellIs" dxfId="306" priority="350" operator="greaterThan">
      <formula>0.08</formula>
    </cfRule>
  </conditionalFormatting>
  <conditionalFormatting sqref="FA259">
    <cfRule type="cellIs" dxfId="305" priority="347" operator="lessThan">
      <formula>0.1</formula>
    </cfRule>
    <cfRule type="cellIs" dxfId="304" priority="348" operator="greaterThan">
      <formula>0.16</formula>
    </cfRule>
  </conditionalFormatting>
  <conditionalFormatting sqref="FA260">
    <cfRule type="cellIs" dxfId="303" priority="345" operator="lessThan">
      <formula>0.08</formula>
    </cfRule>
    <cfRule type="cellIs" dxfId="302" priority="346" operator="greaterThan">
      <formula>0.14</formula>
    </cfRule>
  </conditionalFormatting>
  <conditionalFormatting sqref="FA261">
    <cfRule type="cellIs" dxfId="301" priority="343" operator="lessThan">
      <formula>0.09</formula>
    </cfRule>
    <cfRule type="cellIs" dxfId="300" priority="344" operator="greaterThan">
      <formula>0.15</formula>
    </cfRule>
  </conditionalFormatting>
  <conditionalFormatting sqref="FA262">
    <cfRule type="cellIs" dxfId="299" priority="341" operator="lessThan">
      <formula>0.07</formula>
    </cfRule>
    <cfRule type="cellIs" dxfId="298" priority="342" operator="greaterThan">
      <formula>0.13</formula>
    </cfRule>
  </conditionalFormatting>
  <conditionalFormatting sqref="FC248:FC252">
    <cfRule type="cellIs" dxfId="297" priority="339" operator="lessThan">
      <formula>0.15</formula>
    </cfRule>
    <cfRule type="cellIs" dxfId="296" priority="340" operator="greaterThan">
      <formula>0.25</formula>
    </cfRule>
  </conditionalFormatting>
  <conditionalFormatting sqref="FC255">
    <cfRule type="cellIs" dxfId="295" priority="337" operator="lessThan">
      <formula>0.05</formula>
    </cfRule>
    <cfRule type="cellIs" dxfId="294" priority="338" operator="greaterThan">
      <formula>0.11</formula>
    </cfRule>
  </conditionalFormatting>
  <conditionalFormatting sqref="FC256">
    <cfRule type="cellIs" dxfId="293" priority="335" operator="lessThan">
      <formula>0.21</formula>
    </cfRule>
    <cfRule type="cellIs" dxfId="292" priority="336" operator="greaterThan">
      <formula>0.27</formula>
    </cfRule>
  </conditionalFormatting>
  <conditionalFormatting sqref="FC257">
    <cfRule type="cellIs" dxfId="291" priority="333" operator="lessThan">
      <formula>0.14</formula>
    </cfRule>
    <cfRule type="cellIs" dxfId="290" priority="334" operator="greaterThan">
      <formula>0.2</formula>
    </cfRule>
  </conditionalFormatting>
  <conditionalFormatting sqref="FC258">
    <cfRule type="cellIs" dxfId="289" priority="331" operator="lessThan">
      <formula>0.02</formula>
    </cfRule>
    <cfRule type="cellIs" dxfId="288" priority="332" operator="greaterThan">
      <formula>0.08</formula>
    </cfRule>
  </conditionalFormatting>
  <conditionalFormatting sqref="FC259">
    <cfRule type="cellIs" dxfId="287" priority="329" operator="lessThan">
      <formula>0.1</formula>
    </cfRule>
    <cfRule type="cellIs" dxfId="286" priority="330" operator="greaterThan">
      <formula>0.16</formula>
    </cfRule>
  </conditionalFormatting>
  <conditionalFormatting sqref="FC260">
    <cfRule type="cellIs" dxfId="285" priority="327" operator="lessThan">
      <formula>0.08</formula>
    </cfRule>
    <cfRule type="cellIs" dxfId="284" priority="328" operator="greaterThan">
      <formula>0.14</formula>
    </cfRule>
  </conditionalFormatting>
  <conditionalFormatting sqref="FC261">
    <cfRule type="cellIs" dxfId="283" priority="325" operator="lessThan">
      <formula>0.09</formula>
    </cfRule>
    <cfRule type="cellIs" dxfId="282" priority="326" operator="greaterThan">
      <formula>0.15</formula>
    </cfRule>
  </conditionalFormatting>
  <conditionalFormatting sqref="ET263 EV263 EX263">
    <cfRule type="cellIs" dxfId="281" priority="321" operator="greaterThan">
      <formula>30</formula>
    </cfRule>
  </conditionalFormatting>
  <conditionalFormatting sqref="EZ263 FB263">
    <cfRule type="cellIs" dxfId="280" priority="320" operator="greaterThan">
      <formula>30</formula>
    </cfRule>
  </conditionalFormatting>
  <conditionalFormatting sqref="EV307 EV317">
    <cfRule type="cellIs" dxfId="279" priority="319" operator="greaterThan">
      <formula>30</formula>
    </cfRule>
  </conditionalFormatting>
  <conditionalFormatting sqref="EW325 EW335">
    <cfRule type="cellIs" dxfId="278" priority="318" operator="greaterThan">
      <formula>30</formula>
    </cfRule>
  </conditionalFormatting>
  <conditionalFormatting sqref="EX271 EX281">
    <cfRule type="cellIs" dxfId="277" priority="317" operator="greaterThan">
      <formula>30</formula>
    </cfRule>
  </conditionalFormatting>
  <conditionalFormatting sqref="EZ289 FB289 FB299 EZ299">
    <cfRule type="cellIs" dxfId="276" priority="298" operator="greaterThan">
      <formula>30</formula>
    </cfRule>
  </conditionalFormatting>
  <conditionalFormatting sqref="FA284:FA288 FC284:FC288">
    <cfRule type="cellIs" dxfId="275" priority="315" operator="lessThan">
      <formula>0.15</formula>
    </cfRule>
    <cfRule type="cellIs" dxfId="274" priority="316" operator="greaterThan">
      <formula>0.25</formula>
    </cfRule>
  </conditionalFormatting>
  <conditionalFormatting sqref="FA291 FC291">
    <cfRule type="cellIs" dxfId="273" priority="313" operator="lessThan">
      <formula>0.05</formula>
    </cfRule>
    <cfRule type="cellIs" dxfId="272" priority="314" operator="greaterThan">
      <formula>0.11</formula>
    </cfRule>
  </conditionalFormatting>
  <conditionalFormatting sqref="FA292 FC292">
    <cfRule type="cellIs" dxfId="271" priority="311" operator="lessThan">
      <formula>0.21</formula>
    </cfRule>
    <cfRule type="cellIs" dxfId="270" priority="312" operator="greaterThan">
      <formula>0.27</formula>
    </cfRule>
  </conditionalFormatting>
  <conditionalFormatting sqref="FA293 FC293">
    <cfRule type="cellIs" dxfId="269" priority="309" operator="lessThan">
      <formula>0.14</formula>
    </cfRule>
    <cfRule type="cellIs" dxfId="268" priority="310" operator="greaterThan">
      <formula>0.2</formula>
    </cfRule>
  </conditionalFormatting>
  <conditionalFormatting sqref="FA294 FC294">
    <cfRule type="cellIs" dxfId="267" priority="307" operator="lessThan">
      <formula>0.02</formula>
    </cfRule>
    <cfRule type="cellIs" dxfId="266" priority="308" operator="greaterThan">
      <formula>0.08</formula>
    </cfRule>
  </conditionalFormatting>
  <conditionalFormatting sqref="FA295 FC295">
    <cfRule type="cellIs" dxfId="265" priority="305" operator="lessThan">
      <formula>0.1</formula>
    </cfRule>
    <cfRule type="cellIs" dxfId="264" priority="306" operator="greaterThan">
      <formula>0.16</formula>
    </cfRule>
  </conditionalFormatting>
  <conditionalFormatting sqref="FA296 FC296">
    <cfRule type="cellIs" dxfId="263" priority="303" operator="lessThan">
      <formula>0.08</formula>
    </cfRule>
    <cfRule type="cellIs" dxfId="262" priority="304" operator="greaterThan">
      <formula>0.14</formula>
    </cfRule>
  </conditionalFormatting>
  <conditionalFormatting sqref="FA297 FC297">
    <cfRule type="cellIs" dxfId="261" priority="301" operator="lessThan">
      <formula>0.09</formula>
    </cfRule>
    <cfRule type="cellIs" dxfId="260" priority="302" operator="greaterThan">
      <formula>0.15</formula>
    </cfRule>
  </conditionalFormatting>
  <conditionalFormatting sqref="FA298 FC298">
    <cfRule type="cellIs" dxfId="259" priority="299" operator="lessThan">
      <formula>0.07</formula>
    </cfRule>
    <cfRule type="cellIs" dxfId="258" priority="300" operator="greaterThan">
      <formula>0.13</formula>
    </cfRule>
  </conditionalFormatting>
  <conditionalFormatting sqref="FA271 FA281">
    <cfRule type="cellIs" dxfId="257" priority="297" operator="greaterThan">
      <formula>30</formula>
    </cfRule>
  </conditionalFormatting>
  <conditionalFormatting sqref="FB307 FB317">
    <cfRule type="cellIs" dxfId="256" priority="296" operator="greaterThan">
      <formula>30</formula>
    </cfRule>
  </conditionalFormatting>
  <conditionalFormatting sqref="FC325 FC335">
    <cfRule type="cellIs" dxfId="255" priority="295" operator="greaterThan">
      <formula>30</formula>
    </cfRule>
  </conditionalFormatting>
  <conditionalFormatting sqref="FD271 FD281">
    <cfRule type="cellIs" dxfId="254" priority="294" operator="greaterThan">
      <formula>30</formula>
    </cfRule>
  </conditionalFormatting>
  <conditionalFormatting sqref="FE307 FE317">
    <cfRule type="cellIs" dxfId="253" priority="293" operator="greaterThan">
      <formula>30</formula>
    </cfRule>
  </conditionalFormatting>
  <conditionalFormatting sqref="FF253 FF263">
    <cfRule type="cellIs" dxfId="252" priority="292" operator="greaterThan">
      <formula>30</formula>
    </cfRule>
  </conditionalFormatting>
  <conditionalFormatting sqref="FG271 FG281">
    <cfRule type="cellIs" dxfId="251" priority="291" operator="greaterThan">
      <formula>30</formula>
    </cfRule>
  </conditionalFormatting>
  <conditionalFormatting sqref="FH289 FH299">
    <cfRule type="cellIs" dxfId="250" priority="290" operator="greaterThan">
      <formula>30</formula>
    </cfRule>
  </conditionalFormatting>
  <conditionalFormatting sqref="FI253 FI263">
    <cfRule type="cellIs" dxfId="249" priority="289" operator="greaterThan">
      <formula>30</formula>
    </cfRule>
  </conditionalFormatting>
  <conditionalFormatting sqref="FJ271 FJ281">
    <cfRule type="cellIs" dxfId="248" priority="288" operator="greaterThan">
      <formula>30</formula>
    </cfRule>
  </conditionalFormatting>
  <conditionalFormatting sqref="FP253 FR253 FT253">
    <cfRule type="cellIs" dxfId="247" priority="251" operator="greaterThan">
      <formula>30</formula>
    </cfRule>
  </conditionalFormatting>
  <conditionalFormatting sqref="FU262">
    <cfRule type="cellIs" dxfId="246" priority="252" operator="lessThan">
      <formula>0.07</formula>
    </cfRule>
    <cfRule type="cellIs" dxfId="245" priority="253" operator="greaterThan">
      <formula>0.13</formula>
    </cfRule>
  </conditionalFormatting>
  <conditionalFormatting sqref="FQ248:FQ252 FS248:FS252">
    <cfRule type="cellIs" dxfId="244" priority="286" operator="lessThan">
      <formula>0.15</formula>
    </cfRule>
    <cfRule type="cellIs" dxfId="243" priority="287" operator="greaterThan">
      <formula>0.25</formula>
    </cfRule>
  </conditionalFormatting>
  <conditionalFormatting sqref="FQ255 FS255">
    <cfRule type="cellIs" dxfId="242" priority="284" operator="lessThan">
      <formula>0.05</formula>
    </cfRule>
    <cfRule type="cellIs" dxfId="241" priority="285" operator="greaterThan">
      <formula>0.11</formula>
    </cfRule>
  </conditionalFormatting>
  <conditionalFormatting sqref="FQ256 FS256">
    <cfRule type="cellIs" dxfId="240" priority="282" operator="lessThan">
      <formula>0.21</formula>
    </cfRule>
    <cfRule type="cellIs" dxfId="239" priority="283" operator="greaterThan">
      <formula>0.27</formula>
    </cfRule>
  </conditionalFormatting>
  <conditionalFormatting sqref="FQ257 FS257">
    <cfRule type="cellIs" dxfId="238" priority="280" operator="lessThan">
      <formula>0.14</formula>
    </cfRule>
    <cfRule type="cellIs" dxfId="237" priority="281" operator="greaterThan">
      <formula>0.2</formula>
    </cfRule>
  </conditionalFormatting>
  <conditionalFormatting sqref="FQ258 FS258">
    <cfRule type="cellIs" dxfId="236" priority="278" operator="lessThan">
      <formula>0.02</formula>
    </cfRule>
    <cfRule type="cellIs" dxfId="235" priority="279" operator="greaterThan">
      <formula>0.08</formula>
    </cfRule>
  </conditionalFormatting>
  <conditionalFormatting sqref="FQ259 FS259">
    <cfRule type="cellIs" dxfId="234" priority="276" operator="lessThan">
      <formula>0.1</formula>
    </cfRule>
    <cfRule type="cellIs" dxfId="233" priority="277" operator="greaterThan">
      <formula>0.16</formula>
    </cfRule>
  </conditionalFormatting>
  <conditionalFormatting sqref="FQ260 FS260">
    <cfRule type="cellIs" dxfId="232" priority="274" operator="lessThan">
      <formula>0.08</formula>
    </cfRule>
    <cfRule type="cellIs" dxfId="231" priority="275" operator="greaterThan">
      <formula>0.14</formula>
    </cfRule>
  </conditionalFormatting>
  <conditionalFormatting sqref="FQ261 FS261">
    <cfRule type="cellIs" dxfId="230" priority="272" operator="lessThan">
      <formula>0.09</formula>
    </cfRule>
    <cfRule type="cellIs" dxfId="229" priority="273" operator="greaterThan">
      <formula>0.15</formula>
    </cfRule>
  </conditionalFormatting>
  <conditionalFormatting sqref="FQ262 FS262">
    <cfRule type="cellIs" dxfId="228" priority="270" operator="lessThan">
      <formula>0.07</formula>
    </cfRule>
    <cfRule type="cellIs" dxfId="227" priority="271" operator="greaterThan">
      <formula>0.13</formula>
    </cfRule>
  </conditionalFormatting>
  <conditionalFormatting sqref="FU248:FU252">
    <cfRule type="cellIs" dxfId="226" priority="268" operator="lessThan">
      <formula>0.15</formula>
    </cfRule>
    <cfRule type="cellIs" dxfId="225" priority="269" operator="greaterThan">
      <formula>0.25</formula>
    </cfRule>
  </conditionalFormatting>
  <conditionalFormatting sqref="FU255">
    <cfRule type="cellIs" dxfId="224" priority="266" operator="lessThan">
      <formula>0.05</formula>
    </cfRule>
    <cfRule type="cellIs" dxfId="223" priority="267" operator="greaterThan">
      <formula>0.11</formula>
    </cfRule>
  </conditionalFormatting>
  <conditionalFormatting sqref="FU256">
    <cfRule type="cellIs" dxfId="222" priority="264" operator="lessThan">
      <formula>0.21</formula>
    </cfRule>
    <cfRule type="cellIs" dxfId="221" priority="265" operator="greaterThan">
      <formula>0.27</formula>
    </cfRule>
  </conditionalFormatting>
  <conditionalFormatting sqref="FU257">
    <cfRule type="cellIs" dxfId="220" priority="262" operator="lessThan">
      <formula>0.14</formula>
    </cfRule>
    <cfRule type="cellIs" dxfId="219" priority="263" operator="greaterThan">
      <formula>0.2</formula>
    </cfRule>
  </conditionalFormatting>
  <conditionalFormatting sqref="FU258">
    <cfRule type="cellIs" dxfId="218" priority="260" operator="lessThan">
      <formula>0.02</formula>
    </cfRule>
    <cfRule type="cellIs" dxfId="217" priority="261" operator="greaterThan">
      <formula>0.08</formula>
    </cfRule>
  </conditionalFormatting>
  <conditionalFormatting sqref="FU259">
    <cfRule type="cellIs" dxfId="216" priority="258" operator="lessThan">
      <formula>0.1</formula>
    </cfRule>
    <cfRule type="cellIs" dxfId="215" priority="259" operator="greaterThan">
      <formula>0.16</formula>
    </cfRule>
  </conditionalFormatting>
  <conditionalFormatting sqref="FU260">
    <cfRule type="cellIs" dxfId="214" priority="256" operator="lessThan">
      <formula>0.08</formula>
    </cfRule>
    <cfRule type="cellIs" dxfId="213" priority="257" operator="greaterThan">
      <formula>0.14</formula>
    </cfRule>
  </conditionalFormatting>
  <conditionalFormatting sqref="FU261">
    <cfRule type="cellIs" dxfId="212" priority="254" operator="lessThan">
      <formula>0.09</formula>
    </cfRule>
    <cfRule type="cellIs" dxfId="211" priority="255" operator="greaterThan">
      <formula>0.15</formula>
    </cfRule>
  </conditionalFormatting>
  <conditionalFormatting sqref="FV253 FX253">
    <cfRule type="cellIs" dxfId="210" priority="214" operator="greaterThan">
      <formula>30</formula>
    </cfRule>
  </conditionalFormatting>
  <conditionalFormatting sqref="FY262">
    <cfRule type="cellIs" dxfId="209" priority="215" operator="lessThan">
      <formula>0.07</formula>
    </cfRule>
    <cfRule type="cellIs" dxfId="208" priority="216" operator="greaterThan">
      <formula>0.13</formula>
    </cfRule>
  </conditionalFormatting>
  <conditionalFormatting sqref="FW248:FW252">
    <cfRule type="cellIs" dxfId="207" priority="249" operator="lessThan">
      <formula>0.15</formula>
    </cfRule>
    <cfRule type="cellIs" dxfId="206" priority="250" operator="greaterThan">
      <formula>0.25</formula>
    </cfRule>
  </conditionalFormatting>
  <conditionalFormatting sqref="FW255">
    <cfRule type="cellIs" dxfId="205" priority="247" operator="lessThan">
      <formula>0.05</formula>
    </cfRule>
    <cfRule type="cellIs" dxfId="204" priority="248" operator="greaterThan">
      <formula>0.11</formula>
    </cfRule>
  </conditionalFormatting>
  <conditionalFormatting sqref="FW256">
    <cfRule type="cellIs" dxfId="203" priority="245" operator="lessThan">
      <formula>0.21</formula>
    </cfRule>
    <cfRule type="cellIs" dxfId="202" priority="246" operator="greaterThan">
      <formula>0.27</formula>
    </cfRule>
  </conditionalFormatting>
  <conditionalFormatting sqref="FW257">
    <cfRule type="cellIs" dxfId="201" priority="243" operator="lessThan">
      <formula>0.14</formula>
    </cfRule>
    <cfRule type="cellIs" dxfId="200" priority="244" operator="greaterThan">
      <formula>0.2</formula>
    </cfRule>
  </conditionalFormatting>
  <conditionalFormatting sqref="FW258">
    <cfRule type="cellIs" dxfId="199" priority="241" operator="lessThan">
      <formula>0.02</formula>
    </cfRule>
    <cfRule type="cellIs" dxfId="198" priority="242" operator="greaterThan">
      <formula>0.08</formula>
    </cfRule>
  </conditionalFormatting>
  <conditionalFormatting sqref="FW259">
    <cfRule type="cellIs" dxfId="197" priority="239" operator="lessThan">
      <formula>0.1</formula>
    </cfRule>
    <cfRule type="cellIs" dxfId="196" priority="240" operator="greaterThan">
      <formula>0.16</formula>
    </cfRule>
  </conditionalFormatting>
  <conditionalFormatting sqref="FW260">
    <cfRule type="cellIs" dxfId="195" priority="237" operator="lessThan">
      <formula>0.08</formula>
    </cfRule>
    <cfRule type="cellIs" dxfId="194" priority="238" operator="greaterThan">
      <formula>0.14</formula>
    </cfRule>
  </conditionalFormatting>
  <conditionalFormatting sqref="FW261">
    <cfRule type="cellIs" dxfId="193" priority="235" operator="lessThan">
      <formula>0.09</formula>
    </cfRule>
    <cfRule type="cellIs" dxfId="192" priority="236" operator="greaterThan">
      <formula>0.15</formula>
    </cfRule>
  </conditionalFormatting>
  <conditionalFormatting sqref="FW262">
    <cfRule type="cellIs" dxfId="191" priority="233" operator="lessThan">
      <formula>0.07</formula>
    </cfRule>
    <cfRule type="cellIs" dxfId="190" priority="234" operator="greaterThan">
      <formula>0.13</formula>
    </cfRule>
  </conditionalFormatting>
  <conditionalFormatting sqref="FY248:FY252">
    <cfRule type="cellIs" dxfId="189" priority="231" operator="lessThan">
      <formula>0.15</formula>
    </cfRule>
    <cfRule type="cellIs" dxfId="188" priority="232" operator="greaterThan">
      <formula>0.25</formula>
    </cfRule>
  </conditionalFormatting>
  <conditionalFormatting sqref="FY255">
    <cfRule type="cellIs" dxfId="187" priority="229" operator="lessThan">
      <formula>0.05</formula>
    </cfRule>
    <cfRule type="cellIs" dxfId="186" priority="230" operator="greaterThan">
      <formula>0.11</formula>
    </cfRule>
  </conditionalFormatting>
  <conditionalFormatting sqref="FY256">
    <cfRule type="cellIs" dxfId="185" priority="227" operator="lessThan">
      <formula>0.21</formula>
    </cfRule>
    <cfRule type="cellIs" dxfId="184" priority="228" operator="greaterThan">
      <formula>0.27</formula>
    </cfRule>
  </conditionalFormatting>
  <conditionalFormatting sqref="FY257">
    <cfRule type="cellIs" dxfId="183" priority="225" operator="lessThan">
      <formula>0.14</formula>
    </cfRule>
    <cfRule type="cellIs" dxfId="182" priority="226" operator="greaterThan">
      <formula>0.2</formula>
    </cfRule>
  </conditionalFormatting>
  <conditionalFormatting sqref="FY258">
    <cfRule type="cellIs" dxfId="181" priority="223" operator="lessThan">
      <formula>0.02</formula>
    </cfRule>
    <cfRule type="cellIs" dxfId="180" priority="224" operator="greaterThan">
      <formula>0.08</formula>
    </cfRule>
  </conditionalFormatting>
  <conditionalFormatting sqref="FY259">
    <cfRule type="cellIs" dxfId="179" priority="221" operator="lessThan">
      <formula>0.1</formula>
    </cfRule>
    <cfRule type="cellIs" dxfId="178" priority="222" operator="greaterThan">
      <formula>0.16</formula>
    </cfRule>
  </conditionalFormatting>
  <conditionalFormatting sqref="FY260">
    <cfRule type="cellIs" dxfId="177" priority="219" operator="lessThan">
      <formula>0.08</formula>
    </cfRule>
    <cfRule type="cellIs" dxfId="176" priority="220" operator="greaterThan">
      <formula>0.14</formula>
    </cfRule>
  </conditionalFormatting>
  <conditionalFormatting sqref="FY261">
    <cfRule type="cellIs" dxfId="175" priority="217" operator="lessThan">
      <formula>0.09</formula>
    </cfRule>
    <cfRule type="cellIs" dxfId="174" priority="218" operator="greaterThan">
      <formula>0.15</formula>
    </cfRule>
  </conditionalFormatting>
  <conditionalFormatting sqref="FP263 FR263 FT263">
    <cfRule type="cellIs" dxfId="173" priority="213" operator="greaterThan">
      <formula>30</formula>
    </cfRule>
  </conditionalFormatting>
  <conditionalFormatting sqref="FV263 FX263">
    <cfRule type="cellIs" dxfId="172" priority="212" operator="greaterThan">
      <formula>30</formula>
    </cfRule>
  </conditionalFormatting>
  <conditionalFormatting sqref="FZ253">
    <cfRule type="cellIs" dxfId="171" priority="193" operator="greaterThan">
      <formula>30</formula>
    </cfRule>
  </conditionalFormatting>
  <conditionalFormatting sqref="GA248:GA252">
    <cfRule type="cellIs" dxfId="170" priority="210" operator="lessThan">
      <formula>0.15</formula>
    </cfRule>
    <cfRule type="cellIs" dxfId="169" priority="211" operator="greaterThan">
      <formula>0.25</formula>
    </cfRule>
  </conditionalFormatting>
  <conditionalFormatting sqref="GA255">
    <cfRule type="cellIs" dxfId="168" priority="208" operator="lessThan">
      <formula>0.05</formula>
    </cfRule>
    <cfRule type="cellIs" dxfId="167" priority="209" operator="greaterThan">
      <formula>0.11</formula>
    </cfRule>
  </conditionalFormatting>
  <conditionalFormatting sqref="GA256">
    <cfRule type="cellIs" dxfId="166" priority="206" operator="lessThan">
      <formula>0.21</formula>
    </cfRule>
    <cfRule type="cellIs" dxfId="165" priority="207" operator="greaterThan">
      <formula>0.27</formula>
    </cfRule>
  </conditionalFormatting>
  <conditionalFormatting sqref="GA257">
    <cfRule type="cellIs" dxfId="164" priority="204" operator="lessThan">
      <formula>0.14</formula>
    </cfRule>
    <cfRule type="cellIs" dxfId="163" priority="205" operator="greaterThan">
      <formula>0.2</formula>
    </cfRule>
  </conditionalFormatting>
  <conditionalFormatting sqref="GA258">
    <cfRule type="cellIs" dxfId="162" priority="202" operator="lessThan">
      <formula>0.02</formula>
    </cfRule>
    <cfRule type="cellIs" dxfId="161" priority="203" operator="greaterThan">
      <formula>0.08</formula>
    </cfRule>
  </conditionalFormatting>
  <conditionalFormatting sqref="GA259">
    <cfRule type="cellIs" dxfId="160" priority="200" operator="lessThan">
      <formula>0.1</formula>
    </cfRule>
    <cfRule type="cellIs" dxfId="159" priority="201" operator="greaterThan">
      <formula>0.16</formula>
    </cfRule>
  </conditionalFormatting>
  <conditionalFormatting sqref="GA260">
    <cfRule type="cellIs" dxfId="158" priority="198" operator="lessThan">
      <formula>0.08</formula>
    </cfRule>
    <cfRule type="cellIs" dxfId="157" priority="199" operator="greaterThan">
      <formula>0.14</formula>
    </cfRule>
  </conditionalFormatting>
  <conditionalFormatting sqref="GA261">
    <cfRule type="cellIs" dxfId="156" priority="196" operator="lessThan">
      <formula>0.09</formula>
    </cfRule>
    <cfRule type="cellIs" dxfId="155" priority="197" operator="greaterThan">
      <formula>0.15</formula>
    </cfRule>
  </conditionalFormatting>
  <conditionalFormatting sqref="GA262">
    <cfRule type="cellIs" dxfId="154" priority="194" operator="lessThan">
      <formula>0.07</formula>
    </cfRule>
    <cfRule type="cellIs" dxfId="153" priority="195" operator="greaterThan">
      <formula>0.13</formula>
    </cfRule>
  </conditionalFormatting>
  <conditionalFormatting sqref="FZ263">
    <cfRule type="cellIs" dxfId="152" priority="192" operator="greaterThan">
      <formula>30</formula>
    </cfRule>
  </conditionalFormatting>
  <conditionalFormatting sqref="FW271 FY271 FY281 FW281">
    <cfRule type="cellIs" dxfId="151" priority="173" operator="greaterThan">
      <formula>30</formula>
    </cfRule>
  </conditionalFormatting>
  <conditionalFormatting sqref="FX266:FX270 FZ266:FZ270">
    <cfRule type="cellIs" dxfId="150" priority="190" operator="lessThan">
      <formula>0.15</formula>
    </cfRule>
    <cfRule type="cellIs" dxfId="149" priority="191" operator="greaterThan">
      <formula>0.25</formula>
    </cfRule>
  </conditionalFormatting>
  <conditionalFormatting sqref="FX273 FZ273">
    <cfRule type="cellIs" dxfId="148" priority="188" operator="lessThan">
      <formula>0.05</formula>
    </cfRule>
    <cfRule type="cellIs" dxfId="147" priority="189" operator="greaterThan">
      <formula>0.11</formula>
    </cfRule>
  </conditionalFormatting>
  <conditionalFormatting sqref="FX274 FZ274">
    <cfRule type="cellIs" dxfId="146" priority="186" operator="lessThan">
      <formula>0.21</formula>
    </cfRule>
    <cfRule type="cellIs" dxfId="145" priority="187" operator="greaterThan">
      <formula>0.27</formula>
    </cfRule>
  </conditionalFormatting>
  <conditionalFormatting sqref="FX275 FZ275">
    <cfRule type="cellIs" dxfId="144" priority="184" operator="lessThan">
      <formula>0.14</formula>
    </cfRule>
    <cfRule type="cellIs" dxfId="143" priority="185" operator="greaterThan">
      <formula>0.2</formula>
    </cfRule>
  </conditionalFormatting>
  <conditionalFormatting sqref="FX276 FZ276">
    <cfRule type="cellIs" dxfId="142" priority="182" operator="lessThan">
      <formula>0.02</formula>
    </cfRule>
    <cfRule type="cellIs" dxfId="141" priority="183" operator="greaterThan">
      <formula>0.08</formula>
    </cfRule>
  </conditionalFormatting>
  <conditionalFormatting sqref="FX277 FZ277">
    <cfRule type="cellIs" dxfId="140" priority="180" operator="lessThan">
      <formula>0.1</formula>
    </cfRule>
    <cfRule type="cellIs" dxfId="139" priority="181" operator="greaterThan">
      <formula>0.16</formula>
    </cfRule>
  </conditionalFormatting>
  <conditionalFormatting sqref="FX278 FZ278">
    <cfRule type="cellIs" dxfId="138" priority="178" operator="lessThan">
      <formula>0.08</formula>
    </cfRule>
    <cfRule type="cellIs" dxfId="137" priority="179" operator="greaterThan">
      <formula>0.14</formula>
    </cfRule>
  </conditionalFormatting>
  <conditionalFormatting sqref="FX279 FZ279">
    <cfRule type="cellIs" dxfId="136" priority="176" operator="lessThan">
      <formula>0.09</formula>
    </cfRule>
    <cfRule type="cellIs" dxfId="135" priority="177" operator="greaterThan">
      <formula>0.15</formula>
    </cfRule>
  </conditionalFormatting>
  <conditionalFormatting sqref="FX280 FZ280">
    <cfRule type="cellIs" dxfId="134" priority="174" operator="lessThan">
      <formula>0.07</formula>
    </cfRule>
    <cfRule type="cellIs" dxfId="133" priority="175" operator="greaterThan">
      <formula>0.13</formula>
    </cfRule>
  </conditionalFormatting>
  <conditionalFormatting sqref="FY289 FY299">
    <cfRule type="cellIs" dxfId="132" priority="172" operator="greaterThan">
      <formula>30</formula>
    </cfRule>
  </conditionalFormatting>
  <conditionalFormatting sqref="FZ307 FZ317">
    <cfRule type="cellIs" dxfId="131" priority="171" operator="greaterThan">
      <formula>30</formula>
    </cfRule>
  </conditionalFormatting>
  <conditionalFormatting sqref="GH271 GH281">
    <cfRule type="cellIs" dxfId="130" priority="169" operator="greaterThan">
      <formula>30</formula>
    </cfRule>
  </conditionalFormatting>
  <conditionalFormatting sqref="GK271 GK281">
    <cfRule type="cellIs" dxfId="129" priority="130" operator="greaterThan">
      <formula>30</formula>
    </cfRule>
  </conditionalFormatting>
  <conditionalFormatting sqref="GM307 GO307 GO317 GM317">
    <cfRule type="cellIs" dxfId="128" priority="111" operator="greaterThan">
      <formula>30</formula>
    </cfRule>
  </conditionalFormatting>
  <conditionalFormatting sqref="GN302:GN306 GP302:GP306">
    <cfRule type="cellIs" dxfId="127" priority="128" operator="lessThan">
      <formula>0.15</formula>
    </cfRule>
    <cfRule type="cellIs" dxfId="126" priority="129" operator="greaterThan">
      <formula>0.25</formula>
    </cfRule>
  </conditionalFormatting>
  <conditionalFormatting sqref="GN309 GP309">
    <cfRule type="cellIs" dxfId="125" priority="126" operator="lessThan">
      <formula>0.05</formula>
    </cfRule>
    <cfRule type="cellIs" dxfId="124" priority="127" operator="greaterThan">
      <formula>0.11</formula>
    </cfRule>
  </conditionalFormatting>
  <conditionalFormatting sqref="GN310 GP310">
    <cfRule type="cellIs" dxfId="123" priority="124" operator="lessThan">
      <formula>0.21</formula>
    </cfRule>
    <cfRule type="cellIs" dxfId="122" priority="125" operator="greaterThan">
      <formula>0.27</formula>
    </cfRule>
  </conditionalFormatting>
  <conditionalFormatting sqref="GN311 GP311">
    <cfRule type="cellIs" dxfId="121" priority="122" operator="lessThan">
      <formula>0.14</formula>
    </cfRule>
    <cfRule type="cellIs" dxfId="120" priority="123" operator="greaterThan">
      <formula>0.2</formula>
    </cfRule>
  </conditionalFormatting>
  <conditionalFormatting sqref="GN312 GP312">
    <cfRule type="cellIs" dxfId="119" priority="120" operator="lessThan">
      <formula>0.02</formula>
    </cfRule>
    <cfRule type="cellIs" dxfId="118" priority="121" operator="greaterThan">
      <formula>0.08</formula>
    </cfRule>
  </conditionalFormatting>
  <conditionalFormatting sqref="GN313 GP313">
    <cfRule type="cellIs" dxfId="117" priority="118" operator="lessThan">
      <formula>0.1</formula>
    </cfRule>
    <cfRule type="cellIs" dxfId="116" priority="119" operator="greaterThan">
      <formula>0.16</formula>
    </cfRule>
  </conditionalFormatting>
  <conditionalFormatting sqref="GN314 GP314">
    <cfRule type="cellIs" dxfId="115" priority="116" operator="lessThan">
      <formula>0.08</formula>
    </cfRule>
    <cfRule type="cellIs" dxfId="114" priority="117" operator="greaterThan">
      <formula>0.14</formula>
    </cfRule>
  </conditionalFormatting>
  <conditionalFormatting sqref="GN315 GP315">
    <cfRule type="cellIs" dxfId="113" priority="114" operator="lessThan">
      <formula>0.09</formula>
    </cfRule>
    <cfRule type="cellIs" dxfId="112" priority="115" operator="greaterThan">
      <formula>0.15</formula>
    </cfRule>
  </conditionalFormatting>
  <conditionalFormatting sqref="GN316 GP316">
    <cfRule type="cellIs" dxfId="111" priority="112" operator="lessThan">
      <formula>0.07</formula>
    </cfRule>
    <cfRule type="cellIs" dxfId="110" priority="113" operator="greaterThan">
      <formula>0.13</formula>
    </cfRule>
  </conditionalFormatting>
  <conditionalFormatting sqref="GN271 GN281">
    <cfRule type="cellIs" dxfId="109" priority="110" operator="greaterThan">
      <formula>30</formula>
    </cfRule>
  </conditionalFormatting>
  <conditionalFormatting sqref="GQ253 GS253 GS263 GQ263">
    <cfRule type="cellIs" dxfId="108" priority="91" operator="greaterThan">
      <formula>30</formula>
    </cfRule>
  </conditionalFormatting>
  <conditionalFormatting sqref="GR248:GR252 GT248:GT252">
    <cfRule type="cellIs" dxfId="107" priority="108" operator="lessThan">
      <formula>0.15</formula>
    </cfRule>
    <cfRule type="cellIs" dxfId="106" priority="109" operator="greaterThan">
      <formula>0.25</formula>
    </cfRule>
  </conditionalFormatting>
  <conditionalFormatting sqref="GR255 GT255">
    <cfRule type="cellIs" dxfId="105" priority="106" operator="lessThan">
      <formula>0.05</formula>
    </cfRule>
    <cfRule type="cellIs" dxfId="104" priority="107" operator="greaterThan">
      <formula>0.11</formula>
    </cfRule>
  </conditionalFormatting>
  <conditionalFormatting sqref="GR256 GT256">
    <cfRule type="cellIs" dxfId="103" priority="104" operator="lessThan">
      <formula>0.21</formula>
    </cfRule>
    <cfRule type="cellIs" dxfId="102" priority="105" operator="greaterThan">
      <formula>0.27</formula>
    </cfRule>
  </conditionalFormatting>
  <conditionalFormatting sqref="GR257 GT257">
    <cfRule type="cellIs" dxfId="101" priority="102" operator="lessThan">
      <formula>0.14</formula>
    </cfRule>
    <cfRule type="cellIs" dxfId="100" priority="103" operator="greaterThan">
      <formula>0.2</formula>
    </cfRule>
  </conditionalFormatting>
  <conditionalFormatting sqref="GR258 GT258">
    <cfRule type="cellIs" dxfId="99" priority="100" operator="lessThan">
      <formula>0.02</formula>
    </cfRule>
    <cfRule type="cellIs" dxfId="98" priority="101" operator="greaterThan">
      <formula>0.08</formula>
    </cfRule>
  </conditionalFormatting>
  <conditionalFormatting sqref="GR259 GT259">
    <cfRule type="cellIs" dxfId="97" priority="98" operator="lessThan">
      <formula>0.1</formula>
    </cfRule>
    <cfRule type="cellIs" dxfId="96" priority="99" operator="greaterThan">
      <formula>0.16</formula>
    </cfRule>
  </conditionalFormatting>
  <conditionalFormatting sqref="GR260 GT260">
    <cfRule type="cellIs" dxfId="95" priority="96" operator="lessThan">
      <formula>0.08</formula>
    </cfRule>
    <cfRule type="cellIs" dxfId="94" priority="97" operator="greaterThan">
      <formula>0.14</formula>
    </cfRule>
  </conditionalFormatting>
  <conditionalFormatting sqref="GR261 GT261">
    <cfRule type="cellIs" dxfId="93" priority="94" operator="lessThan">
      <formula>0.09</formula>
    </cfRule>
    <cfRule type="cellIs" dxfId="92" priority="95" operator="greaterThan">
      <formula>0.15</formula>
    </cfRule>
  </conditionalFormatting>
  <conditionalFormatting sqref="GR262 GT262">
    <cfRule type="cellIs" dxfId="91" priority="92" operator="lessThan">
      <formula>0.07</formula>
    </cfRule>
    <cfRule type="cellIs" dxfId="90" priority="93" operator="greaterThan">
      <formula>0.13</formula>
    </cfRule>
  </conditionalFormatting>
  <conditionalFormatting sqref="GR271 GR281">
    <cfRule type="cellIs" dxfId="89" priority="90" operator="greaterThan">
      <formula>30</formula>
    </cfRule>
  </conditionalFormatting>
  <conditionalFormatting sqref="GS289 GS299">
    <cfRule type="cellIs" dxfId="88" priority="89" operator="greaterThan">
      <formula>30</formula>
    </cfRule>
  </conditionalFormatting>
  <conditionalFormatting sqref="GT307 GT317">
    <cfRule type="cellIs" dxfId="87" priority="88" operator="greaterThan">
      <formula>30</formula>
    </cfRule>
  </conditionalFormatting>
  <conditionalFormatting sqref="GU271 GU281">
    <cfRule type="cellIs" dxfId="86" priority="87" operator="greaterThan">
      <formula>30</formula>
    </cfRule>
  </conditionalFormatting>
  <conditionalFormatting sqref="GV289 GV299">
    <cfRule type="cellIs" dxfId="85" priority="86" operator="greaterThan">
      <formula>30</formula>
    </cfRule>
  </conditionalFormatting>
  <conditionalFormatting sqref="GW307 GW317">
    <cfRule type="cellIs" dxfId="84" priority="85" operator="greaterThan">
      <formula>30</formula>
    </cfRule>
  </conditionalFormatting>
  <conditionalFormatting sqref="GX271 GX281">
    <cfRule type="cellIs" dxfId="83" priority="84" operator="greaterThan">
      <formula>30</formula>
    </cfRule>
  </conditionalFormatting>
  <conditionalFormatting sqref="GY289 GY299">
    <cfRule type="cellIs" dxfId="82" priority="83" operator="greaterThan">
      <formula>30</formula>
    </cfRule>
  </conditionalFormatting>
  <conditionalFormatting sqref="GZ307 GZ317">
    <cfRule type="cellIs" dxfId="81" priority="82" operator="greaterThan">
      <formula>30</formula>
    </cfRule>
  </conditionalFormatting>
  <conditionalFormatting sqref="AJ253 AJ263">
    <cfRule type="cellIs" dxfId="80" priority="81" operator="greaterThan">
      <formula>30</formula>
    </cfRule>
  </conditionalFormatting>
  <conditionalFormatting sqref="AK307 AK317">
    <cfRule type="cellIs" dxfId="79" priority="80" operator="greaterThan">
      <formula>30</formula>
    </cfRule>
  </conditionalFormatting>
  <conditionalFormatting sqref="AL289 AL299">
    <cfRule type="cellIs" dxfId="78" priority="79" operator="greaterThan">
      <formula>30</formula>
    </cfRule>
  </conditionalFormatting>
  <conditionalFormatting sqref="AM325 AO325 AO335 AM335">
    <cfRule type="cellIs" dxfId="77" priority="60" operator="greaterThan">
      <formula>30</formula>
    </cfRule>
  </conditionalFormatting>
  <conditionalFormatting sqref="AN320:AN324 AP320:AP324">
    <cfRule type="cellIs" dxfId="76" priority="77" operator="lessThan">
      <formula>0.15</formula>
    </cfRule>
    <cfRule type="cellIs" dxfId="75" priority="78" operator="greaterThan">
      <formula>0.25</formula>
    </cfRule>
  </conditionalFormatting>
  <conditionalFormatting sqref="AN327 AP327">
    <cfRule type="cellIs" dxfId="74" priority="75" operator="lessThan">
      <formula>0.05</formula>
    </cfRule>
    <cfRule type="cellIs" dxfId="73" priority="76" operator="greaterThan">
      <formula>0.11</formula>
    </cfRule>
  </conditionalFormatting>
  <conditionalFormatting sqref="AN328 AP328">
    <cfRule type="cellIs" dxfId="72" priority="73" operator="lessThan">
      <formula>0.21</formula>
    </cfRule>
    <cfRule type="cellIs" dxfId="71" priority="74" operator="greaterThan">
      <formula>0.27</formula>
    </cfRule>
  </conditionalFormatting>
  <conditionalFormatting sqref="AN329 AP329">
    <cfRule type="cellIs" dxfId="70" priority="71" operator="lessThan">
      <formula>0.14</formula>
    </cfRule>
    <cfRule type="cellIs" dxfId="69" priority="72" operator="greaterThan">
      <formula>0.2</formula>
    </cfRule>
  </conditionalFormatting>
  <conditionalFormatting sqref="AN330 AP330">
    <cfRule type="cellIs" dxfId="68" priority="69" operator="lessThan">
      <formula>0.02</formula>
    </cfRule>
    <cfRule type="cellIs" dxfId="67" priority="70" operator="greaterThan">
      <formula>0.08</formula>
    </cfRule>
  </conditionalFormatting>
  <conditionalFormatting sqref="AN331 AP331">
    <cfRule type="cellIs" dxfId="66" priority="67" operator="lessThan">
      <formula>0.1</formula>
    </cfRule>
    <cfRule type="cellIs" dxfId="65" priority="68" operator="greaterThan">
      <formula>0.16</formula>
    </cfRule>
  </conditionalFormatting>
  <conditionalFormatting sqref="AN332 AP332">
    <cfRule type="cellIs" dxfId="64" priority="65" operator="lessThan">
      <formula>0.08</formula>
    </cfRule>
    <cfRule type="cellIs" dxfId="63" priority="66" operator="greaterThan">
      <formula>0.14</formula>
    </cfRule>
  </conditionalFormatting>
  <conditionalFormatting sqref="AN333 AP333">
    <cfRule type="cellIs" dxfId="62" priority="63" operator="lessThan">
      <formula>0.09</formula>
    </cfRule>
    <cfRule type="cellIs" dxfId="61" priority="64" operator="greaterThan">
      <formula>0.15</formula>
    </cfRule>
  </conditionalFormatting>
  <conditionalFormatting sqref="AN334 AP334">
    <cfRule type="cellIs" dxfId="60" priority="61" operator="lessThan">
      <formula>0.07</formula>
    </cfRule>
    <cfRule type="cellIs" dxfId="59" priority="62" operator="greaterThan">
      <formula>0.13</formula>
    </cfRule>
  </conditionalFormatting>
  <conditionalFormatting sqref="AN307 AP307 AP317 AN317">
    <cfRule type="cellIs" dxfId="58" priority="41" operator="greaterThan">
      <formula>30</formula>
    </cfRule>
  </conditionalFormatting>
  <conditionalFormatting sqref="AO302:AO306 AQ302:AQ306">
    <cfRule type="cellIs" dxfId="57" priority="58" operator="lessThan">
      <formula>0.15</formula>
    </cfRule>
    <cfRule type="cellIs" dxfId="56" priority="59" operator="greaterThan">
      <formula>0.25</formula>
    </cfRule>
  </conditionalFormatting>
  <conditionalFormatting sqref="AO309 AQ309">
    <cfRule type="cellIs" dxfId="55" priority="56" operator="lessThan">
      <formula>0.05</formula>
    </cfRule>
    <cfRule type="cellIs" dxfId="54" priority="57" operator="greaterThan">
      <formula>0.11</formula>
    </cfRule>
  </conditionalFormatting>
  <conditionalFormatting sqref="AO310 AQ310">
    <cfRule type="cellIs" dxfId="53" priority="54" operator="lessThan">
      <formula>0.21</formula>
    </cfRule>
    <cfRule type="cellIs" dxfId="52" priority="55" operator="greaterThan">
      <formula>0.27</formula>
    </cfRule>
  </conditionalFormatting>
  <conditionalFormatting sqref="AO311 AQ311">
    <cfRule type="cellIs" dxfId="51" priority="52" operator="lessThan">
      <formula>0.14</formula>
    </cfRule>
    <cfRule type="cellIs" dxfId="50" priority="53" operator="greaterThan">
      <formula>0.2</formula>
    </cfRule>
  </conditionalFormatting>
  <conditionalFormatting sqref="AO312 AQ312">
    <cfRule type="cellIs" dxfId="49" priority="50" operator="lessThan">
      <formula>0.02</formula>
    </cfRule>
    <cfRule type="cellIs" dxfId="48" priority="51" operator="greaterThan">
      <formula>0.08</formula>
    </cfRule>
  </conditionalFormatting>
  <conditionalFormatting sqref="AO313 AQ313">
    <cfRule type="cellIs" dxfId="47" priority="48" operator="lessThan">
      <formula>0.1</formula>
    </cfRule>
    <cfRule type="cellIs" dxfId="46" priority="49" operator="greaterThan">
      <formula>0.16</formula>
    </cfRule>
  </conditionalFormatting>
  <conditionalFormatting sqref="AO314 AQ314">
    <cfRule type="cellIs" dxfId="45" priority="46" operator="lessThan">
      <formula>0.08</formula>
    </cfRule>
    <cfRule type="cellIs" dxfId="44" priority="47" operator="greaterThan">
      <formula>0.14</formula>
    </cfRule>
  </conditionalFormatting>
  <conditionalFormatting sqref="AO315 AQ315">
    <cfRule type="cellIs" dxfId="43" priority="44" operator="lessThan">
      <formula>0.09</formula>
    </cfRule>
    <cfRule type="cellIs" dxfId="42" priority="45" operator="greaterThan">
      <formula>0.15</formula>
    </cfRule>
  </conditionalFormatting>
  <conditionalFormatting sqref="AO316 AQ316">
    <cfRule type="cellIs" dxfId="41" priority="42" operator="lessThan">
      <formula>0.07</formula>
    </cfRule>
    <cfRule type="cellIs" dxfId="40" priority="43" operator="greaterThan">
      <formula>0.13</formula>
    </cfRule>
  </conditionalFormatting>
  <conditionalFormatting sqref="AO343 AQ343 AQ353 AO353">
    <cfRule type="cellIs" dxfId="39" priority="22" operator="greaterThan">
      <formula>30</formula>
    </cfRule>
  </conditionalFormatting>
  <conditionalFormatting sqref="AP338:AP342 AR338:AR342">
    <cfRule type="cellIs" dxfId="38" priority="39" operator="lessThan">
      <formula>0.15</formula>
    </cfRule>
    <cfRule type="cellIs" dxfId="37" priority="40" operator="greaterThan">
      <formula>0.25</formula>
    </cfRule>
  </conditionalFormatting>
  <conditionalFormatting sqref="AP345 AR345">
    <cfRule type="cellIs" dxfId="36" priority="37" operator="lessThan">
      <formula>0.05</formula>
    </cfRule>
    <cfRule type="cellIs" dxfId="35" priority="38" operator="greaterThan">
      <formula>0.11</formula>
    </cfRule>
  </conditionalFormatting>
  <conditionalFormatting sqref="AP346 AR346">
    <cfRule type="cellIs" dxfId="34" priority="35" operator="lessThan">
      <formula>0.21</formula>
    </cfRule>
    <cfRule type="cellIs" dxfId="33" priority="36" operator="greaterThan">
      <formula>0.27</formula>
    </cfRule>
  </conditionalFormatting>
  <conditionalFormatting sqref="AP347 AR347">
    <cfRule type="cellIs" dxfId="32" priority="33" operator="lessThan">
      <formula>0.14</formula>
    </cfRule>
    <cfRule type="cellIs" dxfId="31" priority="34" operator="greaterThan">
      <formula>0.2</formula>
    </cfRule>
  </conditionalFormatting>
  <conditionalFormatting sqref="AP348 AR348">
    <cfRule type="cellIs" dxfId="30" priority="31" operator="lessThan">
      <formula>0.02</formula>
    </cfRule>
    <cfRule type="cellIs" dxfId="29" priority="32" operator="greaterThan">
      <formula>0.08</formula>
    </cfRule>
  </conditionalFormatting>
  <conditionalFormatting sqref="AP349 AR349">
    <cfRule type="cellIs" dxfId="28" priority="29" operator="lessThan">
      <formula>0.1</formula>
    </cfRule>
    <cfRule type="cellIs" dxfId="27" priority="30" operator="greaterThan">
      <formula>0.16</formula>
    </cfRule>
  </conditionalFormatting>
  <conditionalFormatting sqref="AP350 AR350">
    <cfRule type="cellIs" dxfId="26" priority="27" operator="lessThan">
      <formula>0.08</formula>
    </cfRule>
    <cfRule type="cellIs" dxfId="25" priority="28" operator="greaterThan">
      <formula>0.14</formula>
    </cfRule>
  </conditionalFormatting>
  <conditionalFormatting sqref="AP351 AR351">
    <cfRule type="cellIs" dxfId="24" priority="25" operator="lessThan">
      <formula>0.09</formula>
    </cfRule>
    <cfRule type="cellIs" dxfId="23" priority="26" operator="greaterThan">
      <formula>0.15</formula>
    </cfRule>
  </conditionalFormatting>
  <conditionalFormatting sqref="AP352 AR352">
    <cfRule type="cellIs" dxfId="22" priority="23" operator="lessThan">
      <formula>0.07</formula>
    </cfRule>
    <cfRule type="cellIs" dxfId="21" priority="24" operator="greaterThan">
      <formula>0.13</formula>
    </cfRule>
  </conditionalFormatting>
  <conditionalFormatting sqref="FK289 FK299">
    <cfRule type="cellIs" dxfId="20" priority="21" operator="greaterThan">
      <formula>30</formula>
    </cfRule>
  </conditionalFormatting>
  <conditionalFormatting sqref="FL253 FL263">
    <cfRule type="cellIs" dxfId="19" priority="20" operator="greaterThan">
      <formula>30</formula>
    </cfRule>
  </conditionalFormatting>
  <conditionalFormatting sqref="FM271 FM281">
    <cfRule type="cellIs" dxfId="18" priority="19" operator="greaterThan">
      <formula>30</formula>
    </cfRule>
  </conditionalFormatting>
  <conditionalFormatting sqref="FN289 FN299">
    <cfRule type="cellIs" dxfId="17" priority="18" operator="greaterThan">
      <formula>30</formula>
    </cfRule>
  </conditionalFormatting>
  <conditionalFormatting sqref="FO307 FO317">
    <cfRule type="cellIs" dxfId="16" priority="17" operator="greaterThan">
      <formula>30</formula>
    </cfRule>
  </conditionalFormatting>
  <conditionalFormatting sqref="GA325 GA335">
    <cfRule type="cellIs" dxfId="15" priority="16" operator="greaterThan">
      <formula>30</formula>
    </cfRule>
  </conditionalFormatting>
  <conditionalFormatting sqref="GB289 GB299">
    <cfRule type="cellIs" dxfId="14" priority="15" operator="greaterThan">
      <formula>30</formula>
    </cfRule>
  </conditionalFormatting>
  <conditionalFormatting sqref="GC271 GC281">
    <cfRule type="cellIs" dxfId="13" priority="14" operator="greaterThan">
      <formula>30</formula>
    </cfRule>
  </conditionalFormatting>
  <conditionalFormatting sqref="GD253 GD263">
    <cfRule type="cellIs" dxfId="12" priority="13" operator="greaterThan">
      <formula>30</formula>
    </cfRule>
  </conditionalFormatting>
  <conditionalFormatting sqref="GE289 GE299">
    <cfRule type="cellIs" dxfId="11" priority="12" operator="greaterThan">
      <formula>30</formula>
    </cfRule>
  </conditionalFormatting>
  <conditionalFormatting sqref="GF307 GF317">
    <cfRule type="cellIs" dxfId="10" priority="11" operator="greaterThan">
      <formula>30</formula>
    </cfRule>
  </conditionalFormatting>
  <conditionalFormatting sqref="V253 V263">
    <cfRule type="cellIs" dxfId="9" priority="10" operator="greaterThan">
      <formula>30</formula>
    </cfRule>
  </conditionalFormatting>
  <conditionalFormatting sqref="W271 W281">
    <cfRule type="cellIs" dxfId="8" priority="9" operator="greaterThan">
      <formula>30</formula>
    </cfRule>
  </conditionalFormatting>
  <conditionalFormatting sqref="AX343 AX353">
    <cfRule type="cellIs" dxfId="7" priority="2" operator="greaterThan">
      <formula>30</formula>
    </cfRule>
  </conditionalFormatting>
  <conditionalFormatting sqref="Z271 Z281">
    <cfRule type="cellIs" dxfId="6" priority="8" operator="greaterThan">
      <formula>30</formula>
    </cfRule>
  </conditionalFormatting>
  <conditionalFormatting sqref="AS325 AS335">
    <cfRule type="cellIs" dxfId="5" priority="7" operator="greaterThan">
      <formula>30</formula>
    </cfRule>
  </conditionalFormatting>
  <conditionalFormatting sqref="AT307 AT317">
    <cfRule type="cellIs" dxfId="4" priority="6" operator="greaterThan">
      <formula>30</formula>
    </cfRule>
  </conditionalFormatting>
  <conditionalFormatting sqref="AU343 AU353">
    <cfRule type="cellIs" dxfId="3" priority="5" operator="greaterThan">
      <formula>30</formula>
    </cfRule>
  </conditionalFormatting>
  <conditionalFormatting sqref="AV325 AV335">
    <cfRule type="cellIs" dxfId="2" priority="4" operator="greaterThan">
      <formula>30</formula>
    </cfRule>
  </conditionalFormatting>
  <conditionalFormatting sqref="AW307 AW317">
    <cfRule type="cellIs" dxfId="1" priority="3" operator="greaterThan">
      <formula>30</formula>
    </cfRule>
  </conditionalFormatting>
  <conditionalFormatting sqref="BS379 BS389">
    <cfRule type="cellIs" dxfId="0" priority="1" operator="greaterThan">
      <formula>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CLEANED</vt:lpstr>
      <vt:lpstr>RAW</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Aljets</dc:creator>
  <cp:lastModifiedBy>Grayson White</cp:lastModifiedBy>
  <dcterms:created xsi:type="dcterms:W3CDTF">2017-09-11T20:11:34Z</dcterms:created>
  <dcterms:modified xsi:type="dcterms:W3CDTF">2020-06-16T21:15:09Z</dcterms:modified>
</cp:coreProperties>
</file>