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10.xml"/>
  <Override ContentType="application/vnd.openxmlformats-officedocument.spreadsheetml.table+xml" PartName="/xl/tables/table2.xml"/>
  <Override ContentType="application/vnd.openxmlformats-officedocument.spreadsheetml.table+xml" PartName="/xl/tables/table7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table+xml" PartName="/xl/tables/table9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incipal" sheetId="1" r:id="rId4"/>
    <sheet state="visible" name="Total_de_acoes" sheetId="2" r:id="rId5"/>
    <sheet state="visible" name="Tickr" sheetId="3" r:id="rId6"/>
    <sheet state="visible" name="Chat GPT" sheetId="4" r:id="rId7"/>
    <sheet state="visible" name="Análises" sheetId="5" r:id="rId8"/>
  </sheets>
  <definedNames/>
  <calcPr/>
</workbook>
</file>

<file path=xl/sharedStrings.xml><?xml version="1.0" encoding="utf-8"?>
<sst xmlns="http://schemas.openxmlformats.org/spreadsheetml/2006/main" count="1520" uniqueCount="1065">
  <si>
    <t>Ativo</t>
  </si>
  <si>
    <t>Data</t>
  </si>
  <si>
    <t>Último Valor (R$)</t>
  </si>
  <si>
    <t>Var. Dia (%)</t>
  </si>
  <si>
    <t>Var. Sem. (%)</t>
  </si>
  <si>
    <t>Var. Mês (%)</t>
  </si>
  <si>
    <t>Var. Ano (%)</t>
  </si>
  <si>
    <t>Var. 12M (%)</t>
  </si>
  <si>
    <t>Val. Mín</t>
  </si>
  <si>
    <t>Val. Máx</t>
  </si>
  <si>
    <t>Volume</t>
  </si>
  <si>
    <t>Variação %</t>
  </si>
  <si>
    <t>Valor Inicial (R$)</t>
  </si>
  <si>
    <t>Quantidade de Ações</t>
  </si>
  <si>
    <t>Variação R$</t>
  </si>
  <si>
    <t>Resultado</t>
  </si>
  <si>
    <t>Nome da Empresa</t>
  </si>
  <si>
    <t>Segmento</t>
  </si>
  <si>
    <t>Idade</t>
  </si>
  <si>
    <t>Cat_Idade</t>
  </si>
  <si>
    <t>USIM5</t>
  </si>
  <si>
    <t>319,16 M</t>
  </si>
  <si>
    <t>CMIN3</t>
  </si>
  <si>
    <t>32,65 M</t>
  </si>
  <si>
    <t>PETR3</t>
  </si>
  <si>
    <t>436,69 M</t>
  </si>
  <si>
    <t>SUZB3</t>
  </si>
  <si>
    <t>162,55 M</t>
  </si>
  <si>
    <t>CPFE3</t>
  </si>
  <si>
    <t>73,42 M</t>
  </si>
  <si>
    <t>PRIO3</t>
  </si>
  <si>
    <t>319,92 M</t>
  </si>
  <si>
    <t>PETR4</t>
  </si>
  <si>
    <t>1,64 B</t>
  </si>
  <si>
    <t>VALE3</t>
  </si>
  <si>
    <t>1,89 B</t>
  </si>
  <si>
    <t>MULT3</t>
  </si>
  <si>
    <t>104,16 M</t>
  </si>
  <si>
    <t>ITUB4</t>
  </si>
  <si>
    <t>473,2 M</t>
  </si>
  <si>
    <t>RDOR3</t>
  </si>
  <si>
    <t>71,62 M</t>
  </si>
  <si>
    <t>BRKM5</t>
  </si>
  <si>
    <t>43,31 M</t>
  </si>
  <si>
    <t>AZUL4</t>
  </si>
  <si>
    <t>270,24 M</t>
  </si>
  <si>
    <t>RRRP3</t>
  </si>
  <si>
    <t>78,44 M</t>
  </si>
  <si>
    <t>EQTL3</t>
  </si>
  <si>
    <t>412,31 M</t>
  </si>
  <si>
    <t>CSNA3</t>
  </si>
  <si>
    <t>109,86 M</t>
  </si>
  <si>
    <t>YDUQ3</t>
  </si>
  <si>
    <t>63,48 M</t>
  </si>
  <si>
    <t>UGPA3</t>
  </si>
  <si>
    <t>104,52 M</t>
  </si>
  <si>
    <t>MRVE3</t>
  </si>
  <si>
    <t>109,48 M</t>
  </si>
  <si>
    <t>ARZZ3</t>
  </si>
  <si>
    <t>202,83 M</t>
  </si>
  <si>
    <t>BBDC4</t>
  </si>
  <si>
    <t>354,3 M</t>
  </si>
  <si>
    <t>BEEF3</t>
  </si>
  <si>
    <t>42,44 M</t>
  </si>
  <si>
    <t>PCAR3</t>
  </si>
  <si>
    <t>21,18 M</t>
  </si>
  <si>
    <t>BRFS3</t>
  </si>
  <si>
    <t>101,38 M</t>
  </si>
  <si>
    <t>VIVT3</t>
  </si>
  <si>
    <t>64,92 M</t>
  </si>
  <si>
    <t>RAIL3</t>
  </si>
  <si>
    <t>178,44 M</t>
  </si>
  <si>
    <t>CIEL3</t>
  </si>
  <si>
    <t>144,47 M</t>
  </si>
  <si>
    <t>DXCO3</t>
  </si>
  <si>
    <t>21,5 M</t>
  </si>
  <si>
    <t>TIMS3</t>
  </si>
  <si>
    <t>62,54 M</t>
  </si>
  <si>
    <t>BRAP4</t>
  </si>
  <si>
    <t>69,45 M</t>
  </si>
  <si>
    <t>LWSA3</t>
  </si>
  <si>
    <t>56,4 M</t>
  </si>
  <si>
    <t>RECV3</t>
  </si>
  <si>
    <t>58,9 M</t>
  </si>
  <si>
    <t>ITSA4</t>
  </si>
  <si>
    <t>168,56 M</t>
  </si>
  <si>
    <t>BBAS3</t>
  </si>
  <si>
    <t>465,62 M</t>
  </si>
  <si>
    <t>RADL3</t>
  </si>
  <si>
    <t>100,44 M</t>
  </si>
  <si>
    <t>GOAU4</t>
  </si>
  <si>
    <t>37,01 M</t>
  </si>
  <si>
    <t>CSAN3</t>
  </si>
  <si>
    <t>43,43 M</t>
  </si>
  <si>
    <t>JBSS3</t>
  </si>
  <si>
    <t>40,71 M</t>
  </si>
  <si>
    <t>MGLU3</t>
  </si>
  <si>
    <t>277,34 M</t>
  </si>
  <si>
    <t>BBDC3</t>
  </si>
  <si>
    <t>45,86 M</t>
  </si>
  <si>
    <t>GGBR4</t>
  </si>
  <si>
    <t>109,02 M</t>
  </si>
  <si>
    <t>RAIZ4</t>
  </si>
  <si>
    <t>19,84 M</t>
  </si>
  <si>
    <t>CPLE6</t>
  </si>
  <si>
    <t>97,05 M</t>
  </si>
  <si>
    <t>VAMO3</t>
  </si>
  <si>
    <t>41,64 M</t>
  </si>
  <si>
    <t>MRFG3</t>
  </si>
  <si>
    <t>39,65 M</t>
  </si>
  <si>
    <t>ABEV3</t>
  </si>
  <si>
    <t>86,92 M</t>
  </si>
  <si>
    <t>BBSE3</t>
  </si>
  <si>
    <t>99,61 M</t>
  </si>
  <si>
    <t>SBSP3</t>
  </si>
  <si>
    <t>128,66 M</t>
  </si>
  <si>
    <t>TOTS3</t>
  </si>
  <si>
    <t>42,83 M</t>
  </si>
  <si>
    <t>CMIG4</t>
  </si>
  <si>
    <t>63,32 M</t>
  </si>
  <si>
    <t>ELET6</t>
  </si>
  <si>
    <t>19,04 M</t>
  </si>
  <si>
    <t>ENEV3</t>
  </si>
  <si>
    <t>32,03 M</t>
  </si>
  <si>
    <t>WEGE3</t>
  </si>
  <si>
    <t>127,36 M</t>
  </si>
  <si>
    <t>SLCE3</t>
  </si>
  <si>
    <t>29,74 M</t>
  </si>
  <si>
    <t>ALOS3</t>
  </si>
  <si>
    <t>34,33 M</t>
  </si>
  <si>
    <t>CCRO3</t>
  </si>
  <si>
    <t>32,04 M</t>
  </si>
  <si>
    <t>COGN3</t>
  </si>
  <si>
    <t>56,12 M</t>
  </si>
  <si>
    <t>TRPL4</t>
  </si>
  <si>
    <t>27,59 M</t>
  </si>
  <si>
    <t>EGIE3</t>
  </si>
  <si>
    <t>43,45 M</t>
  </si>
  <si>
    <t>VBBR3</t>
  </si>
  <si>
    <t>58,22 M</t>
  </si>
  <si>
    <t>IRBR3</t>
  </si>
  <si>
    <t>74,33 M</t>
  </si>
  <si>
    <t>ELET3</t>
  </si>
  <si>
    <t>109,87 M</t>
  </si>
  <si>
    <t>PETZ3</t>
  </si>
  <si>
    <t>49,03 M</t>
  </si>
  <si>
    <t>EZTC3</t>
  </si>
  <si>
    <t>22,15 M</t>
  </si>
  <si>
    <t>FLRY3</t>
  </si>
  <si>
    <t>SOMA3</t>
  </si>
  <si>
    <t>60,82 M</t>
  </si>
  <si>
    <t>ALPA4</t>
  </si>
  <si>
    <t>14 M</t>
  </si>
  <si>
    <t>CYRE3</t>
  </si>
  <si>
    <t>104,26 M</t>
  </si>
  <si>
    <t>EMBR3</t>
  </si>
  <si>
    <t>60,86 M</t>
  </si>
  <si>
    <t>NTCO3</t>
  </si>
  <si>
    <t>213,23 M</t>
  </si>
  <si>
    <t>ASAI3</t>
  </si>
  <si>
    <t>79,67 M</t>
  </si>
  <si>
    <t>B3SA3</t>
  </si>
  <si>
    <t>487,27 M</t>
  </si>
  <si>
    <t>HYPE3</t>
  </si>
  <si>
    <t>107,71 M</t>
  </si>
  <si>
    <t>SMTO3</t>
  </si>
  <si>
    <t>73,55 M</t>
  </si>
  <si>
    <t>HAPV3</t>
  </si>
  <si>
    <t>277,57 M</t>
  </si>
  <si>
    <t>LREN3</t>
  </si>
  <si>
    <t>194,2 M</t>
  </si>
  <si>
    <t>CRFB3</t>
  </si>
  <si>
    <t>38,19 M</t>
  </si>
  <si>
    <t>BHIA3</t>
  </si>
  <si>
    <t>27,54 M</t>
  </si>
  <si>
    <t>RENT3</t>
  </si>
  <si>
    <t>624,74 M</t>
  </si>
  <si>
    <t>CVCB3</t>
  </si>
  <si>
    <t>101,46 M</t>
  </si>
  <si>
    <t>GOLL4</t>
  </si>
  <si>
    <t>154,36 M</t>
  </si>
  <si>
    <t>Código</t>
  </si>
  <si>
    <t>Qtde. Teórica</t>
  </si>
  <si>
    <t>BPAC11</t>
  </si>
  <si>
    <t>ENGI11</t>
  </si>
  <si>
    <t>IGTI11</t>
  </si>
  <si>
    <t>KLBN11</t>
  </si>
  <si>
    <t>SANB11</t>
  </si>
  <si>
    <t>TAEE11</t>
  </si>
  <si>
    <t>Quantidade Teórica Total</t>
  </si>
  <si>
    <t>Redutor</t>
  </si>
  <si>
    <t>Ticker</t>
  </si>
  <si>
    <t>Nome</t>
  </si>
  <si>
    <t>Magazine Luiza</t>
  </si>
  <si>
    <t>Hapvida</t>
  </si>
  <si>
    <t>Petrobras</t>
  </si>
  <si>
    <t>B3</t>
  </si>
  <si>
    <t>Usiminas</t>
  </si>
  <si>
    <t>CVC</t>
  </si>
  <si>
    <t>Cielo</t>
  </si>
  <si>
    <t>Vale</t>
  </si>
  <si>
    <t>GOL</t>
  </si>
  <si>
    <t>Banco Bradesco</t>
  </si>
  <si>
    <t>Azul</t>
  </si>
  <si>
    <t>Cogna</t>
  </si>
  <si>
    <t>Itaúsa</t>
  </si>
  <si>
    <t>Itaú Unibanco</t>
  </si>
  <si>
    <t>Petz</t>
  </si>
  <si>
    <t>MRV</t>
  </si>
  <si>
    <t>Natura</t>
  </si>
  <si>
    <t>Lojas Renner</t>
  </si>
  <si>
    <t>Equatorial Energia</t>
  </si>
  <si>
    <t>Localiza</t>
  </si>
  <si>
    <t>OIBR3</t>
  </si>
  <si>
    <t>Oi</t>
  </si>
  <si>
    <t>AMER3</t>
  </si>
  <si>
    <t>Americanas</t>
  </si>
  <si>
    <t>Locaweb</t>
  </si>
  <si>
    <t>Copel</t>
  </si>
  <si>
    <t>CXSE3</t>
  </si>
  <si>
    <t>Caixa Seguridade</t>
  </si>
  <si>
    <t>Grupo Soma</t>
  </si>
  <si>
    <t>Banco do Brasil</t>
  </si>
  <si>
    <t>SEQL3</t>
  </si>
  <si>
    <t>Sequoia Logística</t>
  </si>
  <si>
    <t>Rumo</t>
  </si>
  <si>
    <t>PetroRio</t>
  </si>
  <si>
    <t>CPLE3</t>
  </si>
  <si>
    <t>BRF</t>
  </si>
  <si>
    <t>Ambev</t>
  </si>
  <si>
    <t>QUAL3</t>
  </si>
  <si>
    <t>Qualicorp</t>
  </si>
  <si>
    <t>RCSL4</t>
  </si>
  <si>
    <t>Recrusul</t>
  </si>
  <si>
    <t>MLAS3</t>
  </si>
  <si>
    <t>Multilaser</t>
  </si>
  <si>
    <t>Siderúrgica Nacional</t>
  </si>
  <si>
    <t>Minerva</t>
  </si>
  <si>
    <t>Assaí</t>
  </si>
  <si>
    <t>CEMIG</t>
  </si>
  <si>
    <t>IFCM3</t>
  </si>
  <si>
    <t>Infracommerce</t>
  </si>
  <si>
    <t>Raízen</t>
  </si>
  <si>
    <t>Grupo Pão de Açúcar</t>
  </si>
  <si>
    <t>Grupo Vamos</t>
  </si>
  <si>
    <t>Gerdau</t>
  </si>
  <si>
    <t>POMO4</t>
  </si>
  <si>
    <t>Marcopolo</t>
  </si>
  <si>
    <t>CSN Mineração</t>
  </si>
  <si>
    <t>MTRE3</t>
  </si>
  <si>
    <t>Mitre Realty</t>
  </si>
  <si>
    <t>ANIM3</t>
  </si>
  <si>
    <t>Ânima Educação</t>
  </si>
  <si>
    <t>Cyrela</t>
  </si>
  <si>
    <t>GMAT3</t>
  </si>
  <si>
    <t>Grupo Mateus</t>
  </si>
  <si>
    <t>RCSL3</t>
  </si>
  <si>
    <t>Marfrig</t>
  </si>
  <si>
    <t>GFSA3</t>
  </si>
  <si>
    <t>Gafisa</t>
  </si>
  <si>
    <t>RaiaDrogasil</t>
  </si>
  <si>
    <t>WEG</t>
  </si>
  <si>
    <t>Ultrapar</t>
  </si>
  <si>
    <t>Multiplan</t>
  </si>
  <si>
    <t>Metalúrgica Gerdau</t>
  </si>
  <si>
    <t>TIM</t>
  </si>
  <si>
    <t>MOVI3</t>
  </si>
  <si>
    <t>Movida</t>
  </si>
  <si>
    <t>Carrefour Brasil</t>
  </si>
  <si>
    <t>Arezzo</t>
  </si>
  <si>
    <t>TEND3</t>
  </si>
  <si>
    <t>Construtora Tenda</t>
  </si>
  <si>
    <t>Hypera</t>
  </si>
  <si>
    <t>VITT3</t>
  </si>
  <si>
    <t>Vittia</t>
  </si>
  <si>
    <t>YDUQS</t>
  </si>
  <si>
    <t>AERI3</t>
  </si>
  <si>
    <t>Aeris Energy</t>
  </si>
  <si>
    <t>Casas Bahia</t>
  </si>
  <si>
    <t>Suzano</t>
  </si>
  <si>
    <t>SBFG3</t>
  </si>
  <si>
    <t>Grupo SBF</t>
  </si>
  <si>
    <t>Bradespar</t>
  </si>
  <si>
    <t>PGMN3</t>
  </si>
  <si>
    <t>Pague Menos</t>
  </si>
  <si>
    <t>BB Seguridade</t>
  </si>
  <si>
    <t>HBSA3</t>
  </si>
  <si>
    <t>Hidrovias do Brasil</t>
  </si>
  <si>
    <t>CBAV3</t>
  </si>
  <si>
    <t>CBA</t>
  </si>
  <si>
    <t>AURE3</t>
  </si>
  <si>
    <t>VTRM ENERGIA PARTICIPAÃiES S.A.</t>
  </si>
  <si>
    <t>CASH3</t>
  </si>
  <si>
    <t>Méliuz</t>
  </si>
  <si>
    <t>Dexco</t>
  </si>
  <si>
    <t>3R Petroleum</t>
  </si>
  <si>
    <t>Embraer</t>
  </si>
  <si>
    <t>Eletrobras</t>
  </si>
  <si>
    <t>Rede D'Or</t>
  </si>
  <si>
    <t>São Martinho</t>
  </si>
  <si>
    <t>CEAB3</t>
  </si>
  <si>
    <t>C&amp;A</t>
  </si>
  <si>
    <t>JHSF3</t>
  </si>
  <si>
    <t>JHSF</t>
  </si>
  <si>
    <t>Vibra Energia</t>
  </si>
  <si>
    <t>SIMH3</t>
  </si>
  <si>
    <t>Simpar</t>
  </si>
  <si>
    <t>Eneva</t>
  </si>
  <si>
    <t>PetroRecôncavo</t>
  </si>
  <si>
    <t>VULC3</t>
  </si>
  <si>
    <t>Vulcabras</t>
  </si>
  <si>
    <t>Grupo CCR</t>
  </si>
  <si>
    <t>Cosan</t>
  </si>
  <si>
    <t>Braskem</t>
  </si>
  <si>
    <t>ECOR3</t>
  </si>
  <si>
    <t>EcoRodovias</t>
  </si>
  <si>
    <t>Fleury</t>
  </si>
  <si>
    <t>STBP3</t>
  </si>
  <si>
    <t>Santos Brasil</t>
  </si>
  <si>
    <t>LJQQ3</t>
  </si>
  <si>
    <t>Lojas Quero-Quero</t>
  </si>
  <si>
    <t>CPFL Energia</t>
  </si>
  <si>
    <t>GUAR3</t>
  </si>
  <si>
    <t>Guararapes</t>
  </si>
  <si>
    <t>USIM3</t>
  </si>
  <si>
    <t>IRB Brasil RE</t>
  </si>
  <si>
    <t>PDGR3</t>
  </si>
  <si>
    <t>PDG Realty</t>
  </si>
  <si>
    <t>PSSA3</t>
  </si>
  <si>
    <t>Porto Seguro</t>
  </si>
  <si>
    <t>JBS</t>
  </si>
  <si>
    <t>Sabesp</t>
  </si>
  <si>
    <t>SAPR4</t>
  </si>
  <si>
    <t>Sanepar</t>
  </si>
  <si>
    <t>Alpargatas</t>
  </si>
  <si>
    <t>SLC Agrícola</t>
  </si>
  <si>
    <t>CSMG3</t>
  </si>
  <si>
    <t>COPASA</t>
  </si>
  <si>
    <t>RAPT4</t>
  </si>
  <si>
    <t>Randon</t>
  </si>
  <si>
    <t>EZTEC</t>
  </si>
  <si>
    <t>Totvs</t>
  </si>
  <si>
    <t>MBLY3</t>
  </si>
  <si>
    <t>Mobly</t>
  </si>
  <si>
    <t>CURY3</t>
  </si>
  <si>
    <t>Cury</t>
  </si>
  <si>
    <t>POSI3</t>
  </si>
  <si>
    <t>Positivo</t>
  </si>
  <si>
    <t>Vivo</t>
  </si>
  <si>
    <t>AESB3</t>
  </si>
  <si>
    <t>AES Brasil</t>
  </si>
  <si>
    <t>ONCO3</t>
  </si>
  <si>
    <t>Oncoclínicas</t>
  </si>
  <si>
    <t>ODPV3</t>
  </si>
  <si>
    <t>Odontoprev</t>
  </si>
  <si>
    <t>KLBN4</t>
  </si>
  <si>
    <t>Klabin</t>
  </si>
  <si>
    <t>MYPK3</t>
  </si>
  <si>
    <t>Iochpe-Maxion</t>
  </si>
  <si>
    <t>SMFT3</t>
  </si>
  <si>
    <t>Smart Fit</t>
  </si>
  <si>
    <t>KEPL3</t>
  </si>
  <si>
    <t>Kepler Weber</t>
  </si>
  <si>
    <t>ESPA3</t>
  </si>
  <si>
    <t>Espaçolaser</t>
  </si>
  <si>
    <t>Transmissão Paulista</t>
  </si>
  <si>
    <t>Engie</t>
  </si>
  <si>
    <t>INTB3</t>
  </si>
  <si>
    <t>Intelbras</t>
  </si>
  <si>
    <t>SEER3</t>
  </si>
  <si>
    <t>Ser Educacional</t>
  </si>
  <si>
    <t>VIVA3</t>
  </si>
  <si>
    <t>Vivara</t>
  </si>
  <si>
    <t>GGPS3</t>
  </si>
  <si>
    <t>GPS</t>
  </si>
  <si>
    <t>BRSR6</t>
  </si>
  <si>
    <t>Banrisul</t>
  </si>
  <si>
    <t>CLSA3</t>
  </si>
  <si>
    <t>ClearSale</t>
  </si>
  <si>
    <t>MILS3</t>
  </si>
  <si>
    <t>Mills</t>
  </si>
  <si>
    <t>TTEN3</t>
  </si>
  <si>
    <t>3tentos</t>
  </si>
  <si>
    <t>DIRR3</t>
  </si>
  <si>
    <t>Direcional</t>
  </si>
  <si>
    <t>GRND3</t>
  </si>
  <si>
    <t>Grendene</t>
  </si>
  <si>
    <t>HBRE3</t>
  </si>
  <si>
    <t>HBR Realty</t>
  </si>
  <si>
    <t>AZEV4</t>
  </si>
  <si>
    <t>Azevedo &amp; Travassos</t>
  </si>
  <si>
    <t>ENAT3</t>
  </si>
  <si>
    <t>Enauta</t>
  </si>
  <si>
    <t>SRNA3</t>
  </si>
  <si>
    <t>BPAN4</t>
  </si>
  <si>
    <t>Banco Pan</t>
  </si>
  <si>
    <t>MEAL3</t>
  </si>
  <si>
    <t>IMC Alimentação</t>
  </si>
  <si>
    <t>SOJA3</t>
  </si>
  <si>
    <t>Boa Safra Sementes</t>
  </si>
  <si>
    <t>ITUB3</t>
  </si>
  <si>
    <t>CAML3</t>
  </si>
  <si>
    <t>Camil Alimentos</t>
  </si>
  <si>
    <t>BMGB4</t>
  </si>
  <si>
    <t>Banco BMG</t>
  </si>
  <si>
    <t>PINE4</t>
  </si>
  <si>
    <t>PINE</t>
  </si>
  <si>
    <t>ZAMP3</t>
  </si>
  <si>
    <t>Zamp</t>
  </si>
  <si>
    <t>PTBL3</t>
  </si>
  <si>
    <t>Portobello</t>
  </si>
  <si>
    <t>JALL3</t>
  </si>
  <si>
    <t>Jalles Machado</t>
  </si>
  <si>
    <t>RANI3</t>
  </si>
  <si>
    <t>Irani</t>
  </si>
  <si>
    <t>ENJU3</t>
  </si>
  <si>
    <t>Enjoei</t>
  </si>
  <si>
    <t>OPCT3</t>
  </si>
  <si>
    <t>OceanPact</t>
  </si>
  <si>
    <t>BRIT3</t>
  </si>
  <si>
    <t>Brisanet</t>
  </si>
  <si>
    <t>FESA4</t>
  </si>
  <si>
    <t>Ferbasa</t>
  </si>
  <si>
    <t>LUPA3</t>
  </si>
  <si>
    <t>Lupatech</t>
  </si>
  <si>
    <t>MDNE3</t>
  </si>
  <si>
    <t>Moura Dubeux</t>
  </si>
  <si>
    <t>AMBP3</t>
  </si>
  <si>
    <t>Ambipar</t>
  </si>
  <si>
    <t>CSED3</t>
  </si>
  <si>
    <t>Cruzeiro do Sul Educacional</t>
  </si>
  <si>
    <t>MATD3</t>
  </si>
  <si>
    <t>Mater Dei</t>
  </si>
  <si>
    <t>DESK3</t>
  </si>
  <si>
    <t>Desktop</t>
  </si>
  <si>
    <t>TRIS3</t>
  </si>
  <si>
    <t>Trisul</t>
  </si>
  <si>
    <t>NEOE3</t>
  </si>
  <si>
    <t>Neoenergia</t>
  </si>
  <si>
    <t>EVEN3</t>
  </si>
  <si>
    <t>Even</t>
  </si>
  <si>
    <t>AMAR3</t>
  </si>
  <si>
    <t>Lojas Marisa</t>
  </si>
  <si>
    <t>VLID3</t>
  </si>
  <si>
    <t>Valid</t>
  </si>
  <si>
    <t>CMIG3</t>
  </si>
  <si>
    <t>LEVE3</t>
  </si>
  <si>
    <t>Mahle Metal Leve</t>
  </si>
  <si>
    <t>ABCB4</t>
  </si>
  <si>
    <t>Banco ABC Brasil</t>
  </si>
  <si>
    <t>PLPL3</t>
  </si>
  <si>
    <t>Plano&amp;Plano</t>
  </si>
  <si>
    <t>ARML3</t>
  </si>
  <si>
    <t>Armac</t>
  </si>
  <si>
    <t>HBOR3</t>
  </si>
  <si>
    <t>Helbor</t>
  </si>
  <si>
    <t>FRAS3</t>
  </si>
  <si>
    <t>Fras-le</t>
  </si>
  <si>
    <t>SAPR3</t>
  </si>
  <si>
    <t>ETER3</t>
  </si>
  <si>
    <t>Eternit</t>
  </si>
  <si>
    <t>NGRD3</t>
  </si>
  <si>
    <t>Neogrid</t>
  </si>
  <si>
    <t>MDIA3</t>
  </si>
  <si>
    <t>M. Dias Branco</t>
  </si>
  <si>
    <t>TUPY3</t>
  </si>
  <si>
    <t>Tupy</t>
  </si>
  <si>
    <t>SHOW3</t>
  </si>
  <si>
    <t>Time For Fun</t>
  </si>
  <si>
    <t>BLAU3</t>
  </si>
  <si>
    <t>Blau Farmacêutica</t>
  </si>
  <si>
    <t>PNVL3</t>
  </si>
  <si>
    <t>Dimed</t>
  </si>
  <si>
    <t>SHUL4</t>
  </si>
  <si>
    <t>Schulz</t>
  </si>
  <si>
    <t>SGPS3</t>
  </si>
  <si>
    <t>Springs</t>
  </si>
  <si>
    <t>VVEO3</t>
  </si>
  <si>
    <t>Viveo</t>
  </si>
  <si>
    <t>KLBN3</t>
  </si>
  <si>
    <t>AZEV3</t>
  </si>
  <si>
    <t>PFRM3</t>
  </si>
  <si>
    <t>Profarma</t>
  </si>
  <si>
    <t>LIGT3</t>
  </si>
  <si>
    <t>Light</t>
  </si>
  <si>
    <t>WIZC3</t>
  </si>
  <si>
    <t>Wiz Soluções</t>
  </si>
  <si>
    <t>KRSA3</t>
  </si>
  <si>
    <t>Kora Saúde</t>
  </si>
  <si>
    <t>ORVR3</t>
  </si>
  <si>
    <t>Orizon</t>
  </si>
  <si>
    <t>RNEW4</t>
  </si>
  <si>
    <t>Renova Energia</t>
  </si>
  <si>
    <t>DASA3</t>
  </si>
  <si>
    <t>Dasa</t>
  </si>
  <si>
    <t>NINJ3</t>
  </si>
  <si>
    <t>GetNinjas</t>
  </si>
  <si>
    <t>TASA4</t>
  </si>
  <si>
    <t>Taurus</t>
  </si>
  <si>
    <t>PORT3</t>
  </si>
  <si>
    <t>Wilson Sons</t>
  </si>
  <si>
    <t>VIVR3</t>
  </si>
  <si>
    <t>Viver</t>
  </si>
  <si>
    <t>TRAD3</t>
  </si>
  <si>
    <t>Traders Club</t>
  </si>
  <si>
    <t>LAVV3</t>
  </si>
  <si>
    <t>Lavvi Incorporadora</t>
  </si>
  <si>
    <t>ROMI3</t>
  </si>
  <si>
    <t>Indústrias ROMI</t>
  </si>
  <si>
    <t>BMOB3</t>
  </si>
  <si>
    <t>Bemobi</t>
  </si>
  <si>
    <t>OIBR4</t>
  </si>
  <si>
    <t>SYNE3</t>
  </si>
  <si>
    <t>SYN</t>
  </si>
  <si>
    <t>AGRO3</t>
  </si>
  <si>
    <t>BrasilAgro</t>
  </si>
  <si>
    <t>UNIP6</t>
  </si>
  <si>
    <t>Unipar</t>
  </si>
  <si>
    <t>FIQE3</t>
  </si>
  <si>
    <t>Unifique</t>
  </si>
  <si>
    <t>TAEE4</t>
  </si>
  <si>
    <t>Taesa</t>
  </si>
  <si>
    <t>PRNR3</t>
  </si>
  <si>
    <t>Priner</t>
  </si>
  <si>
    <t>POMO3</t>
  </si>
  <si>
    <t>OSXB3</t>
  </si>
  <si>
    <t>OSX Brasil</t>
  </si>
  <si>
    <t>TCSA3</t>
  </si>
  <si>
    <t>Tecnisa</t>
  </si>
  <si>
    <t>CTNM4</t>
  </si>
  <si>
    <t>Coteminas</t>
  </si>
  <si>
    <t>ITSA3</t>
  </si>
  <si>
    <t>TGMA3</t>
  </si>
  <si>
    <t>Tegma</t>
  </si>
  <si>
    <t>IGTI3</t>
  </si>
  <si>
    <t>Iguatemi</t>
  </si>
  <si>
    <t>Jereissati Participações</t>
  </si>
  <si>
    <t>INEP3</t>
  </si>
  <si>
    <t>Inepar</t>
  </si>
  <si>
    <t>ALPK3</t>
  </si>
  <si>
    <t>Estapar</t>
  </si>
  <si>
    <t>UCAS3</t>
  </si>
  <si>
    <t>Unicasa</t>
  </si>
  <si>
    <t>LOGG3</t>
  </si>
  <si>
    <t>LOG CP</t>
  </si>
  <si>
    <t>JSLG3</t>
  </si>
  <si>
    <t>JSL</t>
  </si>
  <si>
    <t>SANB4</t>
  </si>
  <si>
    <t>Banco Santander</t>
  </si>
  <si>
    <t>AGXY3</t>
  </si>
  <si>
    <t>AgroGalaxy</t>
  </si>
  <si>
    <t>SANB3</t>
  </si>
  <si>
    <t>PDTC3</t>
  </si>
  <si>
    <t>Padtec</t>
  </si>
  <si>
    <t>RSID3</t>
  </si>
  <si>
    <t>Rossi Residencial</t>
  </si>
  <si>
    <t>DEXP3</t>
  </si>
  <si>
    <t>Dexxos</t>
  </si>
  <si>
    <t>MELK3</t>
  </si>
  <si>
    <t>Melnick</t>
  </si>
  <si>
    <t>TAEE3</t>
  </si>
  <si>
    <t>LPSB3</t>
  </si>
  <si>
    <t>Lopes</t>
  </si>
  <si>
    <t>WEST3</t>
  </si>
  <si>
    <t>Westwing</t>
  </si>
  <si>
    <t>GGBR3</t>
  </si>
  <si>
    <t>TFCO4</t>
  </si>
  <si>
    <t>Track &amp; Field</t>
  </si>
  <si>
    <t>INEP4</t>
  </si>
  <si>
    <t>LVTC3</t>
  </si>
  <si>
    <t>WDC Networks</t>
  </si>
  <si>
    <t>CSUD3</t>
  </si>
  <si>
    <t>CSU Cardsystem</t>
  </si>
  <si>
    <t>TECN3</t>
  </si>
  <si>
    <t>Technos</t>
  </si>
  <si>
    <t>GOAU3</t>
  </si>
  <si>
    <t>LAND3</t>
  </si>
  <si>
    <t>Terra Santa</t>
  </si>
  <si>
    <t>RNEW3</t>
  </si>
  <si>
    <t>EUCA4</t>
  </si>
  <si>
    <t>Eucatex</t>
  </si>
  <si>
    <t>DMVF3</t>
  </si>
  <si>
    <t>D1000 Varejo Farma</t>
  </si>
  <si>
    <t>CTSA4</t>
  </si>
  <si>
    <t>Santanense</t>
  </si>
  <si>
    <t>ELMD3</t>
  </si>
  <si>
    <t>Eletromidia</t>
  </si>
  <si>
    <t>PMAM3</t>
  </si>
  <si>
    <t>Paranapanema</t>
  </si>
  <si>
    <t>RAPT3</t>
  </si>
  <si>
    <t>ALLD3</t>
  </si>
  <si>
    <t>Allied</t>
  </si>
  <si>
    <t>SNSY3</t>
  </si>
  <si>
    <t>Sansuy</t>
  </si>
  <si>
    <t>AALR3</t>
  </si>
  <si>
    <t>Alliança</t>
  </si>
  <si>
    <t>BRAP3</t>
  </si>
  <si>
    <t>BRKM3</t>
  </si>
  <si>
    <t>BMIN4</t>
  </si>
  <si>
    <t>Banco Mercantil de Investimentos</t>
  </si>
  <si>
    <t>TPIS3</t>
  </si>
  <si>
    <t>Triunfo</t>
  </si>
  <si>
    <t>SNSY5</t>
  </si>
  <si>
    <t>BOBR4</t>
  </si>
  <si>
    <t>Bombril</t>
  </si>
  <si>
    <t>ATMP3</t>
  </si>
  <si>
    <t>Atma</t>
  </si>
  <si>
    <t>ENGI4</t>
  </si>
  <si>
    <t>Energisa</t>
  </si>
  <si>
    <t>CAMB3</t>
  </si>
  <si>
    <t>Cambuci</t>
  </si>
  <si>
    <t>FRTA3</t>
  </si>
  <si>
    <t>Pomi Frutas</t>
  </si>
  <si>
    <t>DOTZ3</t>
  </si>
  <si>
    <t>Dotz</t>
  </si>
  <si>
    <t>LOGN3</t>
  </si>
  <si>
    <t>Log-In</t>
  </si>
  <si>
    <t>UNIP3</t>
  </si>
  <si>
    <t>ALUP3</t>
  </si>
  <si>
    <t>Alupar</t>
  </si>
  <si>
    <t>ALUP4</t>
  </si>
  <si>
    <t>ATOM3</t>
  </si>
  <si>
    <t>ATOM</t>
  </si>
  <si>
    <t>BMEB4</t>
  </si>
  <si>
    <t>Banco Mercantil do Brasil</t>
  </si>
  <si>
    <t>CGRA4</t>
  </si>
  <si>
    <t>Grazziotin</t>
  </si>
  <si>
    <t>BRIV3</t>
  </si>
  <si>
    <t>Alfa Investimento</t>
  </si>
  <si>
    <t>HOOT4</t>
  </si>
  <si>
    <t>Hotéis Othon</t>
  </si>
  <si>
    <t>NUTR3</t>
  </si>
  <si>
    <t>Nutriplant</t>
  </si>
  <si>
    <t>CEBR6</t>
  </si>
  <si>
    <t>CEB</t>
  </si>
  <si>
    <t>SCAR3</t>
  </si>
  <si>
    <t>São Carlos</t>
  </si>
  <si>
    <t>CEBR3</t>
  </si>
  <si>
    <t>TASA3</t>
  </si>
  <si>
    <t>OFSA3</t>
  </si>
  <si>
    <t>Ourofino Saúde Animal</t>
  </si>
  <si>
    <t>CEBR5</t>
  </si>
  <si>
    <t>BEES3</t>
  </si>
  <si>
    <t>Banestes</t>
  </si>
  <si>
    <t>BRSR3</t>
  </si>
  <si>
    <t>MERC4</t>
  </si>
  <si>
    <t>Mercantil do Brasil Financeira</t>
  </si>
  <si>
    <t>ENGI3</t>
  </si>
  <si>
    <t>CTSA3</t>
  </si>
  <si>
    <t>BPAC5</t>
  </si>
  <si>
    <t>Banco BTG Pactual</t>
  </si>
  <si>
    <t>CRPG5</t>
  </si>
  <si>
    <t>Tronox Pigmentos</t>
  </si>
  <si>
    <t>REDE3</t>
  </si>
  <si>
    <t>Rede Energia</t>
  </si>
  <si>
    <t>HAGA4</t>
  </si>
  <si>
    <t>Haga</t>
  </si>
  <si>
    <t>VSTE3</t>
  </si>
  <si>
    <t>LE LIS BLANC</t>
  </si>
  <si>
    <t>COCE5</t>
  </si>
  <si>
    <t>Coelce</t>
  </si>
  <si>
    <t>BIOM3</t>
  </si>
  <si>
    <t>Biomm</t>
  </si>
  <si>
    <t>WHRL3</t>
  </si>
  <si>
    <t>Whirlpool</t>
  </si>
  <si>
    <t>EQPA3</t>
  </si>
  <si>
    <t>Equatorial Energia Pará</t>
  </si>
  <si>
    <t>RPAD5</t>
  </si>
  <si>
    <t>Alfa Holdings</t>
  </si>
  <si>
    <t>NORD3</t>
  </si>
  <si>
    <t>Nordon</t>
  </si>
  <si>
    <t>FHER3</t>
  </si>
  <si>
    <t>Fertilizantes Heringer</t>
  </si>
  <si>
    <t>EPAR3</t>
  </si>
  <si>
    <t>Embpar Participações</t>
  </si>
  <si>
    <t>RSUL4</t>
  </si>
  <si>
    <t>Metalúrgica Riosulense</t>
  </si>
  <si>
    <t>MAPT4</t>
  </si>
  <si>
    <t>Cemepe</t>
  </si>
  <si>
    <t>TRPL3</t>
  </si>
  <si>
    <t>JFEN3</t>
  </si>
  <si>
    <t>João Fortes</t>
  </si>
  <si>
    <t>PTNT3</t>
  </si>
  <si>
    <t>Pettenati</t>
  </si>
  <si>
    <t>CLSC4</t>
  </si>
  <si>
    <t>Celesc</t>
  </si>
  <si>
    <t>RPMG3</t>
  </si>
  <si>
    <t>Refinaria de Manguinhos</t>
  </si>
  <si>
    <t>DOHL4</t>
  </si>
  <si>
    <t>Döhler</t>
  </si>
  <si>
    <t>PINE3</t>
  </si>
  <si>
    <t>BGIP4</t>
  </si>
  <si>
    <t>Banese</t>
  </si>
  <si>
    <t>BPAC3</t>
  </si>
  <si>
    <t>NEXP3</t>
  </si>
  <si>
    <t>Brasil Brokers</t>
  </si>
  <si>
    <t>HAGA3</t>
  </si>
  <si>
    <t>BMIN3</t>
  </si>
  <si>
    <t>EALT4</t>
  </si>
  <si>
    <t>Electro Aço Altona</t>
  </si>
  <si>
    <t>EMAE4</t>
  </si>
  <si>
    <t>EMAE</t>
  </si>
  <si>
    <t>MTSA4</t>
  </si>
  <si>
    <t>METISA</t>
  </si>
  <si>
    <t>AFLT3</t>
  </si>
  <si>
    <t>Afluente T</t>
  </si>
  <si>
    <t>BAZA3</t>
  </si>
  <si>
    <t>Banco da Amazônia</t>
  </si>
  <si>
    <t>APER3</t>
  </si>
  <si>
    <t>Alper</t>
  </si>
  <si>
    <t>BEES4</t>
  </si>
  <si>
    <t>PEAB4</t>
  </si>
  <si>
    <t>Participações Aliança da Bahia</t>
  </si>
  <si>
    <t>HBTS5</t>
  </si>
  <si>
    <t>Habitasul</t>
  </si>
  <si>
    <t>CEDO4</t>
  </si>
  <si>
    <t>Cedro Têxtil</t>
  </si>
  <si>
    <t>TELB4</t>
  </si>
  <si>
    <t>Telebras</t>
  </si>
  <si>
    <t>WHRL4</t>
  </si>
  <si>
    <t>FESA3</t>
  </si>
  <si>
    <t>CGAS5</t>
  </si>
  <si>
    <t>Comgás</t>
  </si>
  <si>
    <t>BMEB3</t>
  </si>
  <si>
    <t>BSLI4</t>
  </si>
  <si>
    <t>Banco de Brasília</t>
  </si>
  <si>
    <t>RDNI3</t>
  </si>
  <si>
    <t>RNI</t>
  </si>
  <si>
    <t>WLMM4</t>
  </si>
  <si>
    <t>WLM</t>
  </si>
  <si>
    <t>MWET4</t>
  </si>
  <si>
    <t>Wetzel</t>
  </si>
  <si>
    <t>CEEB3</t>
  </si>
  <si>
    <t>COELBA</t>
  </si>
  <si>
    <t>CGRA3</t>
  </si>
  <si>
    <t>FRIO3</t>
  </si>
  <si>
    <t>Metalfrio</t>
  </si>
  <si>
    <t>CRPG6</t>
  </si>
  <si>
    <t>CRIV3</t>
  </si>
  <si>
    <t>Alfa Financeira</t>
  </si>
  <si>
    <t>AVLL3</t>
  </si>
  <si>
    <t>Alphaville</t>
  </si>
  <si>
    <t>DTCY3</t>
  </si>
  <si>
    <t>Dtcom</t>
  </si>
  <si>
    <t>PEAB3</t>
  </si>
  <si>
    <t>EUCA3</t>
  </si>
  <si>
    <t>PTNT4</t>
  </si>
  <si>
    <t>CRIV4</t>
  </si>
  <si>
    <t>CTKA4</t>
  </si>
  <si>
    <t>Karsten</t>
  </si>
  <si>
    <t>MGEL4</t>
  </si>
  <si>
    <t>Mangels</t>
  </si>
  <si>
    <t>BRGE3</t>
  </si>
  <si>
    <t>Consórcio Alfa</t>
  </si>
  <si>
    <t>BRIV4</t>
  </si>
  <si>
    <t>EALT3</t>
  </si>
  <si>
    <t>CEEB5</t>
  </si>
  <si>
    <t>TEKA4</t>
  </si>
  <si>
    <t>Teka</t>
  </si>
  <si>
    <t>PATI3</t>
  </si>
  <si>
    <t>Panatlântica</t>
  </si>
  <si>
    <t>CPLE5</t>
  </si>
  <si>
    <t>BSLI3</t>
  </si>
  <si>
    <t>DEXP4</t>
  </si>
  <si>
    <t>CTNM3</t>
  </si>
  <si>
    <t>ALPA3</t>
  </si>
  <si>
    <t>PLAS3</t>
  </si>
  <si>
    <t>Plascar</t>
  </si>
  <si>
    <t>HETA4</t>
  </si>
  <si>
    <t>Hercules</t>
  </si>
  <si>
    <t>BMKS3</t>
  </si>
  <si>
    <t>Monark</t>
  </si>
  <si>
    <t>BAHI3</t>
  </si>
  <si>
    <t>Bahema</t>
  </si>
  <si>
    <t>TELB3</t>
  </si>
  <si>
    <t>CLSC3</t>
  </si>
  <si>
    <t>RPAD3</t>
  </si>
  <si>
    <t>BNBR3</t>
  </si>
  <si>
    <t>Banco do Nordeste</t>
  </si>
  <si>
    <t>BRGE12</t>
  </si>
  <si>
    <t>GEPA3</t>
  </si>
  <si>
    <t>Rio Paranapanema Energia</t>
  </si>
  <si>
    <t>TKNO4</t>
  </si>
  <si>
    <t>Tekno</t>
  </si>
  <si>
    <t>EQMA3B</t>
  </si>
  <si>
    <t>Equatorial Maranhão</t>
  </si>
  <si>
    <t>CSRN5</t>
  </si>
  <si>
    <t>COSERN</t>
  </si>
  <si>
    <t>GEPA4</t>
  </si>
  <si>
    <t>JOPA3</t>
  </si>
  <si>
    <t>Josapar</t>
  </si>
  <si>
    <t>DOHL3</t>
  </si>
  <si>
    <t>MNPR3</t>
  </si>
  <si>
    <t>Minupar</t>
  </si>
  <si>
    <t>BALM3</t>
  </si>
  <si>
    <t>Baumer</t>
  </si>
  <si>
    <t>BDLL4</t>
  </si>
  <si>
    <t>Bardella</t>
  </si>
  <si>
    <t>BALM4</t>
  </si>
  <si>
    <t>BAUH4</t>
  </si>
  <si>
    <t>Excelsior</t>
  </si>
  <si>
    <t>UNIP5</t>
  </si>
  <si>
    <t>BGIP3</t>
  </si>
  <si>
    <t>MOAR3</t>
  </si>
  <si>
    <t>Monteiro Aranha</t>
  </si>
  <si>
    <t>MNDL3</t>
  </si>
  <si>
    <t>Mundial</t>
  </si>
  <si>
    <t>BRGE6</t>
  </si>
  <si>
    <t>IGTI4</t>
  </si>
  <si>
    <t>ESTR4</t>
  </si>
  <si>
    <t>Estrela</t>
  </si>
  <si>
    <t>PATI4</t>
  </si>
  <si>
    <t>RPAD6</t>
  </si>
  <si>
    <t>AHEB5</t>
  </si>
  <si>
    <t>São Paulo Turismo</t>
  </si>
  <si>
    <t>CEED4</t>
  </si>
  <si>
    <t>CEEE D</t>
  </si>
  <si>
    <t>EQPA6</t>
  </si>
  <si>
    <t>CSRN3</t>
  </si>
  <si>
    <t>EQPA5</t>
  </si>
  <si>
    <t>LUXM4</t>
  </si>
  <si>
    <t>Trevisa</t>
  </si>
  <si>
    <t>CTKA3</t>
  </si>
  <si>
    <t>CBEE3</t>
  </si>
  <si>
    <t>Ampla Energia</t>
  </si>
  <si>
    <t>EKTR4</t>
  </si>
  <si>
    <t>Elektro</t>
  </si>
  <si>
    <t>CSRN6</t>
  </si>
  <si>
    <t>CEED3</t>
  </si>
  <si>
    <t>EQPA7</t>
  </si>
  <si>
    <t>BDLL3</t>
  </si>
  <si>
    <t>CALI3</t>
  </si>
  <si>
    <t>Adolpho Lindenberg</t>
  </si>
  <si>
    <t>CGAS3</t>
  </si>
  <si>
    <t>ESTR3</t>
  </si>
  <si>
    <t>MRSA3B</t>
  </si>
  <si>
    <t>MRS Logística</t>
  </si>
  <si>
    <t>ENMT3</t>
  </si>
  <si>
    <t>Energisa MT</t>
  </si>
  <si>
    <t>ELET5</t>
  </si>
  <si>
    <t>BRGE8</t>
  </si>
  <si>
    <t>MRSA6B</t>
  </si>
  <si>
    <t>MRSA5B</t>
  </si>
  <si>
    <t>BRKM6</t>
  </si>
  <si>
    <t>USIM6</t>
  </si>
  <si>
    <t>FIEI3</t>
  </si>
  <si>
    <t>Fica</t>
  </si>
  <si>
    <t>SOND5</t>
  </si>
  <si>
    <t>Sondotécnica</t>
  </si>
  <si>
    <t>CEDO3</t>
  </si>
  <si>
    <t>MAPT3</t>
  </si>
  <si>
    <t>WLMM3</t>
  </si>
  <si>
    <t>SOND6</t>
  </si>
  <si>
    <t>GSHP3</t>
  </si>
  <si>
    <t>General Shopping &amp; Outlets</t>
  </si>
  <si>
    <t>BRSR5</t>
  </si>
  <si>
    <t>ENMT4</t>
  </si>
  <si>
    <t>BRGE11</t>
  </si>
  <si>
    <t>LIPR3</t>
  </si>
  <si>
    <t>Eletropar</t>
  </si>
  <si>
    <t>CSAB3</t>
  </si>
  <si>
    <t>Cia. de Seg. Aliança da Bahia</t>
  </si>
  <si>
    <t>CSAB4</t>
  </si>
  <si>
    <t>AHEB3</t>
  </si>
  <si>
    <t>CRPG3</t>
  </si>
  <si>
    <t>MEGA3</t>
  </si>
  <si>
    <t>OMEGA ENERGIA S.A.</t>
  </si>
  <si>
    <t>DMFN3</t>
  </si>
  <si>
    <t>DM Financeira</t>
  </si>
  <si>
    <t>BRGE5</t>
  </si>
  <si>
    <t>GPAR3</t>
  </si>
  <si>
    <t>CELGPAR</t>
  </si>
  <si>
    <t>SQIA3</t>
  </si>
  <si>
    <t>Sinqia</t>
  </si>
  <si>
    <t>BRGE7</t>
  </si>
  <si>
    <t>ALSO3</t>
  </si>
  <si>
    <t>Aliansce Sonae</t>
  </si>
  <si>
    <t>BRPR3</t>
  </si>
  <si>
    <t>BR Properties</t>
  </si>
  <si>
    <t>MTSA3</t>
  </si>
  <si>
    <t>SLED4</t>
  </si>
  <si>
    <t>Saraiva</t>
  </si>
  <si>
    <t>SLED3</t>
  </si>
  <si>
    <t>AHEB6</t>
  </si>
  <si>
    <t>VIIA3</t>
  </si>
  <si>
    <t>EKTR3</t>
  </si>
  <si>
    <t>MWET3</t>
  </si>
  <si>
    <t>ENBR3</t>
  </si>
  <si>
    <t>EDP Brasil</t>
  </si>
  <si>
    <t>BOAS3</t>
  </si>
  <si>
    <t>Boa Vista</t>
  </si>
  <si>
    <t>COCE3</t>
  </si>
  <si>
    <t>JOPA4</t>
  </si>
  <si>
    <t>MODL3</t>
  </si>
  <si>
    <t>Banco Modal</t>
  </si>
  <si>
    <t>MERC3</t>
  </si>
  <si>
    <t>CEGR3</t>
  </si>
  <si>
    <t>Naturgy (CEG)</t>
  </si>
  <si>
    <t>CRDE3</t>
  </si>
  <si>
    <t>IGBR3</t>
  </si>
  <si>
    <t>IGB Eletrônica</t>
  </si>
  <si>
    <t>MSPA4</t>
  </si>
  <si>
    <t>Melhoramentos</t>
  </si>
  <si>
    <t>ODER4</t>
  </si>
  <si>
    <t>Conservas Oderich</t>
  </si>
  <si>
    <t>PARD3</t>
  </si>
  <si>
    <t>Hermes Pardini</t>
  </si>
  <si>
    <t>CASN3</t>
  </si>
  <si>
    <t>CASAN</t>
  </si>
  <si>
    <t>WIZS3</t>
  </si>
  <si>
    <t>LLIS3</t>
  </si>
  <si>
    <t>MSPA3</t>
  </si>
  <si>
    <t>BRML3</t>
  </si>
  <si>
    <t>BRMalls</t>
  </si>
  <si>
    <t>DMMO3</t>
  </si>
  <si>
    <t>Dommo Energia</t>
  </si>
  <si>
    <t>GETT3</t>
  </si>
  <si>
    <t>Getnet</t>
  </si>
  <si>
    <t>GETT4</t>
  </si>
  <si>
    <t>SULA4</t>
  </si>
  <si>
    <t>SulAmérica</t>
  </si>
  <si>
    <t>SULA3</t>
  </si>
  <si>
    <t>CEPE5</t>
  </si>
  <si>
    <t>CELPE</t>
  </si>
  <si>
    <t>TCNO4</t>
  </si>
  <si>
    <t>Tecnosolo</t>
  </si>
  <si>
    <t>TCNO3</t>
  </si>
  <si>
    <t>CEPE6</t>
  </si>
  <si>
    <t>BKBR3</t>
  </si>
  <si>
    <t>MTIG4</t>
  </si>
  <si>
    <t>Metalgráfica Iguaçu</t>
  </si>
  <si>
    <t>BLUT4</t>
  </si>
  <si>
    <t>Blue Tech Solutions</t>
  </si>
  <si>
    <t>BLUT3</t>
  </si>
  <si>
    <t>MODL4</t>
  </si>
  <si>
    <t>CARD3</t>
  </si>
  <si>
    <t>SHUL3</t>
  </si>
  <si>
    <t>FIGE3</t>
  </si>
  <si>
    <t>Investimentos Bemge</t>
  </si>
  <si>
    <t>FNCN3</t>
  </si>
  <si>
    <t>TEKA3</t>
  </si>
  <si>
    <t>HETA3</t>
  </si>
  <si>
    <t>LCAM3</t>
  </si>
  <si>
    <t>Locamerica</t>
  </si>
  <si>
    <t>BIDI4</t>
  </si>
  <si>
    <t>Banco Inter</t>
  </si>
  <si>
    <t>BIDI3</t>
  </si>
  <si>
    <t>EEEL4</t>
  </si>
  <si>
    <t>CEEE GT</t>
  </si>
  <si>
    <t>EEEL3</t>
  </si>
  <si>
    <t>BBRK3</t>
  </si>
  <si>
    <t>SOND3</t>
  </si>
  <si>
    <t>CESP6</t>
  </si>
  <si>
    <t>CESP</t>
  </si>
  <si>
    <t>CESP3</t>
  </si>
  <si>
    <t>CESP5</t>
  </si>
  <si>
    <t>ECPR4</t>
  </si>
  <si>
    <t>Encorpar</t>
  </si>
  <si>
    <t>MOSI3</t>
  </si>
  <si>
    <t>Mosaico</t>
  </si>
  <si>
    <t>POWE3</t>
  </si>
  <si>
    <t>Focus Energia</t>
  </si>
  <si>
    <t>ECPR3</t>
  </si>
  <si>
    <t>GNDI3</t>
  </si>
  <si>
    <t>NotreDame Intermédica</t>
  </si>
  <si>
    <t>LAME4</t>
  </si>
  <si>
    <t>Lojas Americanas</t>
  </si>
  <si>
    <t>LAME3</t>
  </si>
  <si>
    <t>OMGE3</t>
  </si>
  <si>
    <t>Omega Geração</t>
  </si>
  <si>
    <t>IGTA3</t>
  </si>
  <si>
    <t>JPSA3</t>
  </si>
  <si>
    <t>BRDT3</t>
  </si>
  <si>
    <t>JBDU4</t>
  </si>
  <si>
    <t>JBDU3</t>
  </si>
  <si>
    <t>HGTX3</t>
  </si>
  <si>
    <t>Hering</t>
  </si>
  <si>
    <t>CCPR3</t>
  </si>
  <si>
    <t>DTEX3</t>
  </si>
  <si>
    <t>VVAR3</t>
  </si>
  <si>
    <t>PNVL4</t>
  </si>
  <si>
    <t>TESA3</t>
  </si>
  <si>
    <t>BTOW3</t>
  </si>
  <si>
    <t>LINX3</t>
  </si>
  <si>
    <t>Linx</t>
  </si>
  <si>
    <t>BTTL3</t>
  </si>
  <si>
    <t>GPCP3</t>
  </si>
  <si>
    <t>GPCP4</t>
  </si>
  <si>
    <t>SMLS3</t>
  </si>
  <si>
    <t>Smiles</t>
  </si>
  <si>
    <t>MMXM3</t>
  </si>
  <si>
    <t>MMX Mineração</t>
  </si>
  <si>
    <t>BSEV3</t>
  </si>
  <si>
    <t>Biosev</t>
  </si>
  <si>
    <t>CNTO3</t>
  </si>
  <si>
    <t>TIET4</t>
  </si>
  <si>
    <t>AES Tietê Energia</t>
  </si>
  <si>
    <t>TIET3</t>
  </si>
  <si>
    <t>CORR4</t>
  </si>
  <si>
    <t>Corrêa Ribeiro</t>
  </si>
  <si>
    <t>CEPE3</t>
  </si>
  <si>
    <t>CALI4</t>
  </si>
  <si>
    <t>SNSY6</t>
  </si>
  <si>
    <t>CASN4</t>
  </si>
  <si>
    <t>EMAE3</t>
  </si>
  <si>
    <t>BPAR3</t>
  </si>
  <si>
    <t>Banpará</t>
  </si>
  <si>
    <t>APTI4</t>
  </si>
  <si>
    <t>Aliperti</t>
  </si>
  <si>
    <t>VSPT3</t>
  </si>
  <si>
    <t>FCA</t>
  </si>
  <si>
    <t>MTIG3</t>
  </si>
  <si>
    <t>FIGE4</t>
  </si>
  <si>
    <t>LUXM3</t>
  </si>
  <si>
    <t>TKNO3</t>
  </si>
  <si>
    <t>COCE6</t>
  </si>
  <si>
    <t>MGEL3</t>
  </si>
  <si>
    <t>CTSA8</t>
  </si>
  <si>
    <t>MMAQ4</t>
  </si>
  <si>
    <t>Minasmáquinas</t>
  </si>
  <si>
    <t>Idade em Anos</t>
  </si>
  <si>
    <t>Siderurgia</t>
  </si>
  <si>
    <t>Mineração</t>
  </si>
  <si>
    <t>Energia/Petróleo</t>
  </si>
  <si>
    <t>Papel e Celulose</t>
  </si>
  <si>
    <t>Energia</t>
  </si>
  <si>
    <t>Imobiliário</t>
  </si>
  <si>
    <t>Finanças</t>
  </si>
  <si>
    <t>Saúde</t>
  </si>
  <si>
    <t>Petroquímica</t>
  </si>
  <si>
    <t>Transporte Aéreo</t>
  </si>
  <si>
    <t>Educação</t>
  </si>
  <si>
    <t>Construção Civil</t>
  </si>
  <si>
    <t>Calçados</t>
  </si>
  <si>
    <t>Alimentos</t>
  </si>
  <si>
    <t>Varejo Alimentício</t>
  </si>
  <si>
    <t>Telecomunicações</t>
  </si>
  <si>
    <t>Logística</t>
  </si>
  <si>
    <t>Tecnologia Financeira</t>
  </si>
  <si>
    <t>Tecnologia</t>
  </si>
  <si>
    <t>Varejo Farmacêutico</t>
  </si>
  <si>
    <t>Varejo</t>
  </si>
  <si>
    <t>Transporte</t>
  </si>
  <si>
    <t>Bebidas</t>
  </si>
  <si>
    <t>Seguros</t>
  </si>
  <si>
    <t>Saneamento</t>
  </si>
  <si>
    <t>Agronegócio</t>
  </si>
  <si>
    <t>Infraestrutura</t>
  </si>
  <si>
    <t>Varejo Pet</t>
  </si>
  <si>
    <t>Moda</t>
  </si>
  <si>
    <t>Aeroespacial</t>
  </si>
  <si>
    <t>Cosméticos</t>
  </si>
  <si>
    <t>Farmacêutico</t>
  </si>
  <si>
    <t>Aluguel de Carros</t>
  </si>
  <si>
    <t>Turismo</t>
  </si>
  <si>
    <t>Maior Variação</t>
  </si>
  <si>
    <t>Menor Variação</t>
  </si>
  <si>
    <t>Média</t>
  </si>
  <si>
    <t>Média de quem subiu</t>
  </si>
  <si>
    <t>Média de quem desceu</t>
  </si>
  <si>
    <t>Variação</t>
  </si>
  <si>
    <t>Variação de quem subiu</t>
  </si>
  <si>
    <t>Variação (R$)</t>
  </si>
  <si>
    <t>Análise por Faixa de Idade</t>
  </si>
  <si>
    <t>Quantidade de Empresas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</si>
</sst>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"/>
    <numFmt numFmtId="165" formatCode="[$R$ -416]#,##0.00"/>
  </numFmts>
  <fonts count="8">
    <font>
      <sz val="10.0"/>
      <color rgb="FF000000"/>
      <name val="Arial"/>
      <scheme val="minor"/>
    </font>
    <font>
      <b/>
      <sz val="11.0"/>
      <color theme="1"/>
      <name val="Arial"/>
    </font>
    <font>
      <color theme="1"/>
      <name val="Arial"/>
      <scheme val="minor"/>
    </font>
    <font>
      <color theme="1"/>
      <name val="Arial"/>
    </font>
    <font>
      <b/>
      <color theme="1"/>
      <name val="Arial"/>
    </font>
    <font>
      <b/>
      <color rgb="FF0D0D0D"/>
      <name val="Söhne"/>
    </font>
    <font>
      <color rgb="FF0D0D0D"/>
      <name val="Söhne"/>
    </font>
    <font>
      <b/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4EA72E"/>
        <bgColor rgb="FF4EA72E"/>
      </patternFill>
    </fill>
    <fill>
      <patternFill patternType="solid">
        <fgColor rgb="FFD9F2D0"/>
        <bgColor rgb="FFD9F2D0"/>
      </patternFill>
    </fill>
    <fill>
      <patternFill patternType="solid">
        <fgColor rgb="FFC1E4F5"/>
        <bgColor rgb="FFC1E4F5"/>
      </patternFill>
    </fill>
    <fill>
      <patternFill patternType="solid">
        <fgColor rgb="FFEDEDED"/>
        <bgColor rgb="FFEDEDED"/>
      </patternFill>
    </fill>
  </fills>
  <borders count="5">
    <border/>
    <border>
      <left style="thin">
        <color rgb="FFE3E3E3"/>
      </left>
      <top style="thin">
        <color rgb="FFE3E3E3"/>
      </top>
      <bottom style="thin">
        <color rgb="FFE3E3E3"/>
      </bottom>
    </border>
    <border>
      <bottom style="thin">
        <color rgb="FF000000"/>
      </bottom>
    </border>
    <border>
      <left style="thin">
        <color rgb="FFE3E3E3"/>
      </left>
      <bottom style="thin">
        <color rgb="FFE3E3E3"/>
      </bottom>
    </border>
    <border>
      <left style="thin">
        <color rgb="FFE3E3E3"/>
      </left>
      <right style="thin">
        <color rgb="FFE3E3E3"/>
      </right>
      <bottom style="thin">
        <color rgb="FFE3E3E3"/>
      </bottom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vertical="bottom"/>
    </xf>
    <xf borderId="0" fillId="2" fontId="1" numFmtId="0" xfId="0" applyAlignment="1" applyFont="1">
      <alignment horizontal="center" readingOrder="0" vertical="bottom"/>
    </xf>
    <xf borderId="0" fillId="2" fontId="1" numFmtId="164" xfId="0" applyAlignment="1" applyFont="1" applyNumberFormat="1">
      <alignment horizontal="center" vertical="bottom"/>
    </xf>
    <xf borderId="0" fillId="2" fontId="1" numFmtId="2" xfId="0" applyAlignment="1" applyFont="1" applyNumberFormat="1">
      <alignment horizontal="center" vertical="bottom"/>
    </xf>
    <xf borderId="0" fillId="2" fontId="1" numFmtId="4" xfId="0" applyAlignment="1" applyFont="1" applyNumberFormat="1">
      <alignment horizontal="center" readingOrder="0" vertical="bottom"/>
    </xf>
    <xf borderId="0" fillId="2" fontId="1" numFmtId="165" xfId="0" applyAlignment="1" applyFont="1" applyNumberFormat="1">
      <alignment horizontal="center" readingOrder="0" vertical="bottom"/>
    </xf>
    <xf borderId="0" fillId="0" fontId="2" numFmtId="0" xfId="0" applyAlignment="1" applyFont="1">
      <alignment horizontal="center"/>
    </xf>
    <xf borderId="0" fillId="3" fontId="3" numFmtId="0" xfId="0" applyAlignment="1" applyFill="1" applyFont="1">
      <alignment vertical="bottom"/>
    </xf>
    <xf borderId="0" fillId="3" fontId="3" numFmtId="14" xfId="0" applyAlignment="1" applyFont="1" applyNumberFormat="1">
      <alignment horizontal="right" vertical="bottom"/>
    </xf>
    <xf borderId="0" fillId="3" fontId="3" numFmtId="0" xfId="0" applyAlignment="1" applyFont="1">
      <alignment horizontal="right" vertical="bottom"/>
    </xf>
    <xf borderId="0" fillId="3" fontId="4" numFmtId="164" xfId="0" applyAlignment="1" applyFont="1" applyNumberFormat="1">
      <alignment vertical="bottom"/>
    </xf>
    <xf borderId="0" fillId="3" fontId="4" numFmtId="2" xfId="0" applyAlignment="1" applyFont="1" applyNumberFormat="1">
      <alignment vertical="bottom"/>
    </xf>
    <xf borderId="0" fillId="3" fontId="4" numFmtId="4" xfId="0" applyAlignment="1" applyFont="1" applyNumberFormat="1">
      <alignment vertical="bottom"/>
    </xf>
    <xf borderId="0" fillId="3" fontId="4" numFmtId="165" xfId="0" applyAlignment="1" applyFont="1" applyNumberFormat="1">
      <alignment vertical="bottom"/>
    </xf>
    <xf borderId="0" fillId="3" fontId="4" numFmtId="0" xfId="0" applyAlignment="1" applyFont="1">
      <alignment horizontal="center" vertical="bottom"/>
    </xf>
    <xf borderId="0" fillId="4" fontId="3" numFmtId="0" xfId="0" applyAlignment="1" applyFill="1" applyFont="1">
      <alignment vertical="bottom"/>
    </xf>
    <xf borderId="0" fillId="4" fontId="3" numFmtId="14" xfId="0" applyAlignment="1" applyFont="1" applyNumberFormat="1">
      <alignment horizontal="right" vertical="bottom"/>
    </xf>
    <xf borderId="0" fillId="4" fontId="3" numFmtId="0" xfId="0" applyAlignment="1" applyFont="1">
      <alignment horizontal="right" vertical="bottom"/>
    </xf>
    <xf borderId="0" fillId="4" fontId="4" numFmtId="164" xfId="0" applyAlignment="1" applyFont="1" applyNumberFormat="1">
      <alignment vertical="bottom"/>
    </xf>
    <xf borderId="0" fillId="4" fontId="4" numFmtId="2" xfId="0" applyAlignment="1" applyFont="1" applyNumberFormat="1">
      <alignment vertical="bottom"/>
    </xf>
    <xf borderId="0" fillId="4" fontId="4" numFmtId="4" xfId="0" applyAlignment="1" applyFont="1" applyNumberFormat="1">
      <alignment vertical="bottom"/>
    </xf>
    <xf borderId="0" fillId="0" fontId="2" numFmtId="0" xfId="0" applyFont="1"/>
    <xf borderId="1" fillId="5" fontId="5" numFmtId="0" xfId="0" applyAlignment="1" applyBorder="1" applyFill="1" applyFont="1">
      <alignment horizontal="center" readingOrder="0" vertical="bottom"/>
    </xf>
    <xf borderId="2" fillId="5" fontId="5" numFmtId="0" xfId="0" applyAlignment="1" applyBorder="1" applyFont="1">
      <alignment horizontal="center" readingOrder="0" vertical="bottom"/>
    </xf>
    <xf borderId="3" fillId="0" fontId="6" numFmtId="0" xfId="0" applyAlignment="1" applyBorder="1" applyFont="1">
      <alignment horizontal="center" readingOrder="0"/>
    </xf>
    <xf borderId="4" fillId="0" fontId="6" numFmtId="0" xfId="0" applyAlignment="1" applyBorder="1" applyFont="1">
      <alignment horizontal="center" readingOrder="0"/>
    </xf>
    <xf borderId="0" fillId="0" fontId="7" numFmtId="0" xfId="0" applyAlignment="1" applyFont="1">
      <alignment readingOrder="0"/>
    </xf>
    <xf borderId="0" fillId="0" fontId="2" numFmtId="165" xfId="0" applyAlignment="1" applyFont="1" applyNumberFormat="1">
      <alignment horizontal="center" readingOrder="0"/>
    </xf>
    <xf borderId="0" fillId="0" fontId="2" numFmtId="165" xfId="0" applyAlignment="1" applyFont="1" applyNumberFormat="1">
      <alignment horizontal="center"/>
    </xf>
    <xf borderId="0" fillId="0" fontId="7" numFmtId="165" xfId="0" applyAlignment="1" applyFont="1" applyNumberFormat="1">
      <alignment horizontal="center"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7" numFmtId="0" xfId="0" applyAlignment="1" applyFont="1">
      <alignment horizontal="center"/>
    </xf>
    <xf borderId="0" fillId="0" fontId="7" numFmtId="165" xfId="0" applyAlignment="1" applyFont="1" applyNumberFormat="1">
      <alignment horizontal="center"/>
    </xf>
    <xf borderId="0" fillId="0" fontId="2" numFmtId="165" xfId="0" applyAlignment="1" applyFont="1" applyNumberFormat="1">
      <alignment horizontal="center"/>
    </xf>
    <xf borderId="0" fillId="0" fontId="7" numFmtId="0" xfId="0" applyAlignment="1" applyFont="1">
      <alignment horizontal="center" readingOrder="0"/>
    </xf>
    <xf borderId="0" fillId="0" fontId="2" numFmtId="0" xfId="0" applyAlignment="1" applyFont="1">
      <alignment horizontal="left" readingOrder="0"/>
    </xf>
    <xf borderId="0" fillId="0" fontId="2" numFmtId="3" xfId="0" applyAlignment="1" applyFont="1" applyNumberFormat="1">
      <alignment horizontal="center"/>
    </xf>
    <xf borderId="0" fillId="0" fontId="2" numFmtId="4" xfId="0" applyAlignment="1" applyFont="1" applyNumberFormat="1">
      <alignment horizontal="center"/>
    </xf>
  </cellXfs>
  <cellStyles count="1">
    <cellStyle xfId="0" name="Normal" builtinId="0"/>
  </cellStyles>
  <dxfs count="5">
    <dxf>
      <font/>
      <fill>
        <patternFill patternType="none"/>
      </fill>
      <border/>
    </dxf>
    <dxf>
      <font/>
      <fill>
        <patternFill patternType="solid">
          <fgColor rgb="FF8989EB"/>
          <bgColor rgb="FF8989EB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8E7FC"/>
          <bgColor rgb="FFE8E7FC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  <tableStyles count="10">
    <tableStyle count="3" pivot="0" name="Principal-style">
      <tableStyleElement dxfId="1" type="headerRow"/>
      <tableStyleElement dxfId="2" type="firstRowStripe"/>
      <tableStyleElement dxfId="3" type="secondRowStripe"/>
    </tableStyle>
    <tableStyle count="3" pivot="0" name="Total_de_acoes-style">
      <tableStyleElement dxfId="1" type="headerRow"/>
      <tableStyleElement dxfId="2" type="firstRowStripe"/>
      <tableStyleElement dxfId="3" type="secondRowStripe"/>
    </tableStyle>
    <tableStyle count="3" pivot="0" name="Total_de_acoes-style 2">
      <tableStyleElement dxfId="1" type="headerRow"/>
      <tableStyleElement dxfId="2" type="firstRowStripe"/>
      <tableStyleElement dxfId="3" type="secondRowStripe"/>
    </tableStyle>
    <tableStyle count="3" pivot="0" name="Tickr-style">
      <tableStyleElement dxfId="1" type="headerRow"/>
      <tableStyleElement dxfId="2" type="firstRowStripe"/>
      <tableStyleElement dxfId="3" type="secondRowStripe"/>
    </tableStyle>
    <tableStyle count="3" pivot="0" name="Tickr-style 2">
      <tableStyleElement dxfId="1" type="headerRow"/>
      <tableStyleElement dxfId="2" type="firstRowStripe"/>
      <tableStyleElement dxfId="3" type="secondRowStripe"/>
    </tableStyle>
    <tableStyle count="3" pivot="0" name="Chat GPT-style">
      <tableStyleElement dxfId="1" type="headerRow"/>
      <tableStyleElement dxfId="2" type="firstRowStripe"/>
      <tableStyleElement dxfId="3" type="secondRowStripe"/>
    </tableStyle>
    <tableStyle count="3" pivot="0" name="Análises-style">
      <tableStyleElement dxfId="1" type="headerRow"/>
      <tableStyleElement dxfId="2" type="firstRowStripe"/>
      <tableStyleElement dxfId="3" type="secondRowStripe"/>
    </tableStyle>
    <tableStyle count="3" pivot="0" name="Análises-style 2">
      <tableStyleElement dxfId="1" type="headerRow"/>
      <tableStyleElement dxfId="2" type="firstRowStripe"/>
      <tableStyleElement dxfId="3" type="secondRowStripe"/>
    </tableStyle>
    <tableStyle count="3" pivot="0" name="Análises-style 3">
      <tableStyleElement dxfId="1" type="headerRow"/>
      <tableStyleElement dxfId="2" type="firstRowStripe"/>
      <tableStyleElement dxfId="3" type="secondRowStripe"/>
    </tableStyle>
    <tableStyle count="3" pivot="0" name="Análises-style 4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Variação de quem subiu versus Segmento</a:t>
            </a:r>
          </a:p>
        </c:rich>
      </c:tx>
      <c:overlay val="0"/>
    </c:title>
    <c:plotArea>
      <c:layout/>
      <c:doughnutChart>
        <c:varyColors val="1"/>
        <c:ser>
          <c:idx val="0"/>
          <c:order val="0"/>
          <c:tx>
            <c:strRef>
              <c:f>'Análises'!$C$10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Pt>
            <c:idx val="11"/>
            <c:spPr>
              <a:solidFill>
                <a:srgbClr val="7ED1D7"/>
              </a:solidFill>
            </c:spPr>
          </c:dPt>
          <c:dPt>
            <c:idx val="12"/>
            <c:spPr>
              <a:solidFill>
                <a:srgbClr val="B3CEFB"/>
              </a:solidFill>
            </c:spPr>
          </c:dPt>
          <c:dPt>
            <c:idx val="13"/>
            <c:spPr>
              <a:solidFill>
                <a:srgbClr val="F7B4AE"/>
              </a:solidFill>
            </c:spPr>
          </c:dPt>
          <c:dPt>
            <c:idx val="14"/>
            <c:spPr>
              <a:solidFill>
                <a:srgbClr val="FDE49B"/>
              </a:solidFill>
            </c:spPr>
          </c:dPt>
          <c:dPt>
            <c:idx val="15"/>
            <c:spPr>
              <a:solidFill>
                <a:srgbClr val="AEDCBA"/>
              </a:solidFill>
            </c:spPr>
          </c:dPt>
          <c:dPt>
            <c:idx val="16"/>
            <c:spPr>
              <a:solidFill>
                <a:srgbClr val="FFC599"/>
              </a:solidFill>
            </c:spPr>
          </c:dPt>
          <c:dPt>
            <c:idx val="17"/>
            <c:spPr>
              <a:solidFill>
                <a:srgbClr val="B5E5E8"/>
              </a:solidFill>
            </c:spPr>
          </c:dPt>
          <c:dPt>
            <c:idx val="18"/>
            <c:spPr>
              <a:solidFill>
                <a:srgbClr val="ECF3FE"/>
              </a:solidFill>
            </c:spPr>
          </c:dPt>
          <c:dPt>
            <c:idx val="19"/>
            <c:spPr>
              <a:solidFill>
                <a:srgbClr val="FDECEB"/>
              </a:solidFill>
            </c:spPr>
          </c:dPt>
          <c:dPt>
            <c:idx val="20"/>
            <c:spPr>
              <a:solidFill>
                <a:srgbClr val="FFF8E6"/>
              </a:solidFill>
            </c:spPr>
          </c:dPt>
          <c:dPt>
            <c:idx val="21"/>
            <c:spPr>
              <a:solidFill>
                <a:srgbClr val="EBF6EE"/>
              </a:solidFill>
            </c:spPr>
          </c:dPt>
          <c:dPt>
            <c:idx val="22"/>
            <c:spPr>
              <a:solidFill>
                <a:srgbClr val="FFF0E6"/>
              </a:solidFill>
            </c:spPr>
          </c:dPt>
          <c:dPt>
            <c:idx val="23"/>
            <c:spPr>
              <a:solidFill>
                <a:srgbClr val="EDF8F9"/>
              </a:solidFill>
            </c:spPr>
          </c:dPt>
          <c:dPt>
            <c:idx val="24"/>
            <c:spPr>
              <a:solidFill>
                <a:srgbClr val="251701"/>
              </a:solidFill>
            </c:spPr>
          </c:dPt>
          <c:dPt>
            <c:idx val="25"/>
            <c:spPr>
              <a:solidFill>
                <a:srgbClr val="032527"/>
              </a:solidFill>
            </c:spPr>
          </c:dPt>
          <c:dPt>
            <c:idx val="26"/>
            <c:spPr>
              <a:solidFill>
                <a:srgbClr val="000C31"/>
              </a:solidFill>
            </c:spPr>
          </c:dPt>
          <c:dPt>
            <c:idx val="27"/>
            <c:spPr>
              <a:solidFill>
                <a:srgbClr val="281021"/>
              </a:solidFill>
            </c:spPr>
          </c:dPt>
          <c:dPt>
            <c:idx val="28"/>
            <c:spPr>
              <a:solidFill>
                <a:srgbClr val="FF1C32"/>
              </a:solidFill>
            </c:spPr>
          </c:dPt>
          <c:dPt>
            <c:idx val="29"/>
            <c:spPr>
              <a:solidFill>
                <a:srgbClr val="240C0A"/>
              </a:solidFill>
            </c:spPr>
          </c:dPt>
          <c:dPt>
            <c:idx val="30"/>
            <c:spPr>
              <a:solidFill>
                <a:srgbClr val="5E3C05"/>
              </a:solidFill>
            </c:spPr>
          </c:dPt>
          <c:dPt>
            <c:idx val="31"/>
            <c:spPr>
              <a:solidFill>
                <a:srgbClr val="0A5D64"/>
              </a:solidFill>
            </c:spPr>
          </c:dPt>
          <c:dPt>
            <c:idx val="32"/>
            <c:spPr>
              <a:solidFill>
                <a:srgbClr val="01217D"/>
              </a:solidFill>
            </c:spPr>
          </c:dPt>
          <c:dPt>
            <c:idx val="33"/>
            <c:spPr>
              <a:solidFill>
                <a:srgbClr val="652B55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'Análises'!$A$11:$A$44</c:f>
            </c:strRef>
          </c:cat>
          <c:val>
            <c:numRef>
              <c:f>'Análises'!$C$11:$C$44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Variação (R$) versus Resultado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'Análises'!$B$50</c:f>
            </c:strRef>
          </c:tx>
          <c:spPr>
            <a:solidFill>
              <a:srgbClr val="8989EB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'Análises'!$A$51:$A$53</c:f>
            </c:strRef>
          </c:cat>
          <c:val>
            <c:numRef>
              <c:f>'Análises'!$B$51:$B$53</c:f>
              <c:numCache/>
            </c:numRef>
          </c:val>
        </c:ser>
        <c:axId val="445833933"/>
        <c:axId val="427886729"/>
      </c:barChart>
      <c:catAx>
        <c:axId val="445833933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Resultado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27886729"/>
      </c:catAx>
      <c:valAx>
        <c:axId val="42788672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Variação (R$)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45833933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Variação (R$) versus Análise por Faixa de Idade</a:t>
            </a:r>
          </a:p>
        </c:rich>
      </c:tx>
      <c:layout>
        <c:manualLayout>
          <c:xMode val="edge"/>
          <c:yMode val="edge"/>
          <c:x val="0.02925"/>
          <c:y val="0.05"/>
        </c:manualLayout>
      </c:layout>
      <c:overlay val="0"/>
    </c:title>
    <c:plotArea>
      <c:layout/>
      <c:barChart>
        <c:barDir val="bar"/>
        <c:ser>
          <c:idx val="0"/>
          <c:order val="0"/>
          <c:tx>
            <c:strRef>
              <c:f>'Análises'!$B$58</c:f>
            </c:strRef>
          </c:tx>
          <c:spPr>
            <a:solidFill>
              <a:srgbClr val="8989EB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'Análises'!$A$59:$A$61</c:f>
            </c:strRef>
          </c:cat>
          <c:val>
            <c:numRef>
              <c:f>'Análises'!$B$59:$B$61</c:f>
              <c:numCache/>
            </c:numRef>
          </c:val>
        </c:ser>
        <c:axId val="713191200"/>
        <c:axId val="1209343402"/>
      </c:barChart>
      <c:catAx>
        <c:axId val="713191200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Análise por faixa de Idade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09343402"/>
      </c:catAx>
      <c:valAx>
        <c:axId val="120934340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Variação (R$)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13191200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Quantidade de Empresas versus Análise por Faixa de Idade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'Análises'!$C$58</c:f>
            </c:strRef>
          </c:tx>
          <c:spPr>
            <a:solidFill>
              <a:srgbClr val="8989EB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'Análises'!$A$59:$A$61</c:f>
            </c:strRef>
          </c:cat>
          <c:val>
            <c:numRef>
              <c:f>'Análises'!$C$59:$C$61</c:f>
              <c:numCache/>
            </c:numRef>
          </c:val>
        </c:ser>
        <c:axId val="1370828823"/>
        <c:axId val="1419820549"/>
      </c:barChart>
      <c:catAx>
        <c:axId val="1370828823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Análise por faixa de Idade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19820549"/>
      </c:catAx>
      <c:valAx>
        <c:axId val="141982054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Quantidade de Empresas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70828823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142875</xdr:colOff>
      <xdr:row>8</xdr:row>
      <xdr:rowOff>190500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142875</xdr:colOff>
      <xdr:row>36</xdr:row>
      <xdr:rowOff>95250</xdr:rowOff>
    </xdr:from>
    <xdr:ext cx="6353175" cy="393382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19050</xdr:colOff>
      <xdr:row>63</xdr:row>
      <xdr:rowOff>9525</xdr:rowOff>
    </xdr:from>
    <xdr:ext cx="5715000" cy="3533775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</xdr:col>
      <xdr:colOff>704850</xdr:colOff>
      <xdr:row>63</xdr:row>
      <xdr:rowOff>9525</xdr:rowOff>
    </xdr:from>
    <xdr:ext cx="5715000" cy="3533775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ref="A1:T82" displayName="Table_1" name="Table_1" id="1">
  <tableColumns count="20">
    <tableColumn name="Ativo" id="1"/>
    <tableColumn name="Data" id="2"/>
    <tableColumn name="Último Valor (R$)" id="3"/>
    <tableColumn name="Var. Dia (%)" id="4"/>
    <tableColumn name="Var. Sem. (%)" id="5"/>
    <tableColumn name="Var. Mês (%)" id="6"/>
    <tableColumn name="Var. Ano (%)" id="7"/>
    <tableColumn name="Var. 12M (%)" id="8"/>
    <tableColumn name="Val. Mín" id="9"/>
    <tableColumn name="Val. Máx" id="10"/>
    <tableColumn name="Volume" id="11"/>
    <tableColumn name="Variação %" id="12"/>
    <tableColumn name="Valor Inicial (R$)" id="13"/>
    <tableColumn name="Quantidade de Ações" id="14"/>
    <tableColumn name="Variação R$" id="15"/>
    <tableColumn name="Resultado" id="16"/>
    <tableColumn name="Nome da Empresa" id="17"/>
    <tableColumn name="Segmento" id="18"/>
    <tableColumn name="Idade" id="19"/>
    <tableColumn name="Cat_Idade" id="20"/>
  </tableColumns>
  <tableStyleInfo name="Principal-style" showColumnStripes="0" showFirstColumn="1" showLastColumn="1" showRowStripes="1"/>
</table>
</file>

<file path=xl/tables/table10.xml><?xml version="1.0" encoding="utf-8"?>
<table xmlns="http://schemas.openxmlformats.org/spreadsheetml/2006/main" ref="A58:C59" displayName="Table_10" name="Table_10" id="10">
  <tableColumns count="3">
    <tableColumn name="Análise por Faixa de Idade" id="1"/>
    <tableColumn name="Variação (R$)" id="2"/>
    <tableColumn name="Quantidade de Empresas" id="3"/>
  </tableColumns>
  <tableStyleInfo name="Análises-style 4" showColumnStripes="0" showFirstColumn="1" showLastColumn="1" showRowStripes="1"/>
</table>
</file>

<file path=xl/tables/table2.xml><?xml version="1.0" encoding="utf-8"?>
<table xmlns="http://schemas.openxmlformats.org/spreadsheetml/2006/main" ref="A1:B90" displayName="Table_2" name="Table_2" id="2">
  <tableColumns count="2">
    <tableColumn name="Código" id="1"/>
    <tableColumn name="Qtde. Teórica" id="2"/>
  </tableColumns>
  <tableStyleInfo name="Total_de_acoes-style" showColumnStripes="0" showFirstColumn="1" showLastColumn="1" showRowStripes="1"/>
</table>
</file>

<file path=xl/tables/table3.xml><?xml version="1.0" encoding="utf-8"?>
<table xmlns="http://schemas.openxmlformats.org/spreadsheetml/2006/main" headerRowCount="0" ref="D994" displayName="Table_3" name="Table_3" id="3">
  <tableColumns count="1">
    <tableColumn name="Column1" id="1"/>
  </tableColumns>
  <tableStyleInfo name="Total_de_acoes-style 2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4.xml><?xml version="1.0" encoding="utf-8"?>
<table xmlns="http://schemas.openxmlformats.org/spreadsheetml/2006/main" ref="A1:B536" displayName="Table_4" name="Table_4" id="4">
  <tableColumns count="2">
    <tableColumn name="Ticker" id="1"/>
    <tableColumn name="Nome" id="2"/>
  </tableColumns>
  <tableStyleInfo name="Tickr-style" showColumnStripes="0" showFirstColumn="1" showLastColumn="1" showRowStripes="1"/>
</table>
</file>

<file path=xl/tables/table5.xml><?xml version="1.0" encoding="utf-8"?>
<table xmlns="http://schemas.openxmlformats.org/spreadsheetml/2006/main" headerRowCount="0" ref="C993" displayName="Table_5" name="Table_5" id="5">
  <tableColumns count="1">
    <tableColumn name="Column1" id="1"/>
  </tableColumns>
  <tableStyleInfo name="Tickr-style 2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6.xml><?xml version="1.0" encoding="utf-8"?>
<table xmlns="http://schemas.openxmlformats.org/spreadsheetml/2006/main" ref="A1:C81" displayName="Table_6" name="Table_6" id="6">
  <tableColumns count="3">
    <tableColumn name="Nome da Empresa" id="1"/>
    <tableColumn name="Segmento" id="2"/>
    <tableColumn name="Idade em Anos" id="3"/>
  </tableColumns>
  <tableStyleInfo name="Chat GPT-style" showColumnStripes="0" showFirstColumn="1" showLastColumn="1" showRowStripes="1"/>
</table>
</file>

<file path=xl/tables/table7.xml><?xml version="1.0" encoding="utf-8"?>
<table xmlns="http://schemas.openxmlformats.org/spreadsheetml/2006/main" headerRowCount="0" ref="A1:C5" displayName="Table_7" name="Table_7" id="7">
  <tableColumns count="3">
    <tableColumn name="Column1" id="1"/>
    <tableColumn name="Column2" id="2"/>
    <tableColumn name="Column3" id="3"/>
  </tableColumns>
  <tableStyleInfo name="Análises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8.xml><?xml version="1.0" encoding="utf-8"?>
<table xmlns="http://schemas.openxmlformats.org/spreadsheetml/2006/main" ref="A10:C44" displayName="Table_8" name="Table_8" id="8">
  <tableColumns count="3">
    <tableColumn name="Segmento" id="1"/>
    <tableColumn name="Variação" id="2"/>
    <tableColumn name="Variação de quem subiu" id="3"/>
  </tableColumns>
  <tableStyleInfo name="Análises-style 2" showColumnStripes="0" showFirstColumn="1" showLastColumn="1" showRowStripes="1"/>
</table>
</file>

<file path=xl/tables/table9.xml><?xml version="1.0" encoding="utf-8"?>
<table xmlns="http://schemas.openxmlformats.org/spreadsheetml/2006/main" ref="A50:B54" displayName="Table_9" name="Table_9" id="9">
  <tableColumns count="2">
    <tableColumn name="Resultado" id="1"/>
    <tableColumn name="Variação (R$)" id="2"/>
  </tableColumns>
  <tableStyleInfo name="Análises-style 3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4" Type="http://schemas.openxmlformats.org/officeDocument/2006/relationships/table" Target="../tables/table2.xml"/><Relationship Id="rId5" Type="http://schemas.openxmlformats.org/officeDocument/2006/relationships/table" Target="../tables/table3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6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9" Type="http://schemas.openxmlformats.org/officeDocument/2006/relationships/table" Target="../tables/table10.xml"/><Relationship Id="rId6" Type="http://schemas.openxmlformats.org/officeDocument/2006/relationships/table" Target="../tables/table7.xml"/><Relationship Id="rId7" Type="http://schemas.openxmlformats.org/officeDocument/2006/relationships/table" Target="../tables/table8.xml"/><Relationship Id="rId8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25"/>
    <col customWidth="1" min="2" max="2" width="14.13"/>
    <col customWidth="1" min="3" max="3" width="15.25"/>
    <col customWidth="1" min="4" max="4" width="13.5"/>
    <col hidden="1" min="5" max="11" width="12.63"/>
    <col customWidth="1" min="12" max="12" width="14.38"/>
    <col customWidth="1" min="13" max="13" width="17.38"/>
    <col customWidth="1" min="14" max="14" width="19.75"/>
    <col customWidth="1" min="15" max="15" width="20.25"/>
    <col customWidth="1" min="16" max="16" width="14.88"/>
    <col customWidth="1" min="17" max="17" width="17.0"/>
    <col customWidth="1" min="18" max="18" width="18.5"/>
    <col customWidth="1" min="20" max="20" width="16.63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3" t="s">
        <v>11</v>
      </c>
      <c r="M1" s="4" t="s">
        <v>12</v>
      </c>
      <c r="N1" s="5" t="s">
        <v>13</v>
      </c>
      <c r="O1" s="6" t="s">
        <v>14</v>
      </c>
      <c r="P1" s="1" t="s">
        <v>15</v>
      </c>
      <c r="Q1" s="1" t="s">
        <v>16</v>
      </c>
      <c r="R1" s="2" t="s">
        <v>17</v>
      </c>
      <c r="S1" s="2" t="s">
        <v>18</v>
      </c>
      <c r="T1" s="2" t="s">
        <v>19</v>
      </c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</row>
    <row r="2">
      <c r="A2" s="8" t="s">
        <v>20</v>
      </c>
      <c r="B2" s="9">
        <v>45317.0</v>
      </c>
      <c r="C2" s="10">
        <v>9.5</v>
      </c>
      <c r="D2" s="10">
        <v>5.2</v>
      </c>
      <c r="E2" s="10">
        <v>11.76</v>
      </c>
      <c r="F2" s="10">
        <v>2.26</v>
      </c>
      <c r="G2" s="10">
        <v>2.26</v>
      </c>
      <c r="H2" s="10">
        <v>15.97</v>
      </c>
      <c r="I2" s="10">
        <v>9.18</v>
      </c>
      <c r="J2" s="10">
        <v>9.56</v>
      </c>
      <c r="K2" s="8" t="s">
        <v>21</v>
      </c>
      <c r="L2" s="11">
        <f t="shared" ref="L2:L82" si="1">D2/100</f>
        <v>0.052</v>
      </c>
      <c r="M2" s="12">
        <f t="shared" ref="M2:M82" si="2">C2/(L2+1)</f>
        <v>9.030418251</v>
      </c>
      <c r="N2" s="13">
        <f>VLOOKUP(A2,Total_de_acoes!A:B,2,0)</f>
        <v>515117391</v>
      </c>
      <c r="O2" s="14">
        <f t="shared" ref="O2:O82" si="3">(C2-M2)*N2</f>
        <v>241889725.4</v>
      </c>
      <c r="P2" s="15" t="str">
        <f t="shared" ref="P2:P82" si="4">IF(O2&gt;0,"Subiu",IF(O2&lt;0,"Desceu","Estável"))</f>
        <v>Subiu</v>
      </c>
      <c r="Q2" s="15" t="str">
        <f>VLOOKUP(A2,Tickr!A:B,2,0)</f>
        <v>Usiminas</v>
      </c>
      <c r="R2" s="15" t="str">
        <f>VLOOKUP(Q2,'Chat GPT'!A:C,2,0)</f>
        <v>Siderurgia</v>
      </c>
      <c r="S2" s="15">
        <f>VLOOKUP(Q2,'Chat GPT'!A:C,3,0)</f>
        <v>60</v>
      </c>
      <c r="T2" s="15" t="str">
        <f t="shared" ref="T2:T82" si="5">IF(S2&gt;100,"Mais de 100 anos",IF(S2&lt;50,"Menos de 50 anos","Entre 50 e 100 anos"))</f>
        <v>Entre 50 e 100 anos</v>
      </c>
    </row>
    <row r="3">
      <c r="A3" s="16" t="s">
        <v>22</v>
      </c>
      <c r="B3" s="17">
        <v>45317.0</v>
      </c>
      <c r="C3" s="18">
        <v>6.82</v>
      </c>
      <c r="D3" s="18">
        <v>2.4</v>
      </c>
      <c r="E3" s="18">
        <v>2.4</v>
      </c>
      <c r="F3" s="18">
        <v>-12.11</v>
      </c>
      <c r="G3" s="18">
        <v>-12.11</v>
      </c>
      <c r="H3" s="18">
        <v>50.56</v>
      </c>
      <c r="I3" s="18">
        <v>6.66</v>
      </c>
      <c r="J3" s="18">
        <v>6.86</v>
      </c>
      <c r="K3" s="16" t="s">
        <v>23</v>
      </c>
      <c r="L3" s="19">
        <f t="shared" si="1"/>
        <v>0.024</v>
      </c>
      <c r="M3" s="20">
        <f t="shared" si="2"/>
        <v>6.66015625</v>
      </c>
      <c r="N3" s="21">
        <f>VLOOKUP(A3,Total_de_acoes!A:B,2,0)</f>
        <v>1110559345</v>
      </c>
      <c r="O3" s="14">
        <f t="shared" si="3"/>
        <v>177515970.3</v>
      </c>
      <c r="P3" s="15" t="str">
        <f t="shared" si="4"/>
        <v>Subiu</v>
      </c>
      <c r="Q3" s="15" t="str">
        <f>VLOOKUP(A3,Tickr!A:B,2,0)</f>
        <v>CSN Mineração</v>
      </c>
      <c r="R3" s="15" t="str">
        <f>VLOOKUP(Q3,'Chat GPT'!A:C,2,0)</f>
        <v>Mineração</v>
      </c>
      <c r="S3" s="15">
        <f>VLOOKUP(Q3,'Chat GPT'!A:C,3,0)</f>
        <v>15</v>
      </c>
      <c r="T3" s="15" t="str">
        <f t="shared" si="5"/>
        <v>Menos de 50 anos</v>
      </c>
    </row>
    <row r="4">
      <c r="A4" s="8" t="s">
        <v>24</v>
      </c>
      <c r="B4" s="9">
        <v>45317.0</v>
      </c>
      <c r="C4" s="10">
        <v>41.96</v>
      </c>
      <c r="D4" s="10">
        <v>2.19</v>
      </c>
      <c r="E4" s="10">
        <v>7.73</v>
      </c>
      <c r="F4" s="10">
        <v>7.64</v>
      </c>
      <c r="G4" s="10">
        <v>7.64</v>
      </c>
      <c r="H4" s="10">
        <v>77.55</v>
      </c>
      <c r="I4" s="10">
        <v>40.81</v>
      </c>
      <c r="J4" s="10">
        <v>42.34</v>
      </c>
      <c r="K4" s="8" t="s">
        <v>25</v>
      </c>
      <c r="L4" s="11">
        <f t="shared" si="1"/>
        <v>0.0219</v>
      </c>
      <c r="M4" s="12">
        <f t="shared" si="2"/>
        <v>41.06076916</v>
      </c>
      <c r="N4" s="13">
        <f>VLOOKUP(A4,Total_de_acoes!A:B,2,0)</f>
        <v>2379877655</v>
      </c>
      <c r="O4" s="14">
        <f t="shared" si="3"/>
        <v>2140059394</v>
      </c>
      <c r="P4" s="15" t="str">
        <f t="shared" si="4"/>
        <v>Subiu</v>
      </c>
      <c r="Q4" s="15" t="str">
        <f>VLOOKUP(A4,Tickr!A:B,2,0)</f>
        <v>Petrobras</v>
      </c>
      <c r="R4" s="15" t="str">
        <f>VLOOKUP(Q4,'Chat GPT'!A:C,2,0)</f>
        <v>Energia/Petróleo</v>
      </c>
      <c r="S4" s="15">
        <f>VLOOKUP(Q4,'Chat GPT'!A:C,3,0)</f>
        <v>69</v>
      </c>
      <c r="T4" s="15" t="str">
        <f t="shared" si="5"/>
        <v>Entre 50 e 100 anos</v>
      </c>
    </row>
    <row r="5">
      <c r="A5" s="16" t="s">
        <v>26</v>
      </c>
      <c r="B5" s="17">
        <v>45317.0</v>
      </c>
      <c r="C5" s="18">
        <v>52.91</v>
      </c>
      <c r="D5" s="18">
        <v>2.04</v>
      </c>
      <c r="E5" s="18">
        <v>2.14</v>
      </c>
      <c r="F5" s="18">
        <v>-4.89</v>
      </c>
      <c r="G5" s="18">
        <v>-4.89</v>
      </c>
      <c r="H5" s="18">
        <v>18.85</v>
      </c>
      <c r="I5" s="18">
        <v>51.89</v>
      </c>
      <c r="J5" s="18">
        <v>53.17</v>
      </c>
      <c r="K5" s="16" t="s">
        <v>27</v>
      </c>
      <c r="L5" s="19">
        <f t="shared" si="1"/>
        <v>0.0204</v>
      </c>
      <c r="M5" s="20">
        <f t="shared" si="2"/>
        <v>51.85221482</v>
      </c>
      <c r="N5" s="21">
        <f>VLOOKUP(A5,Total_de_acoes!A:B,2,0)</f>
        <v>683452836</v>
      </c>
      <c r="O5" s="14">
        <f t="shared" si="3"/>
        <v>722946282.7</v>
      </c>
      <c r="P5" s="15" t="str">
        <f t="shared" si="4"/>
        <v>Subiu</v>
      </c>
      <c r="Q5" s="15" t="str">
        <f>VLOOKUP(A5,Tickr!A:B,2,0)</f>
        <v>Suzano</v>
      </c>
      <c r="R5" s="15" t="str">
        <f>VLOOKUP(Q5,'Chat GPT'!A:C,2,0)</f>
        <v>Papel e Celulose</v>
      </c>
      <c r="S5" s="15">
        <f>VLOOKUP(Q5,'Chat GPT'!A:C,3,0)</f>
        <v>97</v>
      </c>
      <c r="T5" s="15" t="str">
        <f t="shared" si="5"/>
        <v>Entre 50 e 100 anos</v>
      </c>
    </row>
    <row r="6">
      <c r="A6" s="8" t="s">
        <v>28</v>
      </c>
      <c r="B6" s="9">
        <v>45317.0</v>
      </c>
      <c r="C6" s="10">
        <v>37.1</v>
      </c>
      <c r="D6" s="10">
        <v>2.03</v>
      </c>
      <c r="E6" s="10">
        <v>2.49</v>
      </c>
      <c r="F6" s="10">
        <v>-3.66</v>
      </c>
      <c r="G6" s="10">
        <v>-3.66</v>
      </c>
      <c r="H6" s="10">
        <v>20.7</v>
      </c>
      <c r="I6" s="10">
        <v>36.37</v>
      </c>
      <c r="J6" s="10">
        <v>37.32</v>
      </c>
      <c r="K6" s="8" t="s">
        <v>29</v>
      </c>
      <c r="L6" s="11">
        <f t="shared" si="1"/>
        <v>0.0203</v>
      </c>
      <c r="M6" s="12">
        <f t="shared" si="2"/>
        <v>36.36185436</v>
      </c>
      <c r="N6" s="13">
        <f>VLOOKUP(A6,Total_de_acoes!A:B,2,0)</f>
        <v>187732538</v>
      </c>
      <c r="O6" s="14">
        <f t="shared" si="3"/>
        <v>138573955.1</v>
      </c>
      <c r="P6" s="15" t="str">
        <f t="shared" si="4"/>
        <v>Subiu</v>
      </c>
      <c r="Q6" s="15" t="str">
        <f>VLOOKUP(A6,Tickr!A:B,2,0)</f>
        <v>CPFL Energia</v>
      </c>
      <c r="R6" s="15" t="str">
        <f>VLOOKUP(Q6,'Chat GPT'!A:C,2,0)</f>
        <v>Energia</v>
      </c>
      <c r="S6" s="15">
        <f>VLOOKUP(Q6,'Chat GPT'!A:C,3,0)</f>
        <v>108</v>
      </c>
      <c r="T6" s="15" t="str">
        <f t="shared" si="5"/>
        <v>Mais de 100 anos</v>
      </c>
    </row>
    <row r="7">
      <c r="A7" s="16" t="s">
        <v>30</v>
      </c>
      <c r="B7" s="17">
        <v>45317.0</v>
      </c>
      <c r="C7" s="18">
        <v>45.69</v>
      </c>
      <c r="D7" s="18">
        <v>1.98</v>
      </c>
      <c r="E7" s="18">
        <v>2.42</v>
      </c>
      <c r="F7" s="18">
        <v>-0.78</v>
      </c>
      <c r="G7" s="18">
        <v>-0.78</v>
      </c>
      <c r="H7" s="18">
        <v>8.08</v>
      </c>
      <c r="I7" s="18">
        <v>44.25</v>
      </c>
      <c r="J7" s="18">
        <v>45.69</v>
      </c>
      <c r="K7" s="16" t="s">
        <v>31</v>
      </c>
      <c r="L7" s="19">
        <f t="shared" si="1"/>
        <v>0.0198</v>
      </c>
      <c r="M7" s="20">
        <f t="shared" si="2"/>
        <v>44.80290253</v>
      </c>
      <c r="N7" s="21">
        <f>VLOOKUP(A7,Total_de_acoes!A:B,2,0)</f>
        <v>800010734</v>
      </c>
      <c r="O7" s="14">
        <f t="shared" si="3"/>
        <v>709687498.2</v>
      </c>
      <c r="P7" s="15" t="str">
        <f t="shared" si="4"/>
        <v>Subiu</v>
      </c>
      <c r="Q7" s="15" t="str">
        <f>VLOOKUP(A7,Tickr!A:B,2,0)</f>
        <v>PetroRio</v>
      </c>
      <c r="R7" s="15" t="str">
        <f>VLOOKUP(Q7,'Chat GPT'!A:C,2,0)</f>
        <v>Energia/Petróleo</v>
      </c>
      <c r="S7" s="15">
        <f>VLOOKUP(Q7,'Chat GPT'!A:C,3,0)</f>
        <v>14</v>
      </c>
      <c r="T7" s="15" t="str">
        <f t="shared" si="5"/>
        <v>Menos de 50 anos</v>
      </c>
    </row>
    <row r="8">
      <c r="A8" s="8" t="s">
        <v>32</v>
      </c>
      <c r="B8" s="9">
        <v>45317.0</v>
      </c>
      <c r="C8" s="10">
        <v>39.96</v>
      </c>
      <c r="D8" s="10">
        <v>1.73</v>
      </c>
      <c r="E8" s="10">
        <v>6.47</v>
      </c>
      <c r="F8" s="10">
        <v>7.3</v>
      </c>
      <c r="G8" s="10">
        <v>7.3</v>
      </c>
      <c r="H8" s="10">
        <v>95.01</v>
      </c>
      <c r="I8" s="10">
        <v>38.91</v>
      </c>
      <c r="J8" s="10">
        <v>40.09</v>
      </c>
      <c r="K8" s="8" t="s">
        <v>33</v>
      </c>
      <c r="L8" s="11">
        <f t="shared" si="1"/>
        <v>0.0173</v>
      </c>
      <c r="M8" s="12">
        <f t="shared" si="2"/>
        <v>39.28044825</v>
      </c>
      <c r="N8" s="13">
        <f>VLOOKUP(A8,Total_de_acoes!A:B,2,0)</f>
        <v>4566445852</v>
      </c>
      <c r="O8" s="14">
        <f t="shared" si="3"/>
        <v>3103136291</v>
      </c>
      <c r="P8" s="15" t="str">
        <f t="shared" si="4"/>
        <v>Subiu</v>
      </c>
      <c r="Q8" s="15" t="str">
        <f>VLOOKUP(A8,Tickr!A:B,2,0)</f>
        <v>Petrobras</v>
      </c>
      <c r="R8" s="15" t="str">
        <f>VLOOKUP(Q8,'Chat GPT'!A:C,2,0)</f>
        <v>Energia/Petróleo</v>
      </c>
      <c r="S8" s="15">
        <f>VLOOKUP(Q8,'Chat GPT'!A:C,3,0)</f>
        <v>69</v>
      </c>
      <c r="T8" s="15" t="str">
        <f t="shared" si="5"/>
        <v>Entre 50 e 100 anos</v>
      </c>
    </row>
    <row r="9">
      <c r="A9" s="16" t="s">
        <v>34</v>
      </c>
      <c r="B9" s="17">
        <v>45317.0</v>
      </c>
      <c r="C9" s="18">
        <v>69.5</v>
      </c>
      <c r="D9" s="18">
        <v>1.66</v>
      </c>
      <c r="E9" s="18">
        <v>2.06</v>
      </c>
      <c r="F9" s="18">
        <v>-9.97</v>
      </c>
      <c r="G9" s="18">
        <v>-9.97</v>
      </c>
      <c r="H9" s="18">
        <v>-23.49</v>
      </c>
      <c r="I9" s="18">
        <v>67.5</v>
      </c>
      <c r="J9" s="18">
        <v>69.81</v>
      </c>
      <c r="K9" s="16" t="s">
        <v>35</v>
      </c>
      <c r="L9" s="19">
        <f t="shared" si="1"/>
        <v>0.0166</v>
      </c>
      <c r="M9" s="20">
        <f t="shared" si="2"/>
        <v>68.3651387</v>
      </c>
      <c r="N9" s="21">
        <f>VLOOKUP(A9,Total_de_acoes!A:B,2,0)</f>
        <v>4196924316</v>
      </c>
      <c r="O9" s="14">
        <f t="shared" si="3"/>
        <v>4762926995</v>
      </c>
      <c r="P9" s="15" t="str">
        <f t="shared" si="4"/>
        <v>Subiu</v>
      </c>
      <c r="Q9" s="15" t="str">
        <f>VLOOKUP(A9,Tickr!A:B,2,0)</f>
        <v>Vale</v>
      </c>
      <c r="R9" s="15" t="str">
        <f>VLOOKUP(Q9,'Chat GPT'!A:C,2,0)</f>
        <v>Mineração</v>
      </c>
      <c r="S9" s="15">
        <f>VLOOKUP(Q9,'Chat GPT'!A:C,3,0)</f>
        <v>79</v>
      </c>
      <c r="T9" s="15" t="str">
        <f t="shared" si="5"/>
        <v>Entre 50 e 100 anos</v>
      </c>
    </row>
    <row r="10">
      <c r="A10" s="8" t="s">
        <v>36</v>
      </c>
      <c r="B10" s="9">
        <v>45317.0</v>
      </c>
      <c r="C10" s="10">
        <v>28.19</v>
      </c>
      <c r="D10" s="10">
        <v>1.58</v>
      </c>
      <c r="E10" s="10">
        <v>2.03</v>
      </c>
      <c r="F10" s="10">
        <v>-0.81</v>
      </c>
      <c r="G10" s="10">
        <v>-0.81</v>
      </c>
      <c r="H10" s="10">
        <v>24.02</v>
      </c>
      <c r="I10" s="10">
        <v>27.71</v>
      </c>
      <c r="J10" s="10">
        <v>28.36</v>
      </c>
      <c r="K10" s="8" t="s">
        <v>37</v>
      </c>
      <c r="L10" s="11">
        <f t="shared" si="1"/>
        <v>0.0158</v>
      </c>
      <c r="M10" s="12">
        <f t="shared" si="2"/>
        <v>27.75152589</v>
      </c>
      <c r="N10" s="13">
        <f>VLOOKUP(A10,Total_de_acoes!A:B,2,0)</f>
        <v>268505432</v>
      </c>
      <c r="O10" s="14">
        <f t="shared" si="3"/>
        <v>117732680.1</v>
      </c>
      <c r="P10" s="15" t="str">
        <f t="shared" si="4"/>
        <v>Subiu</v>
      </c>
      <c r="Q10" s="15" t="str">
        <f>VLOOKUP(A10,Tickr!A:B,2,0)</f>
        <v>Multiplan</v>
      </c>
      <c r="R10" s="15" t="str">
        <f>VLOOKUP(Q10,'Chat GPT'!A:C,2,0)</f>
        <v>Imobiliário</v>
      </c>
      <c r="S10" s="15">
        <f>VLOOKUP(Q10,'Chat GPT'!A:C,3,0)</f>
        <v>50</v>
      </c>
      <c r="T10" s="15" t="str">
        <f t="shared" si="5"/>
        <v>Entre 50 e 100 anos</v>
      </c>
    </row>
    <row r="11">
      <c r="A11" s="16" t="s">
        <v>38</v>
      </c>
      <c r="B11" s="17">
        <v>45317.0</v>
      </c>
      <c r="C11" s="18">
        <v>32.81</v>
      </c>
      <c r="D11" s="18">
        <v>1.48</v>
      </c>
      <c r="E11" s="18">
        <v>-0.39</v>
      </c>
      <c r="F11" s="18">
        <v>-3.36</v>
      </c>
      <c r="G11" s="18">
        <v>-3.36</v>
      </c>
      <c r="H11" s="18">
        <v>34.25</v>
      </c>
      <c r="I11" s="18">
        <v>32.35</v>
      </c>
      <c r="J11" s="18">
        <v>32.91</v>
      </c>
      <c r="K11" s="16" t="s">
        <v>39</v>
      </c>
      <c r="L11" s="19">
        <f t="shared" si="1"/>
        <v>0.0148</v>
      </c>
      <c r="M11" s="20">
        <f t="shared" si="2"/>
        <v>32.33149389</v>
      </c>
      <c r="N11" s="21">
        <f>VLOOKUP(A11,Total_de_acoes!A:B,2,0)</f>
        <v>4801593832</v>
      </c>
      <c r="O11" s="14">
        <f t="shared" si="3"/>
        <v>2297591984</v>
      </c>
      <c r="P11" s="15" t="str">
        <f t="shared" si="4"/>
        <v>Subiu</v>
      </c>
      <c r="Q11" s="15" t="str">
        <f>VLOOKUP(A11,Tickr!A:B,2,0)</f>
        <v>Itaú Unibanco</v>
      </c>
      <c r="R11" s="15" t="str">
        <f>VLOOKUP(Q11,'Chat GPT'!A:C,2,0)</f>
        <v>Finanças</v>
      </c>
      <c r="S11" s="15">
        <f>VLOOKUP(Q11,'Chat GPT'!A:C,3,0)</f>
        <v>13</v>
      </c>
      <c r="T11" s="15" t="str">
        <f t="shared" si="5"/>
        <v>Menos de 50 anos</v>
      </c>
    </row>
    <row r="12">
      <c r="A12" s="8" t="s">
        <v>40</v>
      </c>
      <c r="B12" s="9">
        <v>45317.0</v>
      </c>
      <c r="C12" s="10">
        <v>27.56</v>
      </c>
      <c r="D12" s="10">
        <v>1.43</v>
      </c>
      <c r="E12" s="10">
        <v>3.41</v>
      </c>
      <c r="F12" s="10">
        <v>-4.17</v>
      </c>
      <c r="G12" s="10">
        <v>-4.17</v>
      </c>
      <c r="H12" s="10">
        <v>-6.01</v>
      </c>
      <c r="I12" s="10">
        <v>26.9</v>
      </c>
      <c r="J12" s="10">
        <v>27.91</v>
      </c>
      <c r="K12" s="8" t="s">
        <v>41</v>
      </c>
      <c r="L12" s="11">
        <f t="shared" si="1"/>
        <v>0.0143</v>
      </c>
      <c r="M12" s="12">
        <f t="shared" si="2"/>
        <v>27.17144829</v>
      </c>
      <c r="N12" s="13">
        <f>VLOOKUP(A12,Total_de_acoes!A:B,2,0)</f>
        <v>1168230366</v>
      </c>
      <c r="O12" s="14">
        <f t="shared" si="3"/>
        <v>453917907</v>
      </c>
      <c r="P12" s="15" t="str">
        <f t="shared" si="4"/>
        <v>Subiu</v>
      </c>
      <c r="Q12" s="15" t="str">
        <f>VLOOKUP(A12,Tickr!A:B,2,0)</f>
        <v>Rede D'Or</v>
      </c>
      <c r="R12" s="15" t="str">
        <f>VLOOKUP(Q12,'Chat GPT'!A:C,2,0)</f>
        <v>Saúde</v>
      </c>
      <c r="S12" s="15">
        <f>VLOOKUP(Q12,'Chat GPT'!A:C,3,0)</f>
        <v>50</v>
      </c>
      <c r="T12" s="15" t="str">
        <f t="shared" si="5"/>
        <v>Entre 50 e 100 anos</v>
      </c>
    </row>
    <row r="13">
      <c r="A13" s="16" t="s">
        <v>42</v>
      </c>
      <c r="B13" s="17">
        <v>45317.0</v>
      </c>
      <c r="C13" s="18">
        <v>18.55</v>
      </c>
      <c r="D13" s="18">
        <v>1.42</v>
      </c>
      <c r="E13" s="18">
        <v>5.1</v>
      </c>
      <c r="F13" s="18">
        <v>-15.14</v>
      </c>
      <c r="G13" s="18">
        <v>-15.14</v>
      </c>
      <c r="H13" s="18">
        <v>-18.39</v>
      </c>
      <c r="I13" s="18">
        <v>18.29</v>
      </c>
      <c r="J13" s="18">
        <v>18.73</v>
      </c>
      <c r="K13" s="16" t="s">
        <v>43</v>
      </c>
      <c r="L13" s="19">
        <f t="shared" si="1"/>
        <v>0.0142</v>
      </c>
      <c r="M13" s="20">
        <f t="shared" si="2"/>
        <v>18.29027805</v>
      </c>
      <c r="N13" s="21">
        <f>VLOOKUP(A13,Total_de_acoes!A:B,2,0)</f>
        <v>265877867</v>
      </c>
      <c r="O13" s="14">
        <f t="shared" si="3"/>
        <v>69054317.64</v>
      </c>
      <c r="P13" s="15" t="str">
        <f t="shared" si="4"/>
        <v>Subiu</v>
      </c>
      <c r="Q13" s="15" t="str">
        <f>VLOOKUP(A13,Tickr!A:B,2,0)</f>
        <v>Braskem</v>
      </c>
      <c r="R13" s="15" t="str">
        <f>VLOOKUP(Q13,'Chat GPT'!A:C,2,0)</f>
        <v>Petroquímica</v>
      </c>
      <c r="S13" s="15">
        <f>VLOOKUP(Q13,'Chat GPT'!A:C,3,0)</f>
        <v>20</v>
      </c>
      <c r="T13" s="15" t="str">
        <f t="shared" si="5"/>
        <v>Menos de 50 anos</v>
      </c>
    </row>
    <row r="14">
      <c r="A14" s="8" t="s">
        <v>44</v>
      </c>
      <c r="B14" s="9">
        <v>45317.0</v>
      </c>
      <c r="C14" s="10">
        <v>14.27</v>
      </c>
      <c r="D14" s="10">
        <v>1.42</v>
      </c>
      <c r="E14" s="10">
        <v>8.85</v>
      </c>
      <c r="F14" s="10">
        <v>-10.87</v>
      </c>
      <c r="G14" s="10">
        <v>-10.87</v>
      </c>
      <c r="H14" s="10">
        <v>18.52</v>
      </c>
      <c r="I14" s="10">
        <v>13.8</v>
      </c>
      <c r="J14" s="10">
        <v>14.36</v>
      </c>
      <c r="K14" s="8" t="s">
        <v>45</v>
      </c>
      <c r="L14" s="11">
        <f t="shared" si="1"/>
        <v>0.0142</v>
      </c>
      <c r="M14" s="12">
        <f t="shared" si="2"/>
        <v>14.07020312</v>
      </c>
      <c r="N14" s="13">
        <f>VLOOKUP(A14,Total_de_acoes!A:B,2,0)</f>
        <v>327593725</v>
      </c>
      <c r="O14" s="14">
        <f t="shared" si="3"/>
        <v>65452205.55</v>
      </c>
      <c r="P14" s="15" t="str">
        <f t="shared" si="4"/>
        <v>Subiu</v>
      </c>
      <c r="Q14" s="15" t="str">
        <f>VLOOKUP(A14,Tickr!A:B,2,0)</f>
        <v>Azul</v>
      </c>
      <c r="R14" s="15" t="str">
        <f>VLOOKUP(Q14,'Chat GPT'!A:C,2,0)</f>
        <v>Transporte Aéreo</v>
      </c>
      <c r="S14" s="15">
        <f>VLOOKUP(Q14,'Chat GPT'!A:C,3,0)</f>
        <v>13</v>
      </c>
      <c r="T14" s="15" t="str">
        <f t="shared" si="5"/>
        <v>Menos de 50 anos</v>
      </c>
    </row>
    <row r="15">
      <c r="A15" s="16" t="s">
        <v>46</v>
      </c>
      <c r="B15" s="17">
        <v>45317.0</v>
      </c>
      <c r="C15" s="18">
        <v>28.75</v>
      </c>
      <c r="D15" s="18">
        <v>1.41</v>
      </c>
      <c r="E15" s="18">
        <v>-2.71</v>
      </c>
      <c r="F15" s="18">
        <v>9.4</v>
      </c>
      <c r="G15" s="18">
        <v>9.4</v>
      </c>
      <c r="H15" s="18">
        <v>-37.7</v>
      </c>
      <c r="I15" s="18">
        <v>28.0</v>
      </c>
      <c r="J15" s="18">
        <v>28.75</v>
      </c>
      <c r="K15" s="16" t="s">
        <v>47</v>
      </c>
      <c r="L15" s="19">
        <f t="shared" si="1"/>
        <v>0.0141</v>
      </c>
      <c r="M15" s="20">
        <f t="shared" si="2"/>
        <v>28.35026132</v>
      </c>
      <c r="N15" s="21">
        <f>VLOOKUP(A15,Total_de_acoes!A:B,2,0)</f>
        <v>235665566</v>
      </c>
      <c r="O15" s="14">
        <f t="shared" si="3"/>
        <v>94204643.35</v>
      </c>
      <c r="P15" s="15" t="str">
        <f t="shared" si="4"/>
        <v>Subiu</v>
      </c>
      <c r="Q15" s="15" t="str">
        <f>VLOOKUP(A15,Tickr!A:B,2,0)</f>
        <v>3R Petroleum</v>
      </c>
      <c r="R15" s="15" t="str">
        <f>VLOOKUP(Q15,'Chat GPT'!A:C,2,0)</f>
        <v>Energia/Petróleo</v>
      </c>
      <c r="S15" s="15">
        <f>VLOOKUP(Q15,'Chat GPT'!A:C,3,0)</f>
        <v>5</v>
      </c>
      <c r="T15" s="15" t="str">
        <f t="shared" si="5"/>
        <v>Menos de 50 anos</v>
      </c>
    </row>
    <row r="16">
      <c r="A16" s="8" t="s">
        <v>48</v>
      </c>
      <c r="B16" s="9">
        <v>45317.0</v>
      </c>
      <c r="C16" s="10">
        <v>35.32</v>
      </c>
      <c r="D16" s="10">
        <v>1.34</v>
      </c>
      <c r="E16" s="10">
        <v>2.76</v>
      </c>
      <c r="F16" s="10">
        <v>-1.12</v>
      </c>
      <c r="G16" s="10">
        <v>-1.12</v>
      </c>
      <c r="H16" s="10">
        <v>28.01</v>
      </c>
      <c r="I16" s="10">
        <v>34.85</v>
      </c>
      <c r="J16" s="10">
        <v>35.76</v>
      </c>
      <c r="K16" s="8" t="s">
        <v>49</v>
      </c>
      <c r="L16" s="11">
        <f t="shared" si="1"/>
        <v>0.0134</v>
      </c>
      <c r="M16" s="12">
        <f t="shared" si="2"/>
        <v>34.8529702</v>
      </c>
      <c r="N16" s="13">
        <f>VLOOKUP(A16,Total_de_acoes!A:B,2,0)</f>
        <v>1095587251</v>
      </c>
      <c r="O16" s="14">
        <f t="shared" si="3"/>
        <v>511671895.5</v>
      </c>
      <c r="P16" s="15" t="str">
        <f t="shared" si="4"/>
        <v>Subiu</v>
      </c>
      <c r="Q16" s="15" t="str">
        <f>VLOOKUP(A16,Tickr!A:B,2,0)</f>
        <v>Equatorial Energia</v>
      </c>
      <c r="R16" s="15" t="str">
        <f>VLOOKUP(Q16,'Chat GPT'!A:C,2,0)</f>
        <v>Energia</v>
      </c>
      <c r="S16" s="15">
        <f>VLOOKUP(Q16,'Chat GPT'!A:C,3,0)</f>
        <v>24</v>
      </c>
      <c r="T16" s="15" t="str">
        <f t="shared" si="5"/>
        <v>Menos de 50 anos</v>
      </c>
    </row>
    <row r="17">
      <c r="A17" s="16" t="s">
        <v>50</v>
      </c>
      <c r="B17" s="17">
        <v>45317.0</v>
      </c>
      <c r="C17" s="18">
        <v>18.16</v>
      </c>
      <c r="D17" s="18">
        <v>1.33</v>
      </c>
      <c r="E17" s="18">
        <v>4.79</v>
      </c>
      <c r="F17" s="18">
        <v>-7.63</v>
      </c>
      <c r="G17" s="18">
        <v>-7.63</v>
      </c>
      <c r="H17" s="18">
        <v>12.45</v>
      </c>
      <c r="I17" s="18">
        <v>18.0</v>
      </c>
      <c r="J17" s="18">
        <v>18.49</v>
      </c>
      <c r="K17" s="16" t="s">
        <v>51</v>
      </c>
      <c r="L17" s="19">
        <f t="shared" si="1"/>
        <v>0.0133</v>
      </c>
      <c r="M17" s="20">
        <f t="shared" si="2"/>
        <v>17.92164216</v>
      </c>
      <c r="N17" s="21">
        <f>VLOOKUP(A17,Total_de_acoes!A:B,2,0)</f>
        <v>600865451</v>
      </c>
      <c r="O17" s="14">
        <f t="shared" si="3"/>
        <v>143220991.5</v>
      </c>
      <c r="P17" s="15" t="str">
        <f t="shared" si="4"/>
        <v>Subiu</v>
      </c>
      <c r="Q17" s="15" t="str">
        <f>VLOOKUP(A17,Tickr!A:B,2,0)</f>
        <v>Siderúrgica Nacional</v>
      </c>
      <c r="R17" s="15" t="str">
        <f>VLOOKUP(Q17,'Chat GPT'!A:C,2,0)</f>
        <v>Siderurgia</v>
      </c>
      <c r="S17" s="15">
        <f>VLOOKUP(Q17,'Chat GPT'!A:C,3,0)</f>
        <v>78</v>
      </c>
      <c r="T17" s="15" t="str">
        <f t="shared" si="5"/>
        <v>Entre 50 e 100 anos</v>
      </c>
    </row>
    <row r="18">
      <c r="A18" s="8" t="s">
        <v>52</v>
      </c>
      <c r="B18" s="9">
        <v>45317.0</v>
      </c>
      <c r="C18" s="10">
        <v>19.77</v>
      </c>
      <c r="D18" s="10">
        <v>1.28</v>
      </c>
      <c r="E18" s="10">
        <v>-5.9</v>
      </c>
      <c r="F18" s="10">
        <v>-11.82</v>
      </c>
      <c r="G18" s="10">
        <v>-11.82</v>
      </c>
      <c r="H18" s="10">
        <v>108.45</v>
      </c>
      <c r="I18" s="10">
        <v>18.99</v>
      </c>
      <c r="J18" s="10">
        <v>19.78</v>
      </c>
      <c r="K18" s="8" t="s">
        <v>53</v>
      </c>
      <c r="L18" s="11">
        <f t="shared" si="1"/>
        <v>0.0128</v>
      </c>
      <c r="M18" s="12">
        <f t="shared" si="2"/>
        <v>19.52014218</v>
      </c>
      <c r="N18" s="13">
        <f>VLOOKUP(A18,Total_de_acoes!A:B,2,0)</f>
        <v>289347914</v>
      </c>
      <c r="O18" s="14">
        <f t="shared" si="3"/>
        <v>72295838.99</v>
      </c>
      <c r="P18" s="15" t="str">
        <f t="shared" si="4"/>
        <v>Subiu</v>
      </c>
      <c r="Q18" s="15" t="str">
        <f>VLOOKUP(A18,Tickr!A:B,2,0)</f>
        <v>YDUQS</v>
      </c>
      <c r="R18" s="15" t="str">
        <f>VLOOKUP(Q18,'Chat GPT'!A:C,2,0)</f>
        <v>Educação</v>
      </c>
      <c r="S18" s="15">
        <f>VLOOKUP(Q18,'Chat GPT'!A:C,3,0)</f>
        <v>53</v>
      </c>
      <c r="T18" s="15" t="str">
        <f t="shared" si="5"/>
        <v>Entre 50 e 100 anos</v>
      </c>
    </row>
    <row r="19">
      <c r="A19" s="16" t="s">
        <v>54</v>
      </c>
      <c r="B19" s="17">
        <v>45317.0</v>
      </c>
      <c r="C19" s="18">
        <v>28.31</v>
      </c>
      <c r="D19" s="18">
        <v>1.28</v>
      </c>
      <c r="E19" s="18">
        <v>2.35</v>
      </c>
      <c r="F19" s="18">
        <v>6.79</v>
      </c>
      <c r="G19" s="18">
        <v>6.79</v>
      </c>
      <c r="H19" s="18">
        <v>119.82</v>
      </c>
      <c r="I19" s="18">
        <v>27.84</v>
      </c>
      <c r="J19" s="18">
        <v>28.39</v>
      </c>
      <c r="K19" s="16" t="s">
        <v>55</v>
      </c>
      <c r="L19" s="19">
        <f t="shared" si="1"/>
        <v>0.0128</v>
      </c>
      <c r="M19" s="20">
        <f t="shared" si="2"/>
        <v>27.95221169</v>
      </c>
      <c r="N19" s="21">
        <f>VLOOKUP(A19,Total_de_acoes!A:B,2,0)</f>
        <v>1086411192</v>
      </c>
      <c r="O19" s="14">
        <f t="shared" si="3"/>
        <v>388705224</v>
      </c>
      <c r="P19" s="15" t="str">
        <f t="shared" si="4"/>
        <v>Subiu</v>
      </c>
      <c r="Q19" s="15" t="str">
        <f>VLOOKUP(A19,Tickr!A:B,2,0)</f>
        <v>Ultrapar</v>
      </c>
      <c r="R19" s="15" t="str">
        <f>VLOOKUP(Q19,'Chat GPT'!A:C,2,0)</f>
        <v>Energia</v>
      </c>
      <c r="S19" s="15">
        <f>VLOOKUP(Q19,'Chat GPT'!A:C,3,0)</f>
        <v>84</v>
      </c>
      <c r="T19" s="15" t="str">
        <f t="shared" si="5"/>
        <v>Entre 50 e 100 anos</v>
      </c>
    </row>
    <row r="20">
      <c r="A20" s="8" t="s">
        <v>56</v>
      </c>
      <c r="B20" s="9">
        <v>45317.0</v>
      </c>
      <c r="C20" s="10">
        <v>8.08</v>
      </c>
      <c r="D20" s="10">
        <v>1.25</v>
      </c>
      <c r="E20" s="10">
        <v>1.38</v>
      </c>
      <c r="F20" s="10">
        <v>-28.05</v>
      </c>
      <c r="G20" s="10">
        <v>-28.05</v>
      </c>
      <c r="H20" s="10">
        <v>14.12</v>
      </c>
      <c r="I20" s="10">
        <v>7.93</v>
      </c>
      <c r="J20" s="10">
        <v>8.23</v>
      </c>
      <c r="K20" s="8" t="s">
        <v>57</v>
      </c>
      <c r="L20" s="11">
        <f t="shared" si="1"/>
        <v>0.0125</v>
      </c>
      <c r="M20" s="12">
        <f t="shared" si="2"/>
        <v>7.980246914</v>
      </c>
      <c r="N20" s="13">
        <f>VLOOKUP(A20,Total_de_acoes!A:B,2,0)</f>
        <v>376187582</v>
      </c>
      <c r="O20" s="14">
        <f t="shared" si="3"/>
        <v>37525872.38</v>
      </c>
      <c r="P20" s="15" t="str">
        <f t="shared" si="4"/>
        <v>Subiu</v>
      </c>
      <c r="Q20" s="15" t="str">
        <f>VLOOKUP(A20,Tickr!A:B,2,0)</f>
        <v>MRV</v>
      </c>
      <c r="R20" s="15" t="str">
        <f>VLOOKUP(Q20,'Chat GPT'!A:C,2,0)</f>
        <v>Construção Civil</v>
      </c>
      <c r="S20" s="15">
        <f>VLOOKUP(Q20,'Chat GPT'!A:C,3,0)</f>
        <v>42</v>
      </c>
      <c r="T20" s="15" t="str">
        <f t="shared" si="5"/>
        <v>Menos de 50 anos</v>
      </c>
    </row>
    <row r="21">
      <c r="A21" s="16" t="s">
        <v>58</v>
      </c>
      <c r="B21" s="17">
        <v>45317.0</v>
      </c>
      <c r="C21" s="18">
        <v>57.91</v>
      </c>
      <c r="D21" s="18">
        <v>1.15</v>
      </c>
      <c r="E21" s="18">
        <v>-1.03</v>
      </c>
      <c r="F21" s="18">
        <v>-10.26</v>
      </c>
      <c r="G21" s="18">
        <v>-10.26</v>
      </c>
      <c r="H21" s="18">
        <v>-28.97</v>
      </c>
      <c r="I21" s="18">
        <v>56.22</v>
      </c>
      <c r="J21" s="18">
        <v>59.29</v>
      </c>
      <c r="K21" s="16" t="s">
        <v>59</v>
      </c>
      <c r="L21" s="19">
        <f t="shared" si="1"/>
        <v>0.0115</v>
      </c>
      <c r="M21" s="20">
        <f t="shared" si="2"/>
        <v>57.25160652</v>
      </c>
      <c r="N21" s="21">
        <f>VLOOKUP(A21,Total_de_acoes!A:B,2,0)</f>
        <v>62305891</v>
      </c>
      <c r="O21" s="14">
        <f t="shared" si="3"/>
        <v>41021792.09</v>
      </c>
      <c r="P21" s="15" t="str">
        <f t="shared" si="4"/>
        <v>Subiu</v>
      </c>
      <c r="Q21" s="15" t="str">
        <f>VLOOKUP(A21,Tickr!A:B,2,0)</f>
        <v>Arezzo</v>
      </c>
      <c r="R21" s="15" t="str">
        <f>VLOOKUP(Q21,'Chat GPT'!A:C,2,0)</f>
        <v>Calçados</v>
      </c>
      <c r="S21" s="15">
        <f>VLOOKUP(Q21,'Chat GPT'!A:C,3,0)</f>
        <v>49</v>
      </c>
      <c r="T21" s="15" t="str">
        <f t="shared" si="5"/>
        <v>Menos de 50 anos</v>
      </c>
    </row>
    <row r="22">
      <c r="A22" s="8" t="s">
        <v>60</v>
      </c>
      <c r="B22" s="9">
        <v>45317.0</v>
      </c>
      <c r="C22" s="10">
        <v>15.52</v>
      </c>
      <c r="D22" s="10">
        <v>1.04</v>
      </c>
      <c r="E22" s="10">
        <v>-0.77</v>
      </c>
      <c r="F22" s="10">
        <v>-9.08</v>
      </c>
      <c r="G22" s="10">
        <v>-9.08</v>
      </c>
      <c r="H22" s="10">
        <v>16.11</v>
      </c>
      <c r="I22" s="10">
        <v>15.35</v>
      </c>
      <c r="J22" s="10">
        <v>15.62</v>
      </c>
      <c r="K22" s="8" t="s">
        <v>61</v>
      </c>
      <c r="L22" s="11">
        <f t="shared" si="1"/>
        <v>0.0104</v>
      </c>
      <c r="M22" s="12">
        <f t="shared" si="2"/>
        <v>15.36025337</v>
      </c>
      <c r="N22" s="13">
        <f>VLOOKUP(A22,Total_de_acoes!A:B,2,0)</f>
        <v>5146576868</v>
      </c>
      <c r="O22" s="14">
        <f t="shared" si="3"/>
        <v>822148336.4</v>
      </c>
      <c r="P22" s="15" t="str">
        <f t="shared" si="4"/>
        <v>Subiu</v>
      </c>
      <c r="Q22" s="15" t="str">
        <f>VLOOKUP(A22,Tickr!A:B,2,0)</f>
        <v>Banco Bradesco</v>
      </c>
      <c r="R22" s="15" t="str">
        <f>VLOOKUP(Q22,'Chat GPT'!A:C,2,0)</f>
        <v>Finanças</v>
      </c>
      <c r="S22" s="15">
        <f>VLOOKUP(Q22,'Chat GPT'!A:C,3,0)</f>
        <v>78</v>
      </c>
      <c r="T22" s="15" t="str">
        <f t="shared" si="5"/>
        <v>Entre 50 e 100 anos</v>
      </c>
    </row>
    <row r="23">
      <c r="A23" s="16" t="s">
        <v>62</v>
      </c>
      <c r="B23" s="17">
        <v>45317.0</v>
      </c>
      <c r="C23" s="18">
        <v>7.19</v>
      </c>
      <c r="D23" s="18">
        <v>0.98</v>
      </c>
      <c r="E23" s="18">
        <v>6.05</v>
      </c>
      <c r="F23" s="18">
        <v>-3.75</v>
      </c>
      <c r="G23" s="18">
        <v>-3.75</v>
      </c>
      <c r="H23" s="18">
        <v>-48.31</v>
      </c>
      <c r="I23" s="18">
        <v>7.11</v>
      </c>
      <c r="J23" s="18">
        <v>7.24</v>
      </c>
      <c r="K23" s="16" t="s">
        <v>63</v>
      </c>
      <c r="L23" s="19">
        <f t="shared" si="1"/>
        <v>0.0098</v>
      </c>
      <c r="M23" s="20">
        <f t="shared" si="2"/>
        <v>7.120221826</v>
      </c>
      <c r="N23" s="21">
        <f>VLOOKUP(A23,Total_de_acoes!A:B,2,0)</f>
        <v>261036182</v>
      </c>
      <c r="O23" s="14">
        <f t="shared" si="3"/>
        <v>18214628.1</v>
      </c>
      <c r="P23" s="15" t="str">
        <f t="shared" si="4"/>
        <v>Subiu</v>
      </c>
      <c r="Q23" s="15" t="str">
        <f>VLOOKUP(A23,Tickr!A:B,2,0)</f>
        <v>Minerva</v>
      </c>
      <c r="R23" s="15" t="str">
        <f>VLOOKUP(Q23,'Chat GPT'!A:C,2,0)</f>
        <v>Alimentos</v>
      </c>
      <c r="S23" s="15">
        <f>VLOOKUP(Q23,'Chat GPT'!A:C,3,0)</f>
        <v>30</v>
      </c>
      <c r="T23" s="15" t="str">
        <f t="shared" si="5"/>
        <v>Menos de 50 anos</v>
      </c>
    </row>
    <row r="24">
      <c r="A24" s="8" t="s">
        <v>64</v>
      </c>
      <c r="B24" s="9">
        <v>45317.0</v>
      </c>
      <c r="C24" s="10">
        <v>4.14</v>
      </c>
      <c r="D24" s="10">
        <v>0.97</v>
      </c>
      <c r="E24" s="10">
        <v>-6.33</v>
      </c>
      <c r="F24" s="10">
        <v>1.97</v>
      </c>
      <c r="G24" s="10">
        <v>1.97</v>
      </c>
      <c r="H24" s="10">
        <v>-51.18</v>
      </c>
      <c r="I24" s="10">
        <v>4.08</v>
      </c>
      <c r="J24" s="10">
        <v>4.2</v>
      </c>
      <c r="K24" s="8" t="s">
        <v>65</v>
      </c>
      <c r="L24" s="11">
        <f t="shared" si="1"/>
        <v>0.0097</v>
      </c>
      <c r="M24" s="12">
        <f t="shared" si="2"/>
        <v>4.10022779</v>
      </c>
      <c r="N24" s="13">
        <f>VLOOKUP(A24,Total_de_acoes!A:B,2,0)</f>
        <v>159430826</v>
      </c>
      <c r="O24" s="14">
        <f t="shared" si="3"/>
        <v>6340916.223</v>
      </c>
      <c r="P24" s="15" t="str">
        <f t="shared" si="4"/>
        <v>Subiu</v>
      </c>
      <c r="Q24" s="15" t="str">
        <f>VLOOKUP(A24,Tickr!A:B,2,0)</f>
        <v>Grupo Pão de Açúcar</v>
      </c>
      <c r="R24" s="15" t="str">
        <f>VLOOKUP(Q24,'Chat GPT'!A:C,2,0)</f>
        <v>Varejo Alimentício</v>
      </c>
      <c r="S24" s="15">
        <f>VLOOKUP(Q24,'Chat GPT'!A:C,3,0)</f>
        <v>71</v>
      </c>
      <c r="T24" s="15" t="str">
        <f t="shared" si="5"/>
        <v>Entre 50 e 100 anos</v>
      </c>
    </row>
    <row r="25">
      <c r="A25" s="16" t="s">
        <v>66</v>
      </c>
      <c r="B25" s="17">
        <v>45317.0</v>
      </c>
      <c r="C25" s="18">
        <v>14.61</v>
      </c>
      <c r="D25" s="18">
        <v>0.96</v>
      </c>
      <c r="E25" s="18">
        <v>12.38</v>
      </c>
      <c r="F25" s="18">
        <v>5.79</v>
      </c>
      <c r="G25" s="18">
        <v>5.79</v>
      </c>
      <c r="H25" s="18">
        <v>78.17</v>
      </c>
      <c r="I25" s="18">
        <v>14.46</v>
      </c>
      <c r="J25" s="18">
        <v>14.93</v>
      </c>
      <c r="K25" s="16" t="s">
        <v>67</v>
      </c>
      <c r="L25" s="19">
        <f t="shared" si="1"/>
        <v>0.0096</v>
      </c>
      <c r="M25" s="20">
        <f t="shared" si="2"/>
        <v>14.47107765</v>
      </c>
      <c r="N25" s="21">
        <f>VLOOKUP(A25,Total_de_acoes!A:B,2,0)</f>
        <v>1677525446</v>
      </c>
      <c r="O25" s="14">
        <f t="shared" si="3"/>
        <v>233045769.6</v>
      </c>
      <c r="P25" s="15" t="str">
        <f t="shared" si="4"/>
        <v>Subiu</v>
      </c>
      <c r="Q25" s="15" t="str">
        <f>VLOOKUP(A25,Tickr!A:B,2,0)</f>
        <v>BRF</v>
      </c>
      <c r="R25" s="15" t="str">
        <f>VLOOKUP(Q25,'Chat GPT'!A:C,2,0)</f>
        <v>Alimentos</v>
      </c>
      <c r="S25" s="15">
        <f>VLOOKUP(Q25,'Chat GPT'!A:C,3,0)</f>
        <v>85</v>
      </c>
      <c r="T25" s="15" t="str">
        <f t="shared" si="5"/>
        <v>Entre 50 e 100 anos</v>
      </c>
    </row>
    <row r="26">
      <c r="A26" s="8" t="s">
        <v>68</v>
      </c>
      <c r="B26" s="9">
        <v>45317.0</v>
      </c>
      <c r="C26" s="10">
        <v>51.2</v>
      </c>
      <c r="D26" s="10">
        <v>0.88</v>
      </c>
      <c r="E26" s="10">
        <v>1.09</v>
      </c>
      <c r="F26" s="10">
        <v>-4.19</v>
      </c>
      <c r="G26" s="10">
        <v>-4.19</v>
      </c>
      <c r="H26" s="10">
        <v>32.78</v>
      </c>
      <c r="I26" s="10">
        <v>50.62</v>
      </c>
      <c r="J26" s="10">
        <v>51.26</v>
      </c>
      <c r="K26" s="8" t="s">
        <v>69</v>
      </c>
      <c r="L26" s="11">
        <f t="shared" si="1"/>
        <v>0.0088</v>
      </c>
      <c r="M26" s="12">
        <f t="shared" si="2"/>
        <v>50.75337034</v>
      </c>
      <c r="N26" s="13">
        <f>VLOOKUP(A26,Total_de_acoes!A:B,2,0)</f>
        <v>423091712</v>
      </c>
      <c r="O26" s="14">
        <f t="shared" si="3"/>
        <v>188965307.1</v>
      </c>
      <c r="P26" s="15" t="str">
        <f t="shared" si="4"/>
        <v>Subiu</v>
      </c>
      <c r="Q26" s="15" t="str">
        <f>VLOOKUP(A26,Tickr!A:B,2,0)</f>
        <v>Vivo</v>
      </c>
      <c r="R26" s="15" t="str">
        <f>VLOOKUP(Q26,'Chat GPT'!A:C,2,0)</f>
        <v>Telecomunicações</v>
      </c>
      <c r="S26" s="15">
        <f>VLOOKUP(Q26,'Chat GPT'!A:C,3,0)</f>
        <v>23</v>
      </c>
      <c r="T26" s="15" t="str">
        <f t="shared" si="5"/>
        <v>Menos de 50 anos</v>
      </c>
    </row>
    <row r="27">
      <c r="A27" s="16" t="s">
        <v>70</v>
      </c>
      <c r="B27" s="17">
        <v>45317.0</v>
      </c>
      <c r="C27" s="18">
        <v>22.64</v>
      </c>
      <c r="D27" s="18">
        <v>0.84</v>
      </c>
      <c r="E27" s="18">
        <v>1.07</v>
      </c>
      <c r="F27" s="18">
        <v>-1.35</v>
      </c>
      <c r="G27" s="18">
        <v>-1.35</v>
      </c>
      <c r="H27" s="18">
        <v>20.93</v>
      </c>
      <c r="I27" s="18">
        <v>22.32</v>
      </c>
      <c r="J27" s="18">
        <v>22.83</v>
      </c>
      <c r="K27" s="16" t="s">
        <v>71</v>
      </c>
      <c r="L27" s="19">
        <f t="shared" si="1"/>
        <v>0.0084</v>
      </c>
      <c r="M27" s="20">
        <f t="shared" si="2"/>
        <v>22.45140817</v>
      </c>
      <c r="N27" s="21">
        <f>VLOOKUP(A27,Total_de_acoes!A:B,2,0)</f>
        <v>1218352541</v>
      </c>
      <c r="O27" s="14">
        <f t="shared" si="3"/>
        <v>229771333.6</v>
      </c>
      <c r="P27" s="15" t="str">
        <f t="shared" si="4"/>
        <v>Subiu</v>
      </c>
      <c r="Q27" s="15" t="str">
        <f>VLOOKUP(A27,Tickr!A:B,2,0)</f>
        <v>Rumo</v>
      </c>
      <c r="R27" s="15" t="str">
        <f>VLOOKUP(Q27,'Chat GPT'!A:C,2,0)</f>
        <v>Logística</v>
      </c>
      <c r="S27" s="15">
        <f>VLOOKUP(Q27,'Chat GPT'!A:C,3,0)</f>
        <v>10</v>
      </c>
      <c r="T27" s="15" t="str">
        <f t="shared" si="5"/>
        <v>Menos de 50 anos</v>
      </c>
    </row>
    <row r="28">
      <c r="A28" s="8" t="s">
        <v>72</v>
      </c>
      <c r="B28" s="9">
        <v>45317.0</v>
      </c>
      <c r="C28" s="10">
        <v>4.9</v>
      </c>
      <c r="D28" s="10">
        <v>0.82</v>
      </c>
      <c r="E28" s="10">
        <v>9.38</v>
      </c>
      <c r="F28" s="10">
        <v>5.83</v>
      </c>
      <c r="G28" s="10">
        <v>5.83</v>
      </c>
      <c r="H28" s="10">
        <v>-2.19</v>
      </c>
      <c r="I28" s="10">
        <v>4.82</v>
      </c>
      <c r="J28" s="10">
        <v>4.97</v>
      </c>
      <c r="K28" s="8" t="s">
        <v>73</v>
      </c>
      <c r="L28" s="11">
        <f t="shared" si="1"/>
        <v>0.0082</v>
      </c>
      <c r="M28" s="12">
        <f t="shared" si="2"/>
        <v>4.860146796</v>
      </c>
      <c r="N28" s="13">
        <f>VLOOKUP(A28,Total_de_acoes!A:B,2,0)</f>
        <v>1095462329</v>
      </c>
      <c r="O28" s="14">
        <f t="shared" si="3"/>
        <v>43657683.38</v>
      </c>
      <c r="P28" s="15" t="str">
        <f t="shared" si="4"/>
        <v>Subiu</v>
      </c>
      <c r="Q28" s="15" t="str">
        <f>VLOOKUP(A28,Tickr!A:B,2,0)</f>
        <v>Cielo</v>
      </c>
      <c r="R28" s="15" t="str">
        <f>VLOOKUP(Q28,'Chat GPT'!A:C,2,0)</f>
        <v>Tecnologia Financeira</v>
      </c>
      <c r="S28" s="15">
        <f>VLOOKUP(Q28,'Chat GPT'!A:C,3,0)</f>
        <v>12</v>
      </c>
      <c r="T28" s="15" t="str">
        <f t="shared" si="5"/>
        <v>Menos de 50 anos</v>
      </c>
    </row>
    <row r="29">
      <c r="A29" s="16" t="s">
        <v>74</v>
      </c>
      <c r="B29" s="17">
        <v>45317.0</v>
      </c>
      <c r="C29" s="18">
        <v>7.81</v>
      </c>
      <c r="D29" s="18">
        <v>0.77</v>
      </c>
      <c r="E29" s="18">
        <v>3.17</v>
      </c>
      <c r="F29" s="18">
        <v>-3.22</v>
      </c>
      <c r="G29" s="18">
        <v>-3.22</v>
      </c>
      <c r="H29" s="18">
        <v>9.94</v>
      </c>
      <c r="I29" s="18">
        <v>7.7</v>
      </c>
      <c r="J29" s="18">
        <v>7.85</v>
      </c>
      <c r="K29" s="16" t="s">
        <v>75</v>
      </c>
      <c r="L29" s="19">
        <f t="shared" si="1"/>
        <v>0.0077</v>
      </c>
      <c r="M29" s="20">
        <f t="shared" si="2"/>
        <v>7.750322517</v>
      </c>
      <c r="N29" s="21">
        <f>VLOOKUP(A29,Total_de_acoes!A:B,2,0)</f>
        <v>302768240</v>
      </c>
      <c r="O29" s="14">
        <f t="shared" si="3"/>
        <v>18068446.61</v>
      </c>
      <c r="P29" s="15" t="str">
        <f t="shared" si="4"/>
        <v>Subiu</v>
      </c>
      <c r="Q29" s="15" t="str">
        <f>VLOOKUP(A29,Tickr!A:B,2,0)</f>
        <v>Dexco</v>
      </c>
      <c r="R29" s="15" t="str">
        <f>VLOOKUP(Q29,'Chat GPT'!A:C,2,0)</f>
        <v>Tecnologia</v>
      </c>
      <c r="S29" s="15">
        <f>VLOOKUP(Q29,'Chat GPT'!A:C,3,0)</f>
        <v>8</v>
      </c>
      <c r="T29" s="15" t="str">
        <f t="shared" si="5"/>
        <v>Menos de 50 anos</v>
      </c>
    </row>
    <row r="30">
      <c r="A30" s="8" t="s">
        <v>76</v>
      </c>
      <c r="B30" s="9">
        <v>45317.0</v>
      </c>
      <c r="C30" s="10">
        <v>17.52</v>
      </c>
      <c r="D30" s="10">
        <v>0.74</v>
      </c>
      <c r="E30" s="10">
        <v>-0.57</v>
      </c>
      <c r="F30" s="10">
        <v>-2.29</v>
      </c>
      <c r="G30" s="10">
        <v>-2.29</v>
      </c>
      <c r="H30" s="10">
        <v>56.87</v>
      </c>
      <c r="I30" s="10">
        <v>17.36</v>
      </c>
      <c r="J30" s="10">
        <v>17.58</v>
      </c>
      <c r="K30" s="8" t="s">
        <v>77</v>
      </c>
      <c r="L30" s="11">
        <f t="shared" si="1"/>
        <v>0.0074</v>
      </c>
      <c r="M30" s="12">
        <f t="shared" si="2"/>
        <v>17.39130435</v>
      </c>
      <c r="N30" s="13">
        <f>VLOOKUP(A30,Total_de_acoes!A:B,2,0)</f>
        <v>807896814</v>
      </c>
      <c r="O30" s="14">
        <f t="shared" si="3"/>
        <v>103972807.4</v>
      </c>
      <c r="P30" s="15" t="str">
        <f t="shared" si="4"/>
        <v>Subiu</v>
      </c>
      <c r="Q30" s="15" t="str">
        <f>VLOOKUP(A30,Tickr!A:B,2,0)</f>
        <v>TIM</v>
      </c>
      <c r="R30" s="15" t="str">
        <f>VLOOKUP(Q30,'Chat GPT'!A:C,2,0)</f>
        <v>Telecomunicações</v>
      </c>
      <c r="S30" s="15">
        <f>VLOOKUP(Q30,'Chat GPT'!A:C,3,0)</f>
        <v>25</v>
      </c>
      <c r="T30" s="15" t="str">
        <f t="shared" si="5"/>
        <v>Menos de 50 anos</v>
      </c>
    </row>
    <row r="31">
      <c r="A31" s="16" t="s">
        <v>78</v>
      </c>
      <c r="B31" s="17">
        <v>45317.0</v>
      </c>
      <c r="C31" s="18">
        <v>23.22</v>
      </c>
      <c r="D31" s="18">
        <v>0.73</v>
      </c>
      <c r="E31" s="18">
        <v>1.93</v>
      </c>
      <c r="F31" s="18">
        <v>-9.51</v>
      </c>
      <c r="G31" s="18">
        <v>-9.51</v>
      </c>
      <c r="H31" s="18">
        <v>-20.4</v>
      </c>
      <c r="I31" s="18">
        <v>22.69</v>
      </c>
      <c r="J31" s="18">
        <v>23.28</v>
      </c>
      <c r="K31" s="16" t="s">
        <v>79</v>
      </c>
      <c r="L31" s="19">
        <f t="shared" si="1"/>
        <v>0.0073</v>
      </c>
      <c r="M31" s="20">
        <f t="shared" si="2"/>
        <v>23.05172243</v>
      </c>
      <c r="N31" s="21">
        <f>VLOOKUP(A31,Total_de_acoes!A:B,2,0)</f>
        <v>251003438</v>
      </c>
      <c r="O31" s="14">
        <f t="shared" si="3"/>
        <v>42238249.54</v>
      </c>
      <c r="P31" s="15" t="str">
        <f t="shared" si="4"/>
        <v>Subiu</v>
      </c>
      <c r="Q31" s="15" t="str">
        <f>VLOOKUP(A31,Tickr!A:B,2,0)</f>
        <v>Bradespar</v>
      </c>
      <c r="R31" s="15" t="str">
        <f>VLOOKUP(Q31,'Chat GPT'!A:C,2,0)</f>
        <v>Finanças</v>
      </c>
      <c r="S31" s="15">
        <f>VLOOKUP(Q31,'Chat GPT'!A:C,3,0)</f>
        <v>20</v>
      </c>
      <c r="T31" s="15" t="str">
        <f t="shared" si="5"/>
        <v>Menos de 50 anos</v>
      </c>
    </row>
    <row r="32">
      <c r="A32" s="8" t="s">
        <v>80</v>
      </c>
      <c r="B32" s="9">
        <v>45317.0</v>
      </c>
      <c r="C32" s="10">
        <v>5.55</v>
      </c>
      <c r="D32" s="10">
        <v>0.72</v>
      </c>
      <c r="E32" s="10">
        <v>-3.65</v>
      </c>
      <c r="F32" s="10">
        <v>-7.65</v>
      </c>
      <c r="G32" s="10">
        <v>-7.65</v>
      </c>
      <c r="H32" s="10">
        <v>-14.03</v>
      </c>
      <c r="I32" s="10">
        <v>5.46</v>
      </c>
      <c r="J32" s="10">
        <v>5.6</v>
      </c>
      <c r="K32" s="8" t="s">
        <v>81</v>
      </c>
      <c r="L32" s="11">
        <f t="shared" si="1"/>
        <v>0.0072</v>
      </c>
      <c r="M32" s="12">
        <f t="shared" si="2"/>
        <v>5.510325655</v>
      </c>
      <c r="N32" s="13">
        <f>VLOOKUP(A32,Total_de_acoes!A:B,2,0)</f>
        <v>393173139</v>
      </c>
      <c r="O32" s="14">
        <f t="shared" si="3"/>
        <v>15598886.65</v>
      </c>
      <c r="P32" s="15" t="str">
        <f t="shared" si="4"/>
        <v>Subiu</v>
      </c>
      <c r="Q32" s="15" t="str">
        <f>VLOOKUP(A32,Tickr!A:B,2,0)</f>
        <v>Locaweb</v>
      </c>
      <c r="R32" s="15" t="str">
        <f>VLOOKUP(Q32,'Chat GPT'!A:C,2,0)</f>
        <v>Tecnologia</v>
      </c>
      <c r="S32" s="15">
        <f>VLOOKUP(Q32,'Chat GPT'!A:C,3,0)</f>
        <v>24</v>
      </c>
      <c r="T32" s="15" t="str">
        <f t="shared" si="5"/>
        <v>Menos de 50 anos</v>
      </c>
    </row>
    <row r="33">
      <c r="A33" s="16" t="s">
        <v>82</v>
      </c>
      <c r="B33" s="17">
        <v>45317.0</v>
      </c>
      <c r="C33" s="18">
        <v>23.83</v>
      </c>
      <c r="D33" s="18">
        <v>0.71</v>
      </c>
      <c r="E33" s="18">
        <v>1.49</v>
      </c>
      <c r="F33" s="18">
        <v>9.71</v>
      </c>
      <c r="G33" s="18">
        <v>9.71</v>
      </c>
      <c r="H33" s="18">
        <v>-26.61</v>
      </c>
      <c r="I33" s="18">
        <v>23.36</v>
      </c>
      <c r="J33" s="18">
        <v>23.99</v>
      </c>
      <c r="K33" s="16" t="s">
        <v>83</v>
      </c>
      <c r="L33" s="19">
        <f t="shared" si="1"/>
        <v>0.0071</v>
      </c>
      <c r="M33" s="20">
        <f t="shared" si="2"/>
        <v>23.6619998</v>
      </c>
      <c r="N33" s="21">
        <f>VLOOKUP(A33,Total_de_acoes!A:B,2,0)</f>
        <v>275005663</v>
      </c>
      <c r="O33" s="14">
        <f t="shared" si="3"/>
        <v>46201006</v>
      </c>
      <c r="P33" s="15" t="str">
        <f t="shared" si="4"/>
        <v>Subiu</v>
      </c>
      <c r="Q33" s="15" t="str">
        <f>VLOOKUP(A33,Tickr!A:B,2,0)</f>
        <v>PetroRecôncavo</v>
      </c>
      <c r="R33" s="15" t="str">
        <f>VLOOKUP(Q33,'Chat GPT'!A:C,2,0)</f>
        <v>Energia/Petróleo</v>
      </c>
      <c r="S33" s="15">
        <f>VLOOKUP(Q33,'Chat GPT'!A:C,3,0)</f>
        <v>10</v>
      </c>
      <c r="T33" s="15" t="str">
        <f t="shared" si="5"/>
        <v>Menos de 50 anos</v>
      </c>
    </row>
    <row r="34">
      <c r="A34" s="8" t="s">
        <v>84</v>
      </c>
      <c r="B34" s="9">
        <v>45317.0</v>
      </c>
      <c r="C34" s="10">
        <v>10.01</v>
      </c>
      <c r="D34" s="10">
        <v>0.7</v>
      </c>
      <c r="E34" s="10">
        <v>-0.3</v>
      </c>
      <c r="F34" s="10">
        <v>-3.47</v>
      </c>
      <c r="G34" s="10">
        <v>-3.47</v>
      </c>
      <c r="H34" s="10">
        <v>29.0</v>
      </c>
      <c r="I34" s="10">
        <v>9.93</v>
      </c>
      <c r="J34" s="10">
        <v>10.06</v>
      </c>
      <c r="K34" s="8" t="s">
        <v>85</v>
      </c>
      <c r="L34" s="11">
        <f t="shared" si="1"/>
        <v>0.007</v>
      </c>
      <c r="M34" s="12">
        <f t="shared" si="2"/>
        <v>9.94041708</v>
      </c>
      <c r="N34" s="13">
        <f>VLOOKUP(A34,Total_de_acoes!A:B,2,0)</f>
        <v>5372783971</v>
      </c>
      <c r="O34" s="14">
        <f t="shared" si="3"/>
        <v>373853994.9</v>
      </c>
      <c r="P34" s="15" t="str">
        <f t="shared" si="4"/>
        <v>Subiu</v>
      </c>
      <c r="Q34" s="15" t="str">
        <f>VLOOKUP(A34,Tickr!A:B,2,0)</f>
        <v>Itaúsa</v>
      </c>
      <c r="R34" s="15" t="str">
        <f>VLOOKUP(Q34,'Chat GPT'!A:C,2,0)</f>
        <v>Finanças</v>
      </c>
      <c r="S34" s="15">
        <f>VLOOKUP(Q34,'Chat GPT'!A:C,3,0)</f>
        <v>52</v>
      </c>
      <c r="T34" s="15" t="str">
        <f t="shared" si="5"/>
        <v>Entre 50 e 100 anos</v>
      </c>
    </row>
    <row r="35">
      <c r="A35" s="16" t="s">
        <v>86</v>
      </c>
      <c r="B35" s="17">
        <v>45317.0</v>
      </c>
      <c r="C35" s="18">
        <v>56.97</v>
      </c>
      <c r="D35" s="18">
        <v>0.68</v>
      </c>
      <c r="E35" s="18">
        <v>1.88</v>
      </c>
      <c r="F35" s="18">
        <v>2.85</v>
      </c>
      <c r="G35" s="18">
        <v>2.85</v>
      </c>
      <c r="H35" s="18">
        <v>52.87</v>
      </c>
      <c r="I35" s="18">
        <v>56.55</v>
      </c>
      <c r="J35" s="18">
        <v>56.99</v>
      </c>
      <c r="K35" s="16" t="s">
        <v>87</v>
      </c>
      <c r="L35" s="19">
        <f t="shared" si="1"/>
        <v>0.0068</v>
      </c>
      <c r="M35" s="20">
        <f t="shared" si="2"/>
        <v>56.5852205</v>
      </c>
      <c r="N35" s="21">
        <f>VLOOKUP(A35,Total_de_acoes!A:B,2,0)</f>
        <v>1420949112</v>
      </c>
      <c r="O35" s="14">
        <f t="shared" si="3"/>
        <v>546752088</v>
      </c>
      <c r="P35" s="15" t="str">
        <f t="shared" si="4"/>
        <v>Subiu</v>
      </c>
      <c r="Q35" s="15" t="str">
        <f>VLOOKUP(A35,Tickr!A:B,2,0)</f>
        <v>Banco do Brasil</v>
      </c>
      <c r="R35" s="15" t="str">
        <f>VLOOKUP(Q35,'Chat GPT'!A:C,2,0)</f>
        <v>Finanças</v>
      </c>
      <c r="S35" s="15">
        <f>VLOOKUP(Q35,'Chat GPT'!A:C,3,0)</f>
        <v>213</v>
      </c>
      <c r="T35" s="15" t="str">
        <f t="shared" si="5"/>
        <v>Mais de 100 anos</v>
      </c>
    </row>
    <row r="36">
      <c r="A36" s="8" t="s">
        <v>88</v>
      </c>
      <c r="B36" s="9">
        <v>45317.0</v>
      </c>
      <c r="C36" s="10">
        <v>26.16</v>
      </c>
      <c r="D36" s="10">
        <v>0.61</v>
      </c>
      <c r="E36" s="10">
        <v>-2.75</v>
      </c>
      <c r="F36" s="10">
        <v>-11.02</v>
      </c>
      <c r="G36" s="10">
        <v>-11.02</v>
      </c>
      <c r="H36" s="10">
        <v>10.07</v>
      </c>
      <c r="I36" s="10">
        <v>25.87</v>
      </c>
      <c r="J36" s="10">
        <v>26.38</v>
      </c>
      <c r="K36" s="8" t="s">
        <v>89</v>
      </c>
      <c r="L36" s="11">
        <f t="shared" si="1"/>
        <v>0.0061</v>
      </c>
      <c r="M36" s="12">
        <f t="shared" si="2"/>
        <v>26.00139151</v>
      </c>
      <c r="N36" s="13">
        <f>VLOOKUP(A36,Total_de_acoes!A:B,2,0)</f>
        <v>1275798515</v>
      </c>
      <c r="O36" s="14">
        <f t="shared" si="3"/>
        <v>202352473.7</v>
      </c>
      <c r="P36" s="15" t="str">
        <f t="shared" si="4"/>
        <v>Subiu</v>
      </c>
      <c r="Q36" s="15" t="str">
        <f>VLOOKUP(A36,Tickr!A:B,2,0)</f>
        <v>RaiaDrogasil</v>
      </c>
      <c r="R36" s="15" t="str">
        <f>VLOOKUP(Q36,'Chat GPT'!A:C,2,0)</f>
        <v>Varejo Farmacêutico</v>
      </c>
      <c r="S36" s="15">
        <f>VLOOKUP(Q36,'Chat GPT'!A:C,3,0)</f>
        <v>119</v>
      </c>
      <c r="T36" s="15" t="str">
        <f t="shared" si="5"/>
        <v>Mais de 100 anos</v>
      </c>
    </row>
    <row r="37">
      <c r="A37" s="16" t="s">
        <v>90</v>
      </c>
      <c r="B37" s="17">
        <v>45317.0</v>
      </c>
      <c r="C37" s="18">
        <v>10.08</v>
      </c>
      <c r="D37" s="18">
        <v>0.59</v>
      </c>
      <c r="E37" s="18">
        <v>3.28</v>
      </c>
      <c r="F37" s="18">
        <v>-7.18</v>
      </c>
      <c r="G37" s="18">
        <v>-7.18</v>
      </c>
      <c r="H37" s="18">
        <v>-21.14</v>
      </c>
      <c r="I37" s="18">
        <v>10.03</v>
      </c>
      <c r="J37" s="18">
        <v>10.14</v>
      </c>
      <c r="K37" s="16" t="s">
        <v>91</v>
      </c>
      <c r="L37" s="19">
        <f t="shared" si="1"/>
        <v>0.0059</v>
      </c>
      <c r="M37" s="20">
        <f t="shared" si="2"/>
        <v>10.02087683</v>
      </c>
      <c r="N37" s="21">
        <f>VLOOKUP(A37,Total_de_acoes!A:B,2,0)</f>
        <v>660411219</v>
      </c>
      <c r="O37" s="14">
        <f t="shared" si="3"/>
        <v>39045606.94</v>
      </c>
      <c r="P37" s="15" t="str">
        <f t="shared" si="4"/>
        <v>Subiu</v>
      </c>
      <c r="Q37" s="15" t="str">
        <f>VLOOKUP(A37,Tickr!A:B,2,0)</f>
        <v>Metalúrgica Gerdau</v>
      </c>
      <c r="R37" s="15" t="str">
        <f>VLOOKUP(Q37,'Chat GPT'!A:C,2,0)</f>
        <v>Siderurgia</v>
      </c>
      <c r="S37" s="15">
        <f>VLOOKUP(Q37,'Chat GPT'!A:C,3,0)</f>
        <v>120</v>
      </c>
      <c r="T37" s="15" t="str">
        <f t="shared" si="5"/>
        <v>Mais de 100 anos</v>
      </c>
    </row>
    <row r="38">
      <c r="A38" s="8" t="s">
        <v>92</v>
      </c>
      <c r="B38" s="9">
        <v>45317.0</v>
      </c>
      <c r="C38" s="10">
        <v>18.57</v>
      </c>
      <c r="D38" s="10">
        <v>0.59</v>
      </c>
      <c r="E38" s="10">
        <v>2.65</v>
      </c>
      <c r="F38" s="10">
        <v>-4.08</v>
      </c>
      <c r="G38" s="10">
        <v>-4.08</v>
      </c>
      <c r="H38" s="10">
        <v>13.35</v>
      </c>
      <c r="I38" s="10">
        <v>18.3</v>
      </c>
      <c r="J38" s="10">
        <v>18.66</v>
      </c>
      <c r="K38" s="8" t="s">
        <v>93</v>
      </c>
      <c r="L38" s="11">
        <f t="shared" si="1"/>
        <v>0.0059</v>
      </c>
      <c r="M38" s="12">
        <f t="shared" si="2"/>
        <v>18.46107963</v>
      </c>
      <c r="N38" s="13">
        <f>VLOOKUP(A38,Total_de_acoes!A:B,2,0)</f>
        <v>1168097881</v>
      </c>
      <c r="O38" s="14">
        <f t="shared" si="3"/>
        <v>127229653.2</v>
      </c>
      <c r="P38" s="15" t="str">
        <f t="shared" si="4"/>
        <v>Subiu</v>
      </c>
      <c r="Q38" s="15" t="str">
        <f>VLOOKUP(A38,Tickr!A:B,2,0)</f>
        <v>Cosan</v>
      </c>
      <c r="R38" s="15" t="str">
        <f>VLOOKUP(Q38,'Chat GPT'!A:C,2,0)</f>
        <v>Energia</v>
      </c>
      <c r="S38" s="15">
        <f>VLOOKUP(Q38,'Chat GPT'!A:C,3,0)</f>
        <v>21</v>
      </c>
      <c r="T38" s="15" t="str">
        <f t="shared" si="5"/>
        <v>Menos de 50 anos</v>
      </c>
    </row>
    <row r="39">
      <c r="A39" s="16" t="s">
        <v>94</v>
      </c>
      <c r="B39" s="17">
        <v>45317.0</v>
      </c>
      <c r="C39" s="18">
        <v>24.34</v>
      </c>
      <c r="D39" s="18">
        <v>0.57</v>
      </c>
      <c r="E39" s="18">
        <v>2.48</v>
      </c>
      <c r="F39" s="18">
        <v>-2.29</v>
      </c>
      <c r="G39" s="18">
        <v>-2.29</v>
      </c>
      <c r="H39" s="18">
        <v>17.29</v>
      </c>
      <c r="I39" s="18">
        <v>24.17</v>
      </c>
      <c r="J39" s="18">
        <v>24.56</v>
      </c>
      <c r="K39" s="16" t="s">
        <v>95</v>
      </c>
      <c r="L39" s="19">
        <f t="shared" si="1"/>
        <v>0.0057</v>
      </c>
      <c r="M39" s="20">
        <f t="shared" si="2"/>
        <v>24.20204832</v>
      </c>
      <c r="N39" s="21">
        <f>VLOOKUP(A39,Total_de_acoes!A:B,2,0)</f>
        <v>1134986472</v>
      </c>
      <c r="O39" s="14">
        <f t="shared" si="3"/>
        <v>156573285.4</v>
      </c>
      <c r="P39" s="15" t="str">
        <f t="shared" si="4"/>
        <v>Subiu</v>
      </c>
      <c r="Q39" s="15" t="str">
        <f>VLOOKUP(A39,Tickr!A:B,2,0)</f>
        <v>JBS</v>
      </c>
      <c r="R39" s="15" t="str">
        <f>VLOOKUP(Q39,'Chat GPT'!A:C,2,0)</f>
        <v>Alimentos</v>
      </c>
      <c r="S39" s="15">
        <f>VLOOKUP(Q39,'Chat GPT'!A:C,3,0)</f>
        <v>68</v>
      </c>
      <c r="T39" s="15" t="str">
        <f t="shared" si="5"/>
        <v>Entre 50 e 100 anos</v>
      </c>
    </row>
    <row r="40">
      <c r="A40" s="8" t="s">
        <v>96</v>
      </c>
      <c r="B40" s="9">
        <v>45317.0</v>
      </c>
      <c r="C40" s="10">
        <v>2.08</v>
      </c>
      <c r="D40" s="10">
        <v>0.48</v>
      </c>
      <c r="E40" s="10">
        <v>2.46</v>
      </c>
      <c r="F40" s="10">
        <v>-3.7</v>
      </c>
      <c r="G40" s="10">
        <v>-3.7</v>
      </c>
      <c r="H40" s="10">
        <v>-51.4</v>
      </c>
      <c r="I40" s="10">
        <v>2.02</v>
      </c>
      <c r="J40" s="10">
        <v>2.1</v>
      </c>
      <c r="K40" s="8" t="s">
        <v>97</v>
      </c>
      <c r="L40" s="11">
        <f t="shared" si="1"/>
        <v>0.0048</v>
      </c>
      <c r="M40" s="12">
        <f t="shared" si="2"/>
        <v>2.070063694</v>
      </c>
      <c r="N40" s="13">
        <f>VLOOKUP(A40,Total_de_acoes!A:B,2,0)</f>
        <v>2867627068</v>
      </c>
      <c r="O40" s="14">
        <f t="shared" si="3"/>
        <v>28493619.27</v>
      </c>
      <c r="P40" s="15" t="str">
        <f t="shared" si="4"/>
        <v>Subiu</v>
      </c>
      <c r="Q40" s="15" t="str">
        <f>VLOOKUP(A40,Tickr!A:B,2,0)</f>
        <v>Magazine Luiza</v>
      </c>
      <c r="R40" s="15" t="str">
        <f>VLOOKUP(Q40,'Chat GPT'!A:C,2,0)</f>
        <v>Varejo</v>
      </c>
      <c r="S40" s="15">
        <f>VLOOKUP(Q40,'Chat GPT'!A:C,3,0)</f>
        <v>64</v>
      </c>
      <c r="T40" s="15" t="str">
        <f t="shared" si="5"/>
        <v>Entre 50 e 100 anos</v>
      </c>
    </row>
    <row r="41">
      <c r="A41" s="16" t="s">
        <v>98</v>
      </c>
      <c r="B41" s="17">
        <v>45317.0</v>
      </c>
      <c r="C41" s="18">
        <v>13.75</v>
      </c>
      <c r="D41" s="18">
        <v>0.36</v>
      </c>
      <c r="E41" s="18">
        <v>-0.72</v>
      </c>
      <c r="F41" s="18">
        <v>-9.95</v>
      </c>
      <c r="G41" s="18">
        <v>-9.95</v>
      </c>
      <c r="H41" s="18">
        <v>15.78</v>
      </c>
      <c r="I41" s="18">
        <v>13.67</v>
      </c>
      <c r="J41" s="18">
        <v>13.9</v>
      </c>
      <c r="K41" s="16" t="s">
        <v>99</v>
      </c>
      <c r="L41" s="19">
        <f t="shared" si="1"/>
        <v>0.0036</v>
      </c>
      <c r="M41" s="20">
        <f t="shared" si="2"/>
        <v>13.70067756</v>
      </c>
      <c r="N41" s="21">
        <f>VLOOKUP(A41,Total_de_acoes!A:B,2,0)</f>
        <v>1500728902</v>
      </c>
      <c r="O41" s="14">
        <f t="shared" si="3"/>
        <v>74019610.05</v>
      </c>
      <c r="P41" s="15" t="str">
        <f t="shared" si="4"/>
        <v>Subiu</v>
      </c>
      <c r="Q41" s="15" t="str">
        <f>VLOOKUP(A41,Tickr!A:B,2,0)</f>
        <v>Banco Bradesco</v>
      </c>
      <c r="R41" s="15" t="str">
        <f>VLOOKUP(Q41,'Chat GPT'!A:C,2,0)</f>
        <v>Finanças</v>
      </c>
      <c r="S41" s="15">
        <f>VLOOKUP(Q41,'Chat GPT'!A:C,3,0)</f>
        <v>78</v>
      </c>
      <c r="T41" s="15" t="str">
        <f t="shared" si="5"/>
        <v>Entre 50 e 100 anos</v>
      </c>
    </row>
    <row r="42">
      <c r="A42" s="8" t="s">
        <v>100</v>
      </c>
      <c r="B42" s="9">
        <v>45317.0</v>
      </c>
      <c r="C42" s="10">
        <v>21.84</v>
      </c>
      <c r="D42" s="10">
        <v>0.27</v>
      </c>
      <c r="E42" s="10">
        <v>3.65</v>
      </c>
      <c r="F42" s="10">
        <v>-8.08</v>
      </c>
      <c r="G42" s="10">
        <v>-8.08</v>
      </c>
      <c r="H42" s="10">
        <v>-26.1</v>
      </c>
      <c r="I42" s="10">
        <v>21.7</v>
      </c>
      <c r="J42" s="10">
        <v>21.94</v>
      </c>
      <c r="K42" s="8" t="s">
        <v>101</v>
      </c>
      <c r="L42" s="11">
        <f t="shared" si="1"/>
        <v>0.0027</v>
      </c>
      <c r="M42" s="12">
        <f t="shared" si="2"/>
        <v>21.78119078</v>
      </c>
      <c r="N42" s="13">
        <f>VLOOKUP(A42,Total_de_acoes!A:B,2,0)</f>
        <v>1118525506</v>
      </c>
      <c r="O42" s="14">
        <f t="shared" si="3"/>
        <v>65779607.1</v>
      </c>
      <c r="P42" s="15" t="str">
        <f t="shared" si="4"/>
        <v>Subiu</v>
      </c>
      <c r="Q42" s="15" t="str">
        <f>VLOOKUP(A42,Tickr!A:B,2,0)</f>
        <v>Gerdau</v>
      </c>
      <c r="R42" s="15" t="str">
        <f>VLOOKUP(Q42,'Chat GPT'!A:C,2,0)</f>
        <v>Siderurgia</v>
      </c>
      <c r="S42" s="15">
        <f>VLOOKUP(Q42,'Chat GPT'!A:C,3,0)</f>
        <v>120</v>
      </c>
      <c r="T42" s="15" t="str">
        <f t="shared" si="5"/>
        <v>Mais de 100 anos</v>
      </c>
    </row>
    <row r="43">
      <c r="A43" s="16" t="s">
        <v>102</v>
      </c>
      <c r="B43" s="17">
        <v>45317.0</v>
      </c>
      <c r="C43" s="18">
        <v>3.74</v>
      </c>
      <c r="D43" s="18">
        <v>0.26</v>
      </c>
      <c r="E43" s="18">
        <v>0.0</v>
      </c>
      <c r="F43" s="18">
        <v>-7.2</v>
      </c>
      <c r="G43" s="18">
        <v>-7.2</v>
      </c>
      <c r="H43" s="18">
        <v>15.46</v>
      </c>
      <c r="I43" s="18">
        <v>3.71</v>
      </c>
      <c r="J43" s="18">
        <v>3.78</v>
      </c>
      <c r="K43" s="16" t="s">
        <v>103</v>
      </c>
      <c r="L43" s="19">
        <f t="shared" si="1"/>
        <v>0.0026</v>
      </c>
      <c r="M43" s="20">
        <f t="shared" si="2"/>
        <v>3.730301217</v>
      </c>
      <c r="N43" s="21">
        <f>VLOOKUP(A43,Total_de_acoes!A:B,2,0)</f>
        <v>1193047233</v>
      </c>
      <c r="O43" s="14">
        <f t="shared" si="3"/>
        <v>11571106.42</v>
      </c>
      <c r="P43" s="15" t="str">
        <f t="shared" si="4"/>
        <v>Subiu</v>
      </c>
      <c r="Q43" s="15" t="str">
        <f>VLOOKUP(A43,Tickr!A:B,2,0)</f>
        <v>Raízen</v>
      </c>
      <c r="R43" s="15" t="str">
        <f>VLOOKUP(Q43,'Chat GPT'!A:C,2,0)</f>
        <v>Energia</v>
      </c>
      <c r="S43" s="15">
        <f>VLOOKUP(Q43,'Chat GPT'!A:C,3,0)</f>
        <v>9</v>
      </c>
      <c r="T43" s="15" t="str">
        <f t="shared" si="5"/>
        <v>Menos de 50 anos</v>
      </c>
    </row>
    <row r="44">
      <c r="A44" s="8" t="s">
        <v>104</v>
      </c>
      <c r="B44" s="9">
        <v>45317.0</v>
      </c>
      <c r="C44" s="10">
        <v>10.07</v>
      </c>
      <c r="D44" s="10">
        <v>0.19</v>
      </c>
      <c r="E44" s="10">
        <v>0.9</v>
      </c>
      <c r="F44" s="10">
        <v>-2.8</v>
      </c>
      <c r="G44" s="10">
        <v>-2.8</v>
      </c>
      <c r="H44" s="10">
        <v>32.08</v>
      </c>
      <c r="I44" s="10">
        <v>9.96</v>
      </c>
      <c r="J44" s="10">
        <v>10.13</v>
      </c>
      <c r="K44" s="8" t="s">
        <v>105</v>
      </c>
      <c r="L44" s="11">
        <f t="shared" si="1"/>
        <v>0.0019</v>
      </c>
      <c r="M44" s="12">
        <f t="shared" si="2"/>
        <v>10.05090328</v>
      </c>
      <c r="N44" s="13">
        <f>VLOOKUP(A44,Total_de_acoes!A:B,2,0)</f>
        <v>1679335290</v>
      </c>
      <c r="O44" s="14">
        <f t="shared" si="3"/>
        <v>32069789.5</v>
      </c>
      <c r="P44" s="15" t="str">
        <f t="shared" si="4"/>
        <v>Subiu</v>
      </c>
      <c r="Q44" s="15" t="str">
        <f>VLOOKUP(A44,Tickr!A:B,2,0)</f>
        <v>Copel</v>
      </c>
      <c r="R44" s="15" t="str">
        <f>VLOOKUP(Q44,'Chat GPT'!A:C,2,0)</f>
        <v>Energia</v>
      </c>
      <c r="S44" s="15">
        <f>VLOOKUP(Q44,'Chat GPT'!A:C,3,0)</f>
        <v>66</v>
      </c>
      <c r="T44" s="15" t="str">
        <f t="shared" si="5"/>
        <v>Entre 50 e 100 anos</v>
      </c>
    </row>
    <row r="45">
      <c r="A45" s="16" t="s">
        <v>106</v>
      </c>
      <c r="B45" s="17">
        <v>45317.0</v>
      </c>
      <c r="C45" s="18">
        <v>8.18</v>
      </c>
      <c r="D45" s="18">
        <v>0.12</v>
      </c>
      <c r="E45" s="18">
        <v>-3.76</v>
      </c>
      <c r="F45" s="18">
        <v>-18.77</v>
      </c>
      <c r="G45" s="18">
        <v>-18.77</v>
      </c>
      <c r="H45" s="18">
        <v>-40.74</v>
      </c>
      <c r="I45" s="18">
        <v>8.11</v>
      </c>
      <c r="J45" s="18">
        <v>8.27</v>
      </c>
      <c r="K45" s="16" t="s">
        <v>107</v>
      </c>
      <c r="L45" s="19">
        <f t="shared" si="1"/>
        <v>0.0012</v>
      </c>
      <c r="M45" s="20">
        <f t="shared" si="2"/>
        <v>8.170195765</v>
      </c>
      <c r="N45" s="21">
        <f>VLOOKUP(A45,Total_de_acoes!A:B,2,0)</f>
        <v>421383330</v>
      </c>
      <c r="O45" s="14">
        <f t="shared" si="3"/>
        <v>4131341.158</v>
      </c>
      <c r="P45" s="15" t="str">
        <f t="shared" si="4"/>
        <v>Subiu</v>
      </c>
      <c r="Q45" s="15" t="str">
        <f>VLOOKUP(A45,Tickr!A:B,2,0)</f>
        <v>Grupo Vamos</v>
      </c>
      <c r="R45" s="15" t="str">
        <f>VLOOKUP(Q45,'Chat GPT'!A:C,2,0)</f>
        <v>Transporte</v>
      </c>
      <c r="S45" s="15">
        <f>VLOOKUP(Q45,'Chat GPT'!A:C,3,0)</f>
        <v>8</v>
      </c>
      <c r="T45" s="15" t="str">
        <f t="shared" si="5"/>
        <v>Menos de 50 anos</v>
      </c>
    </row>
    <row r="46">
      <c r="A46" s="8" t="s">
        <v>108</v>
      </c>
      <c r="B46" s="9">
        <v>45317.0</v>
      </c>
      <c r="C46" s="10">
        <v>9.74</v>
      </c>
      <c r="D46" s="10">
        <v>0.0</v>
      </c>
      <c r="E46" s="10">
        <v>5.3</v>
      </c>
      <c r="F46" s="10">
        <v>0.41</v>
      </c>
      <c r="G46" s="10">
        <v>0.41</v>
      </c>
      <c r="H46" s="10">
        <v>17.99</v>
      </c>
      <c r="I46" s="10">
        <v>9.61</v>
      </c>
      <c r="J46" s="10">
        <v>9.86</v>
      </c>
      <c r="K46" s="8" t="s">
        <v>109</v>
      </c>
      <c r="L46" s="11">
        <f t="shared" si="1"/>
        <v>0</v>
      </c>
      <c r="M46" s="12">
        <f t="shared" si="2"/>
        <v>9.74</v>
      </c>
      <c r="N46" s="13">
        <f>VLOOKUP(A46,Total_de_acoes!A:B,2,0)</f>
        <v>331799687</v>
      </c>
      <c r="O46" s="14">
        <f t="shared" si="3"/>
        <v>0</v>
      </c>
      <c r="P46" s="15" t="str">
        <f t="shared" si="4"/>
        <v>Estável</v>
      </c>
      <c r="Q46" s="15" t="str">
        <f>VLOOKUP(A46,Tickr!A:B,2,0)</f>
        <v>Marfrig</v>
      </c>
      <c r="R46" s="15" t="str">
        <f>VLOOKUP(Q46,'Chat GPT'!A:C,2,0)</f>
        <v>Alimentos</v>
      </c>
      <c r="S46" s="15">
        <f>VLOOKUP(Q46,'Chat GPT'!A:C,3,0)</f>
        <v>13</v>
      </c>
      <c r="T46" s="15" t="str">
        <f t="shared" si="5"/>
        <v>Menos de 50 anos</v>
      </c>
    </row>
    <row r="47">
      <c r="A47" s="16" t="s">
        <v>110</v>
      </c>
      <c r="B47" s="17">
        <v>45317.0</v>
      </c>
      <c r="C47" s="18">
        <v>13.2</v>
      </c>
      <c r="D47" s="18">
        <v>0.0</v>
      </c>
      <c r="E47" s="18">
        <v>-1.12</v>
      </c>
      <c r="F47" s="18">
        <v>-3.86</v>
      </c>
      <c r="G47" s="18">
        <v>-3.86</v>
      </c>
      <c r="H47" s="18">
        <v>0.3</v>
      </c>
      <c r="I47" s="18">
        <v>13.15</v>
      </c>
      <c r="J47" s="18">
        <v>13.29</v>
      </c>
      <c r="K47" s="16" t="s">
        <v>111</v>
      </c>
      <c r="L47" s="19">
        <f t="shared" si="1"/>
        <v>0</v>
      </c>
      <c r="M47" s="20">
        <f t="shared" si="2"/>
        <v>13.2</v>
      </c>
      <c r="N47" s="21">
        <f>VLOOKUP(A47,Total_de_acoes!A:B,2,0)</f>
        <v>4394245879</v>
      </c>
      <c r="O47" s="14">
        <f t="shared" si="3"/>
        <v>0</v>
      </c>
      <c r="P47" s="15" t="str">
        <f t="shared" si="4"/>
        <v>Estável</v>
      </c>
      <c r="Q47" s="15" t="str">
        <f>VLOOKUP(A47,Tickr!A:B,2,0)</f>
        <v>Ambev</v>
      </c>
      <c r="R47" s="15" t="str">
        <f>VLOOKUP(Q47,'Chat GPT'!A:C,2,0)</f>
        <v>Bebidas</v>
      </c>
      <c r="S47" s="15">
        <f>VLOOKUP(Q47,'Chat GPT'!A:C,3,0)</f>
        <v>30</v>
      </c>
      <c r="T47" s="15" t="str">
        <f t="shared" si="5"/>
        <v>Menos de 50 anos</v>
      </c>
    </row>
    <row r="48">
      <c r="A48" s="8" t="s">
        <v>112</v>
      </c>
      <c r="B48" s="9">
        <v>45317.0</v>
      </c>
      <c r="C48" s="10">
        <v>33.73</v>
      </c>
      <c r="D48" s="10">
        <v>-0.02</v>
      </c>
      <c r="E48" s="10">
        <v>-2.37</v>
      </c>
      <c r="F48" s="10">
        <v>0.24</v>
      </c>
      <c r="G48" s="10">
        <v>0.24</v>
      </c>
      <c r="H48" s="10">
        <v>0.91</v>
      </c>
      <c r="I48" s="10">
        <v>33.73</v>
      </c>
      <c r="J48" s="10">
        <v>34.03</v>
      </c>
      <c r="K48" s="8" t="s">
        <v>113</v>
      </c>
      <c r="L48" s="11">
        <f t="shared" si="1"/>
        <v>-0.0002</v>
      </c>
      <c r="M48" s="12">
        <f t="shared" si="2"/>
        <v>33.73674735</v>
      </c>
      <c r="N48" s="13">
        <f>VLOOKUP(A48,Total_de_acoes!A:B,2,0)</f>
        <v>671750768</v>
      </c>
      <c r="O48" s="14">
        <f t="shared" si="3"/>
        <v>-4532537.188</v>
      </c>
      <c r="P48" s="15" t="str">
        <f t="shared" si="4"/>
        <v>Desceu</v>
      </c>
      <c r="Q48" s="15" t="str">
        <f>VLOOKUP(A48,Tickr!A:B,2,0)</f>
        <v>BB Seguridade</v>
      </c>
      <c r="R48" s="15" t="str">
        <f>VLOOKUP(Q48,'Chat GPT'!A:C,2,0)</f>
        <v>Seguros</v>
      </c>
      <c r="S48" s="15">
        <f>VLOOKUP(Q48,'Chat GPT'!A:C,3,0)</f>
        <v>34</v>
      </c>
      <c r="T48" s="15" t="str">
        <f t="shared" si="5"/>
        <v>Menos de 50 anos</v>
      </c>
    </row>
    <row r="49">
      <c r="A49" s="16" t="s">
        <v>114</v>
      </c>
      <c r="B49" s="17">
        <v>45317.0</v>
      </c>
      <c r="C49" s="18">
        <v>77.04</v>
      </c>
      <c r="D49" s="18">
        <v>-0.06</v>
      </c>
      <c r="E49" s="18">
        <v>1.37</v>
      </c>
      <c r="F49" s="18">
        <v>2.22</v>
      </c>
      <c r="G49" s="18">
        <v>2.22</v>
      </c>
      <c r="H49" s="18">
        <v>45.92</v>
      </c>
      <c r="I49" s="18">
        <v>76.52</v>
      </c>
      <c r="J49" s="18">
        <v>77.69</v>
      </c>
      <c r="K49" s="16" t="s">
        <v>115</v>
      </c>
      <c r="L49" s="19">
        <f t="shared" si="1"/>
        <v>-0.0006</v>
      </c>
      <c r="M49" s="20">
        <f t="shared" si="2"/>
        <v>77.08625175</v>
      </c>
      <c r="N49" s="21">
        <f>VLOOKUP(A49,Total_de_acoes!A:B,2,0)</f>
        <v>340001799</v>
      </c>
      <c r="O49" s="14">
        <f t="shared" si="3"/>
        <v>-15725678.56</v>
      </c>
      <c r="P49" s="15" t="str">
        <f t="shared" si="4"/>
        <v>Desceu</v>
      </c>
      <c r="Q49" s="15" t="str">
        <f>VLOOKUP(A49,Tickr!A:B,2,0)</f>
        <v>Sabesp</v>
      </c>
      <c r="R49" s="15" t="str">
        <f>VLOOKUP(Q49,'Chat GPT'!A:C,2,0)</f>
        <v>Saneamento</v>
      </c>
      <c r="S49" s="15">
        <f>VLOOKUP(Q49,'Chat GPT'!A:C,3,0)</f>
        <v>49</v>
      </c>
      <c r="T49" s="15" t="str">
        <f t="shared" si="5"/>
        <v>Menos de 50 anos</v>
      </c>
    </row>
    <row r="50">
      <c r="A50" s="8" t="s">
        <v>116</v>
      </c>
      <c r="B50" s="9">
        <v>45317.0</v>
      </c>
      <c r="C50" s="10">
        <v>30.88</v>
      </c>
      <c r="D50" s="10">
        <v>-0.06</v>
      </c>
      <c r="E50" s="10">
        <v>-2.65</v>
      </c>
      <c r="F50" s="10">
        <v>-8.34</v>
      </c>
      <c r="G50" s="10">
        <v>-8.34</v>
      </c>
      <c r="H50" s="10">
        <v>5.89</v>
      </c>
      <c r="I50" s="10">
        <v>30.65</v>
      </c>
      <c r="J50" s="10">
        <v>31.34</v>
      </c>
      <c r="K50" s="8" t="s">
        <v>117</v>
      </c>
      <c r="L50" s="11">
        <f t="shared" si="1"/>
        <v>-0.0006</v>
      </c>
      <c r="M50" s="12">
        <f t="shared" si="2"/>
        <v>30.89853912</v>
      </c>
      <c r="N50" s="13">
        <f>VLOOKUP(A50,Total_de_acoes!A:B,2,0)</f>
        <v>514122351</v>
      </c>
      <c r="O50" s="14">
        <f t="shared" si="3"/>
        <v>-9531377.746</v>
      </c>
      <c r="P50" s="15" t="str">
        <f t="shared" si="4"/>
        <v>Desceu</v>
      </c>
      <c r="Q50" s="15" t="str">
        <f>VLOOKUP(A50,Tickr!A:B,2,0)</f>
        <v>Totvs</v>
      </c>
      <c r="R50" s="15" t="str">
        <f>VLOOKUP(Q50,'Chat GPT'!A:C,2,0)</f>
        <v>Tecnologia</v>
      </c>
      <c r="S50" s="15">
        <f>VLOOKUP(Q50,'Chat GPT'!A:C,3,0)</f>
        <v>54</v>
      </c>
      <c r="T50" s="15" t="str">
        <f t="shared" si="5"/>
        <v>Entre 50 e 100 anos</v>
      </c>
    </row>
    <row r="51">
      <c r="A51" s="16" t="s">
        <v>118</v>
      </c>
      <c r="B51" s="17">
        <v>45317.0</v>
      </c>
      <c r="C51" s="18">
        <v>11.64</v>
      </c>
      <c r="D51" s="18">
        <v>-0.17</v>
      </c>
      <c r="E51" s="18">
        <v>0.95</v>
      </c>
      <c r="F51" s="18">
        <v>1.39</v>
      </c>
      <c r="G51" s="18">
        <v>1.39</v>
      </c>
      <c r="H51" s="18">
        <v>12.26</v>
      </c>
      <c r="I51" s="18">
        <v>11.64</v>
      </c>
      <c r="J51" s="18">
        <v>11.8</v>
      </c>
      <c r="K51" s="16" t="s">
        <v>119</v>
      </c>
      <c r="L51" s="19">
        <f t="shared" si="1"/>
        <v>-0.0017</v>
      </c>
      <c r="M51" s="20">
        <f t="shared" si="2"/>
        <v>11.6598217</v>
      </c>
      <c r="N51" s="21">
        <f>VLOOKUP(A51,Total_de_acoes!A:B,2,0)</f>
        <v>1437415777</v>
      </c>
      <c r="O51" s="14">
        <f t="shared" si="3"/>
        <v>-28492019.83</v>
      </c>
      <c r="P51" s="15" t="str">
        <f t="shared" si="4"/>
        <v>Desceu</v>
      </c>
      <c r="Q51" s="15" t="str">
        <f>VLOOKUP(A51,Tickr!A:B,2,0)</f>
        <v>CEMIG</v>
      </c>
      <c r="R51" s="15" t="str">
        <f>VLOOKUP(Q51,'Chat GPT'!A:C,2,0)</f>
        <v>Energia</v>
      </c>
      <c r="S51" s="15">
        <f>VLOOKUP(Q51,'Chat GPT'!A:C,3,0)</f>
        <v>68</v>
      </c>
      <c r="T51" s="15" t="str">
        <f t="shared" si="5"/>
        <v>Entre 50 e 100 anos</v>
      </c>
    </row>
    <row r="52">
      <c r="A52" s="8" t="s">
        <v>120</v>
      </c>
      <c r="B52" s="9">
        <v>45317.0</v>
      </c>
      <c r="C52" s="10">
        <v>46.04</v>
      </c>
      <c r="D52" s="10">
        <v>-0.19</v>
      </c>
      <c r="E52" s="10">
        <v>-1.41</v>
      </c>
      <c r="F52" s="10">
        <v>-2.0</v>
      </c>
      <c r="G52" s="10">
        <v>-2.0</v>
      </c>
      <c r="H52" s="10">
        <v>7.43</v>
      </c>
      <c r="I52" s="10">
        <v>45.91</v>
      </c>
      <c r="J52" s="10">
        <v>46.42</v>
      </c>
      <c r="K52" s="8" t="s">
        <v>121</v>
      </c>
      <c r="L52" s="11">
        <f t="shared" si="1"/>
        <v>-0.0019</v>
      </c>
      <c r="M52" s="12">
        <f t="shared" si="2"/>
        <v>46.12764252</v>
      </c>
      <c r="N52" s="13">
        <f>VLOOKUP(A52,Total_de_acoes!A:B,2,0)</f>
        <v>268544014</v>
      </c>
      <c r="O52" s="14">
        <f t="shared" si="3"/>
        <v>-23535874.33</v>
      </c>
      <c r="P52" s="15" t="str">
        <f t="shared" si="4"/>
        <v>Desceu</v>
      </c>
      <c r="Q52" s="15" t="str">
        <f>VLOOKUP(A52,Tickr!A:B,2,0)</f>
        <v>Eletrobras</v>
      </c>
      <c r="R52" s="15" t="str">
        <f>VLOOKUP(Q52,'Chat GPT'!A:C,2,0)</f>
        <v>Energia</v>
      </c>
      <c r="S52" s="15">
        <f>VLOOKUP(Q52,'Chat GPT'!A:C,3,0)</f>
        <v>59</v>
      </c>
      <c r="T52" s="15" t="str">
        <f t="shared" si="5"/>
        <v>Entre 50 e 100 anos</v>
      </c>
    </row>
    <row r="53">
      <c r="A53" s="16" t="s">
        <v>122</v>
      </c>
      <c r="B53" s="17">
        <v>45317.0</v>
      </c>
      <c r="C53" s="18">
        <v>12.87</v>
      </c>
      <c r="D53" s="18">
        <v>-0.23</v>
      </c>
      <c r="E53" s="18">
        <v>1.42</v>
      </c>
      <c r="F53" s="18">
        <v>-5.44</v>
      </c>
      <c r="G53" s="18">
        <v>-5.44</v>
      </c>
      <c r="H53" s="18">
        <v>6.36</v>
      </c>
      <c r="I53" s="18">
        <v>12.84</v>
      </c>
      <c r="J53" s="18">
        <v>13.09</v>
      </c>
      <c r="K53" s="16" t="s">
        <v>123</v>
      </c>
      <c r="L53" s="19">
        <f t="shared" si="1"/>
        <v>-0.0023</v>
      </c>
      <c r="M53" s="20">
        <f t="shared" si="2"/>
        <v>12.89966924</v>
      </c>
      <c r="N53" s="21">
        <f>VLOOKUP(A53,Total_de_acoes!A:B,2,0)</f>
        <v>1579130168</v>
      </c>
      <c r="O53" s="14">
        <f t="shared" si="3"/>
        <v>-46851590.76</v>
      </c>
      <c r="P53" s="15" t="str">
        <f t="shared" si="4"/>
        <v>Desceu</v>
      </c>
      <c r="Q53" s="15" t="str">
        <f>VLOOKUP(A53,Tickr!A:B,2,0)</f>
        <v>Eneva</v>
      </c>
      <c r="R53" s="15" t="str">
        <f>VLOOKUP(Q53,'Chat GPT'!A:C,2,0)</f>
        <v>Energia</v>
      </c>
      <c r="S53" s="15">
        <f>VLOOKUP(Q53,'Chat GPT'!A:C,3,0)</f>
        <v>8</v>
      </c>
      <c r="T53" s="15" t="str">
        <f t="shared" si="5"/>
        <v>Menos de 50 anos</v>
      </c>
    </row>
    <row r="54">
      <c r="A54" s="8" t="s">
        <v>124</v>
      </c>
      <c r="B54" s="9">
        <v>45317.0</v>
      </c>
      <c r="C54" s="10">
        <v>33.17</v>
      </c>
      <c r="D54" s="10">
        <v>-0.24</v>
      </c>
      <c r="E54" s="10">
        <v>-0.93</v>
      </c>
      <c r="F54" s="10">
        <v>-10.13</v>
      </c>
      <c r="G54" s="10">
        <v>-10.13</v>
      </c>
      <c r="H54" s="10">
        <v>-11.84</v>
      </c>
      <c r="I54" s="10">
        <v>33.04</v>
      </c>
      <c r="J54" s="10">
        <v>33.5</v>
      </c>
      <c r="K54" s="8" t="s">
        <v>125</v>
      </c>
      <c r="L54" s="11">
        <f t="shared" si="1"/>
        <v>-0.0024</v>
      </c>
      <c r="M54" s="12">
        <f t="shared" si="2"/>
        <v>33.24979952</v>
      </c>
      <c r="N54" s="13">
        <f>VLOOKUP(A54,Total_de_acoes!A:B,2,0)</f>
        <v>1481593024</v>
      </c>
      <c r="O54" s="14">
        <f t="shared" si="3"/>
        <v>-118230410.4</v>
      </c>
      <c r="P54" s="15" t="str">
        <f t="shared" si="4"/>
        <v>Desceu</v>
      </c>
      <c r="Q54" s="15" t="str">
        <f>VLOOKUP(A54,Tickr!A:B,2,0)</f>
        <v>WEG</v>
      </c>
      <c r="R54" s="15" t="str">
        <f>VLOOKUP(Q54,'Chat GPT'!A:C,2,0)</f>
        <v>Tecnologia</v>
      </c>
      <c r="S54" s="15">
        <f>VLOOKUP(Q54,'Chat GPT'!A:C,3,0)</f>
        <v>58</v>
      </c>
      <c r="T54" s="15" t="str">
        <f t="shared" si="5"/>
        <v>Entre 50 e 100 anos</v>
      </c>
    </row>
    <row r="55">
      <c r="A55" s="16" t="s">
        <v>126</v>
      </c>
      <c r="B55" s="17">
        <v>45317.0</v>
      </c>
      <c r="C55" s="18">
        <v>19.3</v>
      </c>
      <c r="D55" s="18">
        <v>-0.25</v>
      </c>
      <c r="E55" s="18">
        <v>2.01</v>
      </c>
      <c r="F55" s="18">
        <v>2.55</v>
      </c>
      <c r="G55" s="18">
        <v>2.55</v>
      </c>
      <c r="H55" s="18">
        <v>-10.11</v>
      </c>
      <c r="I55" s="18">
        <v>19.1</v>
      </c>
      <c r="J55" s="18">
        <v>19.51</v>
      </c>
      <c r="K55" s="16" t="s">
        <v>127</v>
      </c>
      <c r="L55" s="19">
        <f t="shared" si="1"/>
        <v>-0.0025</v>
      </c>
      <c r="M55" s="20">
        <f t="shared" si="2"/>
        <v>19.34837093</v>
      </c>
      <c r="N55" s="21">
        <f>VLOOKUP(A55,Total_de_acoes!A:B,2,0)</f>
        <v>195751130</v>
      </c>
      <c r="O55" s="14">
        <f t="shared" si="3"/>
        <v>-9468663.682</v>
      </c>
      <c r="P55" s="15" t="str">
        <f t="shared" si="4"/>
        <v>Desceu</v>
      </c>
      <c r="Q55" s="15" t="str">
        <f>VLOOKUP(A55,Tickr!A:B,2,0)</f>
        <v>SLC Agrícola</v>
      </c>
      <c r="R55" s="15" t="str">
        <f>VLOOKUP(Q55,'Chat GPT'!A:C,2,0)</f>
        <v>Agronegócio</v>
      </c>
      <c r="S55" s="15">
        <f>VLOOKUP(Q55,'Chat GPT'!A:C,3,0)</f>
        <v>44</v>
      </c>
      <c r="T55" s="15" t="str">
        <f t="shared" si="5"/>
        <v>Menos de 50 anos</v>
      </c>
    </row>
    <row r="56">
      <c r="A56" s="8" t="s">
        <v>128</v>
      </c>
      <c r="B56" s="9">
        <v>45317.0</v>
      </c>
      <c r="C56" s="10">
        <v>24.62</v>
      </c>
      <c r="D56" s="10">
        <v>-0.28</v>
      </c>
      <c r="E56" s="10">
        <v>0.53</v>
      </c>
      <c r="F56" s="10">
        <v>-7.27</v>
      </c>
      <c r="G56" s="10">
        <v>-7.27</v>
      </c>
      <c r="H56" s="10">
        <v>39.82</v>
      </c>
      <c r="I56" s="10">
        <v>24.53</v>
      </c>
      <c r="J56" s="10">
        <v>24.92</v>
      </c>
      <c r="K56" s="8" t="s">
        <v>129</v>
      </c>
      <c r="L56" s="11">
        <f t="shared" si="1"/>
        <v>-0.0028</v>
      </c>
      <c r="M56" s="12">
        <f t="shared" si="2"/>
        <v>24.68912956</v>
      </c>
      <c r="N56" s="13">
        <f>VLOOKUP(A56,Total_de_acoes!A:B,2,0)</f>
        <v>532616595</v>
      </c>
      <c r="O56" s="14">
        <f t="shared" si="3"/>
        <v>-36819552.34</v>
      </c>
      <c r="P56" s="15" t="str">
        <f t="shared" si="4"/>
        <v>Desceu</v>
      </c>
      <c r="Q56" s="15" t="str">
        <f>VLOOKUP(A56,Tickr!A:B,2,0)</f>
        <v>ALOS3</v>
      </c>
      <c r="R56" s="15" t="str">
        <f>VLOOKUP(Q56,'Chat GPT'!A:C,2,0)</f>
        <v>Educação</v>
      </c>
      <c r="S56" s="15">
        <f>VLOOKUP(Q56,'Chat GPT'!A:C,3,0)</f>
        <v>14</v>
      </c>
      <c r="T56" s="15" t="str">
        <f t="shared" si="5"/>
        <v>Menos de 50 anos</v>
      </c>
    </row>
    <row r="57">
      <c r="A57" s="16" t="s">
        <v>130</v>
      </c>
      <c r="B57" s="17">
        <v>45317.0</v>
      </c>
      <c r="C57" s="18">
        <v>13.27</v>
      </c>
      <c r="D57" s="18">
        <v>-0.3</v>
      </c>
      <c r="E57" s="18">
        <v>-1.78</v>
      </c>
      <c r="F57" s="18">
        <v>-6.42</v>
      </c>
      <c r="G57" s="18">
        <v>-6.42</v>
      </c>
      <c r="H57" s="18">
        <v>13.59</v>
      </c>
      <c r="I57" s="18">
        <v>13.23</v>
      </c>
      <c r="J57" s="18">
        <v>13.41</v>
      </c>
      <c r="K57" s="16" t="s">
        <v>131</v>
      </c>
      <c r="L57" s="19">
        <f t="shared" si="1"/>
        <v>-0.003</v>
      </c>
      <c r="M57" s="20">
        <f t="shared" si="2"/>
        <v>13.30992979</v>
      </c>
      <c r="N57" s="21">
        <f>VLOOKUP(A57,Total_de_acoes!A:B,2,0)</f>
        <v>995335937</v>
      </c>
      <c r="O57" s="14">
        <f t="shared" si="3"/>
        <v>-39743554.31</v>
      </c>
      <c r="P57" s="15" t="str">
        <f t="shared" si="4"/>
        <v>Desceu</v>
      </c>
      <c r="Q57" s="15" t="str">
        <f>VLOOKUP(A57,Tickr!A:B,2,0)</f>
        <v>Grupo CCR</v>
      </c>
      <c r="R57" s="15" t="str">
        <f>VLOOKUP(Q57,'Chat GPT'!A:C,2,0)</f>
        <v>Infraestrutura</v>
      </c>
      <c r="S57" s="15">
        <f>VLOOKUP(Q57,'Chat GPT'!A:C,3,0)</f>
        <v>19</v>
      </c>
      <c r="T57" s="15" t="str">
        <f t="shared" si="5"/>
        <v>Menos de 50 anos</v>
      </c>
    </row>
    <row r="58">
      <c r="A58" s="8" t="s">
        <v>132</v>
      </c>
      <c r="B58" s="9">
        <v>45317.0</v>
      </c>
      <c r="C58" s="10">
        <v>3.03</v>
      </c>
      <c r="D58" s="10">
        <v>-0.32</v>
      </c>
      <c r="E58" s="10">
        <v>-5.02</v>
      </c>
      <c r="F58" s="10">
        <v>-13.18</v>
      </c>
      <c r="G58" s="10">
        <v>-13.18</v>
      </c>
      <c r="H58" s="10">
        <v>37.73</v>
      </c>
      <c r="I58" s="10">
        <v>2.97</v>
      </c>
      <c r="J58" s="10">
        <v>3.06</v>
      </c>
      <c r="K58" s="8" t="s">
        <v>133</v>
      </c>
      <c r="L58" s="11">
        <f t="shared" si="1"/>
        <v>-0.0032</v>
      </c>
      <c r="M58" s="12">
        <f t="shared" si="2"/>
        <v>3.039727127</v>
      </c>
      <c r="N58" s="13">
        <f>VLOOKUP(A58,Total_de_acoes!A:B,2,0)</f>
        <v>1814920980</v>
      </c>
      <c r="O58" s="14">
        <f t="shared" si="3"/>
        <v>-17653966.51</v>
      </c>
      <c r="P58" s="15" t="str">
        <f t="shared" si="4"/>
        <v>Desceu</v>
      </c>
      <c r="Q58" s="15" t="str">
        <f>VLOOKUP(A58,Tickr!A:B,2,0)</f>
        <v>Cogna</v>
      </c>
      <c r="R58" s="15" t="str">
        <f>VLOOKUP(Q58,'Chat GPT'!A:C,2,0)</f>
        <v>Educação</v>
      </c>
      <c r="S58" s="15">
        <f>VLOOKUP(Q58,'Chat GPT'!A:C,3,0)</f>
        <v>52</v>
      </c>
      <c r="T58" s="15" t="str">
        <f t="shared" si="5"/>
        <v>Entre 50 e 100 anos</v>
      </c>
    </row>
    <row r="59">
      <c r="A59" s="16" t="s">
        <v>134</v>
      </c>
      <c r="B59" s="17">
        <v>45317.0</v>
      </c>
      <c r="C59" s="18">
        <v>26.12</v>
      </c>
      <c r="D59" s="18">
        <v>-0.41</v>
      </c>
      <c r="E59" s="18">
        <v>-1.25</v>
      </c>
      <c r="F59" s="18">
        <v>-1.43</v>
      </c>
      <c r="G59" s="18">
        <v>-1.43</v>
      </c>
      <c r="H59" s="18">
        <v>22.81</v>
      </c>
      <c r="I59" s="18">
        <v>26.09</v>
      </c>
      <c r="J59" s="18">
        <v>26.4</v>
      </c>
      <c r="K59" s="16" t="s">
        <v>135</v>
      </c>
      <c r="L59" s="19">
        <f t="shared" si="1"/>
        <v>-0.0041</v>
      </c>
      <c r="M59" s="20">
        <f t="shared" si="2"/>
        <v>26.22753288</v>
      </c>
      <c r="N59" s="21">
        <f>VLOOKUP(A59,Total_de_acoes!A:B,2,0)</f>
        <v>395801044</v>
      </c>
      <c r="O59" s="14">
        <f t="shared" si="3"/>
        <v>-42561628.08</v>
      </c>
      <c r="P59" s="15" t="str">
        <f t="shared" si="4"/>
        <v>Desceu</v>
      </c>
      <c r="Q59" s="15" t="str">
        <f>VLOOKUP(A59,Tickr!A:B,2,0)</f>
        <v>Transmissão Paulista</v>
      </c>
      <c r="R59" s="15" t="str">
        <f>VLOOKUP(Q59,'Chat GPT'!A:C,2,0)</f>
        <v>Energia</v>
      </c>
      <c r="S59" s="15">
        <f>VLOOKUP(Q59,'Chat GPT'!A:C,3,0)</f>
        <v>24</v>
      </c>
      <c r="T59" s="15" t="str">
        <f t="shared" si="5"/>
        <v>Menos de 50 anos</v>
      </c>
    </row>
    <row r="60">
      <c r="A60" s="8" t="s">
        <v>136</v>
      </c>
      <c r="B60" s="9">
        <v>45317.0</v>
      </c>
      <c r="C60" s="10">
        <v>41.04</v>
      </c>
      <c r="D60" s="10">
        <v>-0.46</v>
      </c>
      <c r="E60" s="10">
        <v>0.56</v>
      </c>
      <c r="F60" s="10">
        <v>-9.46</v>
      </c>
      <c r="G60" s="10">
        <v>-9.46</v>
      </c>
      <c r="H60" s="10">
        <v>13.41</v>
      </c>
      <c r="I60" s="10">
        <v>40.92</v>
      </c>
      <c r="J60" s="10">
        <v>41.59</v>
      </c>
      <c r="K60" s="8" t="s">
        <v>137</v>
      </c>
      <c r="L60" s="11">
        <f t="shared" si="1"/>
        <v>-0.0046</v>
      </c>
      <c r="M60" s="12">
        <f t="shared" si="2"/>
        <v>41.22965642</v>
      </c>
      <c r="N60" s="13">
        <f>VLOOKUP(A60,Total_de_acoes!A:B,2,0)</f>
        <v>255236961</v>
      </c>
      <c r="O60" s="14">
        <f t="shared" si="3"/>
        <v>-48407328.15</v>
      </c>
      <c r="P60" s="15" t="str">
        <f t="shared" si="4"/>
        <v>Desceu</v>
      </c>
      <c r="Q60" s="15" t="str">
        <f>VLOOKUP(A60,Tickr!A:B,2,0)</f>
        <v>Engie</v>
      </c>
      <c r="R60" s="15" t="str">
        <f>VLOOKUP(Q60,'Chat GPT'!A:C,2,0)</f>
        <v>Energia</v>
      </c>
      <c r="S60" s="15">
        <f>VLOOKUP(Q60,'Chat GPT'!A:C,3,0)</f>
        <v>25</v>
      </c>
      <c r="T60" s="15" t="str">
        <f t="shared" si="5"/>
        <v>Menos de 50 anos</v>
      </c>
    </row>
    <row r="61">
      <c r="A61" s="16" t="s">
        <v>138</v>
      </c>
      <c r="B61" s="17">
        <v>45317.0</v>
      </c>
      <c r="C61" s="18">
        <v>23.23</v>
      </c>
      <c r="D61" s="18">
        <v>-0.47</v>
      </c>
      <c r="E61" s="18">
        <v>2.43</v>
      </c>
      <c r="F61" s="18">
        <v>2.07</v>
      </c>
      <c r="G61" s="18">
        <v>2.07</v>
      </c>
      <c r="H61" s="18">
        <v>50.65</v>
      </c>
      <c r="I61" s="18">
        <v>22.97</v>
      </c>
      <c r="J61" s="18">
        <v>23.4</v>
      </c>
      <c r="K61" s="16" t="s">
        <v>139</v>
      </c>
      <c r="L61" s="19">
        <f t="shared" si="1"/>
        <v>-0.0047</v>
      </c>
      <c r="M61" s="20">
        <f t="shared" si="2"/>
        <v>23.33969657</v>
      </c>
      <c r="N61" s="21">
        <f>VLOOKUP(A61,Total_de_acoes!A:B,2,0)</f>
        <v>1114412532</v>
      </c>
      <c r="O61" s="14">
        <f t="shared" si="3"/>
        <v>-122247236.7</v>
      </c>
      <c r="P61" s="15" t="str">
        <f t="shared" si="4"/>
        <v>Desceu</v>
      </c>
      <c r="Q61" s="15" t="str">
        <f>VLOOKUP(A61,Tickr!A:B,2,0)</f>
        <v>Vibra Energia</v>
      </c>
      <c r="R61" s="15" t="str">
        <f>VLOOKUP(Q61,'Chat GPT'!A:C,2,0)</f>
        <v>Energia</v>
      </c>
      <c r="S61" s="15">
        <f>VLOOKUP(Q61,'Chat GPT'!A:C,3,0)</f>
        <v>7</v>
      </c>
      <c r="T61" s="15" t="str">
        <f t="shared" si="5"/>
        <v>Menos de 50 anos</v>
      </c>
    </row>
    <row r="62">
      <c r="A62" s="8" t="s">
        <v>140</v>
      </c>
      <c r="B62" s="9">
        <v>45317.0</v>
      </c>
      <c r="C62" s="10">
        <v>40.65</v>
      </c>
      <c r="D62" s="10">
        <v>-0.65</v>
      </c>
      <c r="E62" s="10">
        <v>5.45</v>
      </c>
      <c r="F62" s="10">
        <v>-8.24</v>
      </c>
      <c r="G62" s="10">
        <v>-8.24</v>
      </c>
      <c r="H62" s="10">
        <v>73.5</v>
      </c>
      <c r="I62" s="10">
        <v>40.09</v>
      </c>
      <c r="J62" s="10">
        <v>41.4</v>
      </c>
      <c r="K62" s="8" t="s">
        <v>141</v>
      </c>
      <c r="L62" s="11">
        <f t="shared" si="1"/>
        <v>-0.0065</v>
      </c>
      <c r="M62" s="12">
        <f t="shared" si="2"/>
        <v>40.9159537</v>
      </c>
      <c r="N62" s="13">
        <f>VLOOKUP(A62,Total_de_acoes!A:B,2,0)</f>
        <v>81838843</v>
      </c>
      <c r="O62" s="14">
        <f t="shared" si="3"/>
        <v>-21765343.02</v>
      </c>
      <c r="P62" s="15" t="str">
        <f t="shared" si="4"/>
        <v>Desceu</v>
      </c>
      <c r="Q62" s="15" t="str">
        <f>VLOOKUP(A62,Tickr!A:B,2,0)</f>
        <v>IRB Brasil RE</v>
      </c>
      <c r="R62" s="15" t="str">
        <f>VLOOKUP(Q62,'Chat GPT'!A:C,2,0)</f>
        <v>Seguros</v>
      </c>
      <c r="S62" s="15">
        <f>VLOOKUP(Q62,'Chat GPT'!A:C,3,0)</f>
        <v>83</v>
      </c>
      <c r="T62" s="15" t="str">
        <f t="shared" si="5"/>
        <v>Entre 50 e 100 anos</v>
      </c>
    </row>
    <row r="63">
      <c r="A63" s="16" t="s">
        <v>142</v>
      </c>
      <c r="B63" s="17">
        <v>45317.0</v>
      </c>
      <c r="C63" s="18">
        <v>40.86</v>
      </c>
      <c r="D63" s="18">
        <v>-0.65</v>
      </c>
      <c r="E63" s="18">
        <v>-2.04</v>
      </c>
      <c r="F63" s="18">
        <v>-3.7</v>
      </c>
      <c r="G63" s="18">
        <v>-3.7</v>
      </c>
      <c r="H63" s="18">
        <v>-3.64</v>
      </c>
      <c r="I63" s="18">
        <v>40.86</v>
      </c>
      <c r="J63" s="18">
        <v>41.44</v>
      </c>
      <c r="K63" s="16" t="s">
        <v>143</v>
      </c>
      <c r="L63" s="19">
        <f t="shared" si="1"/>
        <v>-0.0065</v>
      </c>
      <c r="M63" s="20">
        <f t="shared" si="2"/>
        <v>41.12732763</v>
      </c>
      <c r="N63" s="21">
        <f>VLOOKUP(A63,Total_de_acoes!A:B,2,0)</f>
        <v>1980568384</v>
      </c>
      <c r="O63" s="14">
        <f t="shared" si="3"/>
        <v>-529460651.3</v>
      </c>
      <c r="P63" s="15" t="str">
        <f t="shared" si="4"/>
        <v>Desceu</v>
      </c>
      <c r="Q63" s="15" t="str">
        <f>VLOOKUP(A63,Tickr!A:B,2,0)</f>
        <v>Eletrobras</v>
      </c>
      <c r="R63" s="15" t="str">
        <f>VLOOKUP(Q63,'Chat GPT'!A:C,2,0)</f>
        <v>Energia</v>
      </c>
      <c r="S63" s="15">
        <f>VLOOKUP(Q63,'Chat GPT'!A:C,3,0)</f>
        <v>59</v>
      </c>
      <c r="T63" s="15" t="str">
        <f t="shared" si="5"/>
        <v>Entre 50 e 100 anos</v>
      </c>
    </row>
    <row r="64">
      <c r="A64" s="8" t="s">
        <v>144</v>
      </c>
      <c r="B64" s="9">
        <v>45317.0</v>
      </c>
      <c r="C64" s="10">
        <v>3.4</v>
      </c>
      <c r="D64" s="10">
        <v>-0.87</v>
      </c>
      <c r="E64" s="10">
        <v>-4.23</v>
      </c>
      <c r="F64" s="10">
        <v>-13.92</v>
      </c>
      <c r="G64" s="10">
        <v>-13.92</v>
      </c>
      <c r="H64" s="10">
        <v>-46.63</v>
      </c>
      <c r="I64" s="10">
        <v>3.35</v>
      </c>
      <c r="J64" s="10">
        <v>3.47</v>
      </c>
      <c r="K64" s="8" t="s">
        <v>145</v>
      </c>
      <c r="L64" s="11">
        <f t="shared" si="1"/>
        <v>-0.0087</v>
      </c>
      <c r="M64" s="12">
        <f t="shared" si="2"/>
        <v>3.429839605</v>
      </c>
      <c r="N64" s="13">
        <f>VLOOKUP(A64,Total_de_acoes!A:B,2,0)</f>
        <v>309729428</v>
      </c>
      <c r="O64" s="14">
        <f t="shared" si="3"/>
        <v>-9242203.652</v>
      </c>
      <c r="P64" s="15" t="str">
        <f t="shared" si="4"/>
        <v>Desceu</v>
      </c>
      <c r="Q64" s="15" t="str">
        <f>VLOOKUP(A64,Tickr!A:B,2,0)</f>
        <v>Petz</v>
      </c>
      <c r="R64" s="15" t="str">
        <f>VLOOKUP(Q64,'Chat GPT'!A:C,2,0)</f>
        <v>Varejo Pet</v>
      </c>
      <c r="S64" s="15">
        <f>VLOOKUP(Q64,'Chat GPT'!A:C,3,0)</f>
        <v>9</v>
      </c>
      <c r="T64" s="15" t="str">
        <f t="shared" si="5"/>
        <v>Menos de 50 anos</v>
      </c>
    </row>
    <row r="65">
      <c r="A65" s="16" t="s">
        <v>146</v>
      </c>
      <c r="B65" s="17">
        <v>45317.0</v>
      </c>
      <c r="C65" s="18">
        <v>15.91</v>
      </c>
      <c r="D65" s="18">
        <v>-0.93</v>
      </c>
      <c r="E65" s="18">
        <v>-2.39</v>
      </c>
      <c r="F65" s="18">
        <v>-14.92</v>
      </c>
      <c r="G65" s="18">
        <v>-14.92</v>
      </c>
      <c r="H65" s="18">
        <v>8.93</v>
      </c>
      <c r="I65" s="18">
        <v>15.85</v>
      </c>
      <c r="J65" s="18">
        <v>16.31</v>
      </c>
      <c r="K65" s="16" t="s">
        <v>147</v>
      </c>
      <c r="L65" s="19">
        <f t="shared" si="1"/>
        <v>-0.0093</v>
      </c>
      <c r="M65" s="20">
        <f t="shared" si="2"/>
        <v>16.05935197</v>
      </c>
      <c r="N65" s="21">
        <f>VLOOKUP(A65,Total_de_acoes!A:B,2,0)</f>
        <v>91514307</v>
      </c>
      <c r="O65" s="14">
        <f t="shared" si="3"/>
        <v>-13667842.34</v>
      </c>
      <c r="P65" s="15" t="str">
        <f t="shared" si="4"/>
        <v>Desceu</v>
      </c>
      <c r="Q65" s="15" t="str">
        <f>VLOOKUP(A65,Tickr!A:B,2,0)</f>
        <v>EZTEC</v>
      </c>
      <c r="R65" s="15" t="str">
        <f>VLOOKUP(Q65,'Chat GPT'!A:C,2,0)</f>
        <v>Construção Civil</v>
      </c>
      <c r="S65" s="15">
        <f>VLOOKUP(Q65,'Chat GPT'!A:C,3,0)</f>
        <v>41</v>
      </c>
      <c r="T65" s="15" t="str">
        <f t="shared" si="5"/>
        <v>Menos de 50 anos</v>
      </c>
    </row>
    <row r="66">
      <c r="A66" s="8" t="s">
        <v>148</v>
      </c>
      <c r="B66" s="9">
        <v>45317.0</v>
      </c>
      <c r="C66" s="10">
        <v>16.49</v>
      </c>
      <c r="D66" s="10">
        <v>-1.07</v>
      </c>
      <c r="E66" s="10">
        <v>1.04</v>
      </c>
      <c r="F66" s="10">
        <v>-8.59</v>
      </c>
      <c r="G66" s="10">
        <v>-8.59</v>
      </c>
      <c r="H66" s="10">
        <v>17.16</v>
      </c>
      <c r="I66" s="10">
        <v>16.4</v>
      </c>
      <c r="J66" s="10">
        <v>16.71</v>
      </c>
      <c r="K66" s="8" t="s">
        <v>91</v>
      </c>
      <c r="L66" s="11">
        <f t="shared" si="1"/>
        <v>-0.0107</v>
      </c>
      <c r="M66" s="12">
        <f t="shared" si="2"/>
        <v>16.66835136</v>
      </c>
      <c r="N66" s="13">
        <f>VLOOKUP(A66,Total_de_acoes!A:B,2,0)</f>
        <v>240822651</v>
      </c>
      <c r="O66" s="14">
        <f t="shared" si="3"/>
        <v>-42951047.22</v>
      </c>
      <c r="P66" s="15" t="str">
        <f t="shared" si="4"/>
        <v>Desceu</v>
      </c>
      <c r="Q66" s="15" t="str">
        <f>VLOOKUP(A66,Tickr!A:B,2,0)</f>
        <v>Fleury</v>
      </c>
      <c r="R66" s="15" t="str">
        <f>VLOOKUP(Q66,'Chat GPT'!A:C,2,0)</f>
        <v>Saúde</v>
      </c>
      <c r="S66" s="15">
        <f>VLOOKUP(Q66,'Chat GPT'!A:C,3,0)</f>
        <v>93</v>
      </c>
      <c r="T66" s="15" t="str">
        <f t="shared" si="5"/>
        <v>Entre 50 e 100 anos</v>
      </c>
    </row>
    <row r="67">
      <c r="A67" s="16" t="s">
        <v>149</v>
      </c>
      <c r="B67" s="17">
        <v>45317.0</v>
      </c>
      <c r="C67" s="18">
        <v>6.95</v>
      </c>
      <c r="D67" s="18">
        <v>-1.27</v>
      </c>
      <c r="E67" s="18">
        <v>-0.43</v>
      </c>
      <c r="F67" s="18">
        <v>-6.71</v>
      </c>
      <c r="G67" s="18">
        <v>-6.71</v>
      </c>
      <c r="H67" s="18">
        <v>-30.01</v>
      </c>
      <c r="I67" s="18">
        <v>6.87</v>
      </c>
      <c r="J67" s="18">
        <v>7.14</v>
      </c>
      <c r="K67" s="16" t="s">
        <v>150</v>
      </c>
      <c r="L67" s="19">
        <f t="shared" si="1"/>
        <v>-0.0127</v>
      </c>
      <c r="M67" s="20">
        <f t="shared" si="2"/>
        <v>7.039400385</v>
      </c>
      <c r="N67" s="21">
        <f>VLOOKUP(A67,Total_de_acoes!A:B,2,0)</f>
        <v>496029967</v>
      </c>
      <c r="O67" s="14">
        <f t="shared" si="3"/>
        <v>-44345269.97</v>
      </c>
      <c r="P67" s="15" t="str">
        <f t="shared" si="4"/>
        <v>Desceu</v>
      </c>
      <c r="Q67" s="15" t="str">
        <f>VLOOKUP(A67,Tickr!A:B,2,0)</f>
        <v>Grupo Soma</v>
      </c>
      <c r="R67" s="15" t="str">
        <f>VLOOKUP(Q67,'Chat GPT'!A:C,2,0)</f>
        <v>Moda</v>
      </c>
      <c r="S67" s="15">
        <f>VLOOKUP(Q67,'Chat GPT'!A:C,3,0)</f>
        <v>5</v>
      </c>
      <c r="T67" s="15" t="str">
        <f t="shared" si="5"/>
        <v>Menos de 50 anos</v>
      </c>
    </row>
    <row r="68">
      <c r="A68" s="8" t="s">
        <v>151</v>
      </c>
      <c r="B68" s="9">
        <v>45317.0</v>
      </c>
      <c r="C68" s="10">
        <v>8.67</v>
      </c>
      <c r="D68" s="10">
        <v>-1.36</v>
      </c>
      <c r="E68" s="10">
        <v>4.08</v>
      </c>
      <c r="F68" s="10">
        <v>-14.33</v>
      </c>
      <c r="G68" s="10">
        <v>-14.33</v>
      </c>
      <c r="H68" s="10">
        <v>-34.52</v>
      </c>
      <c r="I68" s="10">
        <v>8.62</v>
      </c>
      <c r="J68" s="10">
        <v>8.8</v>
      </c>
      <c r="K68" s="8" t="s">
        <v>152</v>
      </c>
      <c r="L68" s="11">
        <f t="shared" si="1"/>
        <v>-0.0136</v>
      </c>
      <c r="M68" s="12">
        <f t="shared" si="2"/>
        <v>8.789537713</v>
      </c>
      <c r="N68" s="13">
        <f>VLOOKUP(A68,Total_de_acoes!A:B,2,0)</f>
        <v>176733968</v>
      </c>
      <c r="O68" s="14">
        <f t="shared" si="3"/>
        <v>-21126374.33</v>
      </c>
      <c r="P68" s="15" t="str">
        <f t="shared" si="4"/>
        <v>Desceu</v>
      </c>
      <c r="Q68" s="15" t="str">
        <f>VLOOKUP(A68,Tickr!A:B,2,0)</f>
        <v>Alpargatas</v>
      </c>
      <c r="R68" s="15" t="str">
        <f>VLOOKUP(Q68,'Chat GPT'!A:C,2,0)</f>
        <v>Calçados</v>
      </c>
      <c r="S68" s="15">
        <f>VLOOKUP(Q68,'Chat GPT'!A:C,3,0)</f>
        <v>113</v>
      </c>
      <c r="T68" s="15" t="str">
        <f t="shared" si="5"/>
        <v>Mais de 100 anos</v>
      </c>
    </row>
    <row r="69">
      <c r="A69" s="16" t="s">
        <v>153</v>
      </c>
      <c r="B69" s="17">
        <v>45317.0</v>
      </c>
      <c r="C69" s="18">
        <v>22.84</v>
      </c>
      <c r="D69" s="18">
        <v>-1.38</v>
      </c>
      <c r="E69" s="18">
        <v>2.38</v>
      </c>
      <c r="F69" s="18">
        <v>-5.15</v>
      </c>
      <c r="G69" s="18">
        <v>-5.15</v>
      </c>
      <c r="H69" s="18">
        <v>60.09</v>
      </c>
      <c r="I69" s="18">
        <v>22.62</v>
      </c>
      <c r="J69" s="18">
        <v>23.34</v>
      </c>
      <c r="K69" s="16" t="s">
        <v>154</v>
      </c>
      <c r="L69" s="19">
        <f t="shared" si="1"/>
        <v>-0.0138</v>
      </c>
      <c r="M69" s="20">
        <f t="shared" si="2"/>
        <v>23.15960251</v>
      </c>
      <c r="N69" s="21">
        <f>VLOOKUP(A69,Total_de_acoes!A:B,2,0)</f>
        <v>265784616</v>
      </c>
      <c r="O69" s="14">
        <f t="shared" si="3"/>
        <v>-84945431.64</v>
      </c>
      <c r="P69" s="15" t="str">
        <f t="shared" si="4"/>
        <v>Desceu</v>
      </c>
      <c r="Q69" s="15" t="str">
        <f>VLOOKUP(A69,Tickr!A:B,2,0)</f>
        <v>Cyrela</v>
      </c>
      <c r="R69" s="15" t="str">
        <f>VLOOKUP(Q69,'Chat GPT'!A:C,2,0)</f>
        <v>Construção Civil</v>
      </c>
      <c r="S69" s="15">
        <f>VLOOKUP(Q69,'Chat GPT'!A:C,3,0)</f>
        <v>57</v>
      </c>
      <c r="T69" s="15" t="str">
        <f t="shared" si="5"/>
        <v>Entre 50 e 100 anos</v>
      </c>
    </row>
    <row r="70">
      <c r="A70" s="8" t="s">
        <v>155</v>
      </c>
      <c r="B70" s="9">
        <v>45317.0</v>
      </c>
      <c r="C70" s="10">
        <v>22.4</v>
      </c>
      <c r="D70" s="10">
        <v>-1.4</v>
      </c>
      <c r="E70" s="10">
        <v>5.02</v>
      </c>
      <c r="F70" s="10">
        <v>0.04</v>
      </c>
      <c r="G70" s="10">
        <v>0.04</v>
      </c>
      <c r="H70" s="10">
        <v>34.29</v>
      </c>
      <c r="I70" s="10">
        <v>22.26</v>
      </c>
      <c r="J70" s="10">
        <v>22.92</v>
      </c>
      <c r="K70" s="8" t="s">
        <v>156</v>
      </c>
      <c r="L70" s="11">
        <f t="shared" si="1"/>
        <v>-0.014</v>
      </c>
      <c r="M70" s="12">
        <f t="shared" si="2"/>
        <v>22.71805274</v>
      </c>
      <c r="N70" s="13">
        <f>VLOOKUP(A70,Total_de_acoes!A:B,2,0)</f>
        <v>734632705</v>
      </c>
      <c r="O70" s="14">
        <f t="shared" si="3"/>
        <v>-233651943.5</v>
      </c>
      <c r="P70" s="15" t="str">
        <f t="shared" si="4"/>
        <v>Desceu</v>
      </c>
      <c r="Q70" s="15" t="str">
        <f>VLOOKUP(A70,Tickr!A:B,2,0)</f>
        <v>Embraer</v>
      </c>
      <c r="R70" s="15" t="str">
        <f>VLOOKUP(Q70,'Chat GPT'!A:C,2,0)</f>
        <v>Aeroespacial</v>
      </c>
      <c r="S70" s="15">
        <f>VLOOKUP(Q70,'Chat GPT'!A:C,3,0)</f>
        <v>53</v>
      </c>
      <c r="T70" s="15" t="str">
        <f t="shared" si="5"/>
        <v>Entre 50 e 100 anos</v>
      </c>
    </row>
    <row r="71">
      <c r="A71" s="16" t="s">
        <v>157</v>
      </c>
      <c r="B71" s="17">
        <v>45317.0</v>
      </c>
      <c r="C71" s="18">
        <v>15.97</v>
      </c>
      <c r="D71" s="18">
        <v>-1.41</v>
      </c>
      <c r="E71" s="18">
        <v>-7.37</v>
      </c>
      <c r="F71" s="18">
        <v>-5.45</v>
      </c>
      <c r="G71" s="18">
        <v>-5.45</v>
      </c>
      <c r="H71" s="18">
        <v>23.51</v>
      </c>
      <c r="I71" s="18">
        <v>15.84</v>
      </c>
      <c r="J71" s="18">
        <v>16.43</v>
      </c>
      <c r="K71" s="16" t="s">
        <v>158</v>
      </c>
      <c r="L71" s="19">
        <f t="shared" si="1"/>
        <v>-0.0141</v>
      </c>
      <c r="M71" s="20">
        <f t="shared" si="2"/>
        <v>16.1983974</v>
      </c>
      <c r="N71" s="21">
        <f>VLOOKUP(A71,Total_de_acoes!A:B,2,0)</f>
        <v>846244302</v>
      </c>
      <c r="O71" s="14">
        <f t="shared" si="3"/>
        <v>-193280001.2</v>
      </c>
      <c r="P71" s="15" t="str">
        <f t="shared" si="4"/>
        <v>Desceu</v>
      </c>
      <c r="Q71" s="15" t="str">
        <f>VLOOKUP(A71,Tickr!A:B,2,0)</f>
        <v>Natura</v>
      </c>
      <c r="R71" s="15" t="str">
        <f>VLOOKUP(Q71,'Chat GPT'!A:C,2,0)</f>
        <v>Cosméticos</v>
      </c>
      <c r="S71" s="15">
        <f>VLOOKUP(Q71,'Chat GPT'!A:C,3,0)</f>
        <v>54</v>
      </c>
      <c r="T71" s="15" t="str">
        <f t="shared" si="5"/>
        <v>Entre 50 e 100 anos</v>
      </c>
    </row>
    <row r="72">
      <c r="A72" s="8" t="s">
        <v>159</v>
      </c>
      <c r="B72" s="9">
        <v>45317.0</v>
      </c>
      <c r="C72" s="10">
        <v>13.8</v>
      </c>
      <c r="D72" s="10">
        <v>-1.42</v>
      </c>
      <c r="E72" s="10">
        <v>-3.5</v>
      </c>
      <c r="F72" s="10">
        <v>2.0</v>
      </c>
      <c r="G72" s="10">
        <v>2.0</v>
      </c>
      <c r="H72" s="10">
        <v>-34.02</v>
      </c>
      <c r="I72" s="10">
        <v>13.63</v>
      </c>
      <c r="J72" s="10">
        <v>14.0</v>
      </c>
      <c r="K72" s="8" t="s">
        <v>160</v>
      </c>
      <c r="L72" s="11">
        <f t="shared" si="1"/>
        <v>-0.0142</v>
      </c>
      <c r="M72" s="12">
        <f t="shared" si="2"/>
        <v>13.99878271</v>
      </c>
      <c r="N72" s="13">
        <f>VLOOKUP(A72,Total_de_acoes!A:B,2,0)</f>
        <v>1349217892</v>
      </c>
      <c r="O72" s="14">
        <f t="shared" si="3"/>
        <v>-268201195.1</v>
      </c>
      <c r="P72" s="15" t="str">
        <f t="shared" si="4"/>
        <v>Desceu</v>
      </c>
      <c r="Q72" s="15" t="str">
        <f>VLOOKUP(A72,Tickr!A:B,2,0)</f>
        <v>Assaí</v>
      </c>
      <c r="R72" s="15" t="str">
        <f>VLOOKUP(Q72,'Chat GPT'!A:C,2,0)</f>
        <v>Varejo Alimentício</v>
      </c>
      <c r="S72" s="15">
        <f>VLOOKUP(Q72,'Chat GPT'!A:C,3,0)</f>
        <v>10</v>
      </c>
      <c r="T72" s="15" t="str">
        <f t="shared" si="5"/>
        <v>Menos de 50 anos</v>
      </c>
    </row>
    <row r="73">
      <c r="A73" s="16" t="s">
        <v>161</v>
      </c>
      <c r="B73" s="17">
        <v>45317.0</v>
      </c>
      <c r="C73" s="18">
        <v>13.22</v>
      </c>
      <c r="D73" s="18">
        <v>-1.56</v>
      </c>
      <c r="E73" s="18">
        <v>-4.13</v>
      </c>
      <c r="F73" s="18">
        <v>-8.58</v>
      </c>
      <c r="G73" s="18">
        <v>-8.58</v>
      </c>
      <c r="H73" s="18">
        <v>3.88</v>
      </c>
      <c r="I73" s="18">
        <v>13.18</v>
      </c>
      <c r="J73" s="18">
        <v>13.42</v>
      </c>
      <c r="K73" s="16" t="s">
        <v>162</v>
      </c>
      <c r="L73" s="19">
        <f t="shared" si="1"/>
        <v>-0.0156</v>
      </c>
      <c r="M73" s="20">
        <f t="shared" si="2"/>
        <v>13.4295002</v>
      </c>
      <c r="N73" s="21">
        <f>VLOOKUP(A73,Total_de_acoes!A:B,2,0)</f>
        <v>5602790110</v>
      </c>
      <c r="O73" s="14">
        <f t="shared" si="3"/>
        <v>-1173785666</v>
      </c>
      <c r="P73" s="15" t="str">
        <f t="shared" si="4"/>
        <v>Desceu</v>
      </c>
      <c r="Q73" s="15" t="str">
        <f>VLOOKUP(A73,Tickr!A:B,2,0)</f>
        <v>B3</v>
      </c>
      <c r="R73" s="15" t="str">
        <f>VLOOKUP(Q73,'Chat GPT'!A:C,2,0)</f>
        <v>Finanças</v>
      </c>
      <c r="S73" s="15">
        <f>VLOOKUP(Q73,'Chat GPT'!A:C,3,0)</f>
        <v>124</v>
      </c>
      <c r="T73" s="15" t="str">
        <f t="shared" si="5"/>
        <v>Mais de 100 anos</v>
      </c>
    </row>
    <row r="74">
      <c r="A74" s="8" t="s">
        <v>163</v>
      </c>
      <c r="B74" s="9">
        <v>45317.0</v>
      </c>
      <c r="C74" s="10">
        <v>31.08</v>
      </c>
      <c r="D74" s="10">
        <v>-1.61</v>
      </c>
      <c r="E74" s="10">
        <v>-5.27</v>
      </c>
      <c r="F74" s="10">
        <v>-13.06</v>
      </c>
      <c r="G74" s="10">
        <v>-13.06</v>
      </c>
      <c r="H74" s="10">
        <v>-27.52</v>
      </c>
      <c r="I74" s="10">
        <v>30.91</v>
      </c>
      <c r="J74" s="10">
        <v>31.72</v>
      </c>
      <c r="K74" s="8" t="s">
        <v>164</v>
      </c>
      <c r="L74" s="11">
        <f t="shared" si="1"/>
        <v>-0.0161</v>
      </c>
      <c r="M74" s="12">
        <f t="shared" si="2"/>
        <v>31.58857607</v>
      </c>
      <c r="N74" s="13">
        <f>VLOOKUP(A74,Total_de_acoes!A:B,2,0)</f>
        <v>409490388</v>
      </c>
      <c r="O74" s="14">
        <f t="shared" si="3"/>
        <v>-208257014.2</v>
      </c>
      <c r="P74" s="15" t="str">
        <f t="shared" si="4"/>
        <v>Desceu</v>
      </c>
      <c r="Q74" s="15" t="str">
        <f>VLOOKUP(A74,Tickr!A:B,2,0)</f>
        <v>Hypera</v>
      </c>
      <c r="R74" s="15" t="str">
        <f>VLOOKUP(Q74,'Chat GPT'!A:C,2,0)</f>
        <v>Farmacêutico</v>
      </c>
      <c r="S74" s="15">
        <f>VLOOKUP(Q74,'Chat GPT'!A:C,3,0)</f>
        <v>21</v>
      </c>
      <c r="T74" s="15" t="str">
        <f t="shared" si="5"/>
        <v>Menos de 50 anos</v>
      </c>
    </row>
    <row r="75">
      <c r="A75" s="16" t="s">
        <v>165</v>
      </c>
      <c r="B75" s="17">
        <v>45317.0</v>
      </c>
      <c r="C75" s="18">
        <v>28.2</v>
      </c>
      <c r="D75" s="18">
        <v>-1.94</v>
      </c>
      <c r="E75" s="18">
        <v>0.36</v>
      </c>
      <c r="F75" s="18">
        <v>-3.79</v>
      </c>
      <c r="G75" s="18">
        <v>-3.79</v>
      </c>
      <c r="H75" s="18">
        <v>17.1</v>
      </c>
      <c r="I75" s="18">
        <v>28.13</v>
      </c>
      <c r="J75" s="18">
        <v>28.97</v>
      </c>
      <c r="K75" s="16" t="s">
        <v>166</v>
      </c>
      <c r="L75" s="19">
        <f t="shared" si="1"/>
        <v>-0.0194</v>
      </c>
      <c r="M75" s="20">
        <f t="shared" si="2"/>
        <v>28.75790332</v>
      </c>
      <c r="N75" s="21">
        <f>VLOOKUP(A75,Total_de_acoes!A:B,2,0)</f>
        <v>142377330</v>
      </c>
      <c r="O75" s="14">
        <f t="shared" si="3"/>
        <v>-79432785.74</v>
      </c>
      <c r="P75" s="15" t="str">
        <f t="shared" si="4"/>
        <v>Desceu</v>
      </c>
      <c r="Q75" s="15" t="str">
        <f>VLOOKUP(A75,Tickr!A:B,2,0)</f>
        <v>São Martinho</v>
      </c>
      <c r="R75" s="15" t="str">
        <f>VLOOKUP(Q75,'Chat GPT'!A:C,2,0)</f>
        <v>Agronegócio</v>
      </c>
      <c r="S75" s="15">
        <f>VLOOKUP(Q75,'Chat GPT'!A:C,3,0)</f>
        <v>83</v>
      </c>
      <c r="T75" s="15" t="str">
        <f t="shared" si="5"/>
        <v>Entre 50 e 100 anos</v>
      </c>
    </row>
    <row r="76">
      <c r="A76" s="8" t="s">
        <v>167</v>
      </c>
      <c r="B76" s="9">
        <v>45317.0</v>
      </c>
      <c r="C76" s="10">
        <v>3.93</v>
      </c>
      <c r="D76" s="10">
        <v>-1.99</v>
      </c>
      <c r="E76" s="10">
        <v>-2.24</v>
      </c>
      <c r="F76" s="10">
        <v>-11.69</v>
      </c>
      <c r="G76" s="10">
        <v>-11.69</v>
      </c>
      <c r="H76" s="10">
        <v>-11.49</v>
      </c>
      <c r="I76" s="10">
        <v>3.89</v>
      </c>
      <c r="J76" s="10">
        <v>4.06</v>
      </c>
      <c r="K76" s="8" t="s">
        <v>168</v>
      </c>
      <c r="L76" s="11">
        <f t="shared" si="1"/>
        <v>-0.0199</v>
      </c>
      <c r="M76" s="12">
        <f t="shared" si="2"/>
        <v>4.009794919</v>
      </c>
      <c r="N76" s="13">
        <f>VLOOKUP(A76,Total_de_acoes!A:B,2,0)</f>
        <v>4394332306</v>
      </c>
      <c r="O76" s="14">
        <f t="shared" si="3"/>
        <v>-350645389.9</v>
      </c>
      <c r="P76" s="15" t="str">
        <f t="shared" si="4"/>
        <v>Desceu</v>
      </c>
      <c r="Q76" s="15" t="str">
        <f>VLOOKUP(A76,Tickr!A:B,2,0)</f>
        <v>Hapvida</v>
      </c>
      <c r="R76" s="15" t="str">
        <f>VLOOKUP(Q76,'Chat GPT'!A:C,2,0)</f>
        <v>Saúde</v>
      </c>
      <c r="S76" s="15">
        <f>VLOOKUP(Q76,'Chat GPT'!A:C,3,0)</f>
        <v>44</v>
      </c>
      <c r="T76" s="15" t="str">
        <f t="shared" si="5"/>
        <v>Menos de 50 anos</v>
      </c>
    </row>
    <row r="77">
      <c r="A77" s="16" t="s">
        <v>169</v>
      </c>
      <c r="B77" s="17">
        <v>45317.0</v>
      </c>
      <c r="C77" s="18">
        <v>15.78</v>
      </c>
      <c r="D77" s="18">
        <v>-2.29</v>
      </c>
      <c r="E77" s="18">
        <v>-5.62</v>
      </c>
      <c r="F77" s="18">
        <v>-9.41</v>
      </c>
      <c r="G77" s="18">
        <v>-9.41</v>
      </c>
      <c r="H77" s="18">
        <v>-24.94</v>
      </c>
      <c r="I77" s="18">
        <v>15.7</v>
      </c>
      <c r="J77" s="18">
        <v>16.23</v>
      </c>
      <c r="K77" s="16" t="s">
        <v>170</v>
      </c>
      <c r="L77" s="19">
        <f t="shared" si="1"/>
        <v>-0.0229</v>
      </c>
      <c r="M77" s="20">
        <f t="shared" si="2"/>
        <v>16.14983113</v>
      </c>
      <c r="N77" s="21">
        <f>VLOOKUP(A77,Total_de_acoes!A:B,2,0)</f>
        <v>951329770</v>
      </c>
      <c r="O77" s="14">
        <f t="shared" si="3"/>
        <v>-351831366.6</v>
      </c>
      <c r="P77" s="15" t="str">
        <f t="shared" si="4"/>
        <v>Desceu</v>
      </c>
      <c r="Q77" s="15" t="str">
        <f>VLOOKUP(A77,Tickr!A:B,2,0)</f>
        <v>Lojas Renner</v>
      </c>
      <c r="R77" s="15" t="str">
        <f>VLOOKUP(Q77,'Chat GPT'!A:C,2,0)</f>
        <v>Varejo</v>
      </c>
      <c r="S77" s="15">
        <f>VLOOKUP(Q77,'Chat GPT'!A:C,3,0)</f>
        <v>59</v>
      </c>
      <c r="T77" s="15" t="str">
        <f t="shared" si="5"/>
        <v>Entre 50 e 100 anos</v>
      </c>
    </row>
    <row r="78">
      <c r="A78" s="8" t="s">
        <v>171</v>
      </c>
      <c r="B78" s="9">
        <v>45317.0</v>
      </c>
      <c r="C78" s="10">
        <v>10.71</v>
      </c>
      <c r="D78" s="10">
        <v>-2.45</v>
      </c>
      <c r="E78" s="10">
        <v>-9.47</v>
      </c>
      <c r="F78" s="10">
        <v>-13.98</v>
      </c>
      <c r="G78" s="10">
        <v>-13.98</v>
      </c>
      <c r="H78" s="10">
        <v>-32.72</v>
      </c>
      <c r="I78" s="10">
        <v>10.7</v>
      </c>
      <c r="J78" s="10">
        <v>11.08</v>
      </c>
      <c r="K78" s="8" t="s">
        <v>172</v>
      </c>
      <c r="L78" s="11">
        <f t="shared" si="1"/>
        <v>-0.0245</v>
      </c>
      <c r="M78" s="12">
        <f t="shared" si="2"/>
        <v>10.97898514</v>
      </c>
      <c r="N78" s="13">
        <f>VLOOKUP(A78,Total_de_acoes!A:B,2,0)</f>
        <v>533990587</v>
      </c>
      <c r="O78" s="14">
        <f t="shared" si="3"/>
        <v>-143635530.6</v>
      </c>
      <c r="P78" s="15" t="str">
        <f t="shared" si="4"/>
        <v>Desceu</v>
      </c>
      <c r="Q78" s="15" t="str">
        <f>VLOOKUP(A78,Tickr!A:B,2,0)</f>
        <v>Carrefour Brasil</v>
      </c>
      <c r="R78" s="15" t="str">
        <f>VLOOKUP(Q78,'Chat GPT'!A:C,2,0)</f>
        <v>Varejo</v>
      </c>
      <c r="S78" s="15">
        <f>VLOOKUP(Q78,'Chat GPT'!A:C,3,0)</f>
        <v>46</v>
      </c>
      <c r="T78" s="15" t="str">
        <f t="shared" si="5"/>
        <v>Menos de 50 anos</v>
      </c>
    </row>
    <row r="79">
      <c r="A79" s="16" t="s">
        <v>173</v>
      </c>
      <c r="B79" s="17">
        <v>45317.0</v>
      </c>
      <c r="C79" s="18">
        <v>8.7</v>
      </c>
      <c r="D79" s="18">
        <v>-2.46</v>
      </c>
      <c r="E79" s="18">
        <v>-6.95</v>
      </c>
      <c r="F79" s="18">
        <v>-23.55</v>
      </c>
      <c r="G79" s="18">
        <v>-23.55</v>
      </c>
      <c r="H79" s="18">
        <v>-85.74</v>
      </c>
      <c r="I79" s="18">
        <v>8.67</v>
      </c>
      <c r="J79" s="18">
        <v>8.95</v>
      </c>
      <c r="K79" s="16" t="s">
        <v>174</v>
      </c>
      <c r="L79" s="19">
        <f t="shared" si="1"/>
        <v>-0.0246</v>
      </c>
      <c r="M79" s="20">
        <f t="shared" si="2"/>
        <v>8.919417675</v>
      </c>
      <c r="N79" s="21">
        <f>VLOOKUP(A79,Total_de_acoes!A:B,2,0)</f>
        <v>94843047</v>
      </c>
      <c r="O79" s="14">
        <f t="shared" si="3"/>
        <v>-20810240.84</v>
      </c>
      <c r="P79" s="15" t="str">
        <f t="shared" si="4"/>
        <v>Desceu</v>
      </c>
      <c r="Q79" s="15" t="str">
        <f>VLOOKUP(A79,Tickr!A:B,2,0)</f>
        <v>Casas Bahia</v>
      </c>
      <c r="R79" s="15" t="str">
        <f>VLOOKUP(Q79,'Chat GPT'!A:C,2,0)</f>
        <v>Varejo</v>
      </c>
      <c r="S79" s="15">
        <f>VLOOKUP(Q79,'Chat GPT'!A:C,3,0)</f>
        <v>66</v>
      </c>
      <c r="T79" s="15" t="str">
        <f t="shared" si="5"/>
        <v>Entre 50 e 100 anos</v>
      </c>
    </row>
    <row r="80">
      <c r="A80" s="8" t="s">
        <v>175</v>
      </c>
      <c r="B80" s="9">
        <v>45317.0</v>
      </c>
      <c r="C80" s="10">
        <v>56.24</v>
      </c>
      <c r="D80" s="10">
        <v>-3.63</v>
      </c>
      <c r="E80" s="10">
        <v>-6.41</v>
      </c>
      <c r="F80" s="10">
        <v>-11.57</v>
      </c>
      <c r="G80" s="10">
        <v>-11.57</v>
      </c>
      <c r="H80" s="10">
        <v>-2.77</v>
      </c>
      <c r="I80" s="10">
        <v>56.04</v>
      </c>
      <c r="J80" s="10">
        <v>58.9</v>
      </c>
      <c r="K80" s="8" t="s">
        <v>176</v>
      </c>
      <c r="L80" s="11">
        <f t="shared" si="1"/>
        <v>-0.0363</v>
      </c>
      <c r="M80" s="12">
        <f t="shared" si="2"/>
        <v>58.35841029</v>
      </c>
      <c r="N80" s="13">
        <f>VLOOKUP(A80,Total_de_acoes!A:B,2,0)</f>
        <v>853202347</v>
      </c>
      <c r="O80" s="14">
        <f t="shared" si="3"/>
        <v>-1807432634</v>
      </c>
      <c r="P80" s="15" t="str">
        <f t="shared" si="4"/>
        <v>Desceu</v>
      </c>
      <c r="Q80" s="15" t="str">
        <f>VLOOKUP(A80,Tickr!A:B,2,0)</f>
        <v>Localiza</v>
      </c>
      <c r="R80" s="15" t="str">
        <f>VLOOKUP(Q80,'Chat GPT'!A:C,2,0)</f>
        <v>Aluguel de Carros</v>
      </c>
      <c r="S80" s="15">
        <f>VLOOKUP(Q80,'Chat GPT'!A:C,3,0)</f>
        <v>49</v>
      </c>
      <c r="T80" s="15" t="str">
        <f t="shared" si="5"/>
        <v>Menos de 50 anos</v>
      </c>
    </row>
    <row r="81">
      <c r="A81" s="16" t="s">
        <v>177</v>
      </c>
      <c r="B81" s="17">
        <v>45317.0</v>
      </c>
      <c r="C81" s="18">
        <v>3.07</v>
      </c>
      <c r="D81" s="18">
        <v>-4.36</v>
      </c>
      <c r="E81" s="18">
        <v>-5.54</v>
      </c>
      <c r="F81" s="18">
        <v>-12.29</v>
      </c>
      <c r="G81" s="18">
        <v>-12.29</v>
      </c>
      <c r="H81" s="18">
        <v>-36.83</v>
      </c>
      <c r="I81" s="18">
        <v>3.05</v>
      </c>
      <c r="J81" s="18">
        <v>3.23</v>
      </c>
      <c r="K81" s="16" t="s">
        <v>178</v>
      </c>
      <c r="L81" s="19">
        <f t="shared" si="1"/>
        <v>-0.0436</v>
      </c>
      <c r="M81" s="20">
        <f t="shared" si="2"/>
        <v>3.209953994</v>
      </c>
      <c r="N81" s="21">
        <f>VLOOKUP(A81,Total_de_acoes!A:B,2,0)</f>
        <v>525582771</v>
      </c>
      <c r="O81" s="14">
        <f t="shared" si="3"/>
        <v>-73557408.06</v>
      </c>
      <c r="P81" s="15" t="str">
        <f t="shared" si="4"/>
        <v>Desceu</v>
      </c>
      <c r="Q81" s="15" t="str">
        <f>VLOOKUP(A81,Tickr!A:B,2,0)</f>
        <v>CVC</v>
      </c>
      <c r="R81" s="15" t="str">
        <f>VLOOKUP(Q81,'Chat GPT'!A:C,2,0)</f>
        <v>Turismo</v>
      </c>
      <c r="S81" s="15">
        <f>VLOOKUP(Q81,'Chat GPT'!A:C,3,0)</f>
        <v>49</v>
      </c>
      <c r="T81" s="15" t="str">
        <f t="shared" si="5"/>
        <v>Menos de 50 anos</v>
      </c>
    </row>
    <row r="82">
      <c r="A82" s="8" t="s">
        <v>179</v>
      </c>
      <c r="B82" s="9">
        <v>45317.0</v>
      </c>
      <c r="C82" s="10">
        <v>5.92</v>
      </c>
      <c r="D82" s="10">
        <v>-8.07</v>
      </c>
      <c r="E82" s="10">
        <v>-15.91</v>
      </c>
      <c r="F82" s="10">
        <v>-34.0</v>
      </c>
      <c r="G82" s="10">
        <v>-34.0</v>
      </c>
      <c r="H82" s="10">
        <v>-25.44</v>
      </c>
      <c r="I82" s="10">
        <v>5.51</v>
      </c>
      <c r="J82" s="10">
        <v>6.02</v>
      </c>
      <c r="K82" s="8" t="s">
        <v>180</v>
      </c>
      <c r="L82" s="11">
        <f t="shared" si="1"/>
        <v>-0.0807</v>
      </c>
      <c r="M82" s="12">
        <f t="shared" si="2"/>
        <v>6.439682367</v>
      </c>
      <c r="N82" s="13">
        <f>VLOOKUP(A82,Total_de_acoes!A:B,2,0)</f>
        <v>198184909</v>
      </c>
      <c r="O82" s="14">
        <f t="shared" si="3"/>
        <v>-102993202.6</v>
      </c>
      <c r="P82" s="15" t="str">
        <f t="shared" si="4"/>
        <v>Desceu</v>
      </c>
      <c r="Q82" s="15" t="str">
        <f>VLOOKUP(A82,Tickr!A:B,2,0)</f>
        <v>GOL</v>
      </c>
      <c r="R82" s="15" t="str">
        <f>VLOOKUP(Q82,'Chat GPT'!A:C,2,0)</f>
        <v>Transporte Aéreo</v>
      </c>
      <c r="S82" s="15">
        <f>VLOOKUP(Q82,'Chat GPT'!A:C,3,0)</f>
        <v>21</v>
      </c>
      <c r="T82" s="15" t="str">
        <f t="shared" si="5"/>
        <v>Menos de 50 anos</v>
      </c>
    </row>
  </sheetData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18.38"/>
  </cols>
  <sheetData>
    <row r="1">
      <c r="A1" s="1" t="s">
        <v>181</v>
      </c>
      <c r="B1" s="1" t="s">
        <v>182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</row>
    <row r="2">
      <c r="A2" s="8" t="s">
        <v>46</v>
      </c>
      <c r="B2" s="8">
        <v>2.35665566E8</v>
      </c>
    </row>
    <row r="3">
      <c r="A3" s="16" t="s">
        <v>128</v>
      </c>
      <c r="B3" s="16">
        <v>5.32616595E8</v>
      </c>
    </row>
    <row r="4">
      <c r="A4" s="8" t="s">
        <v>151</v>
      </c>
      <c r="B4" s="8">
        <v>1.76733968E8</v>
      </c>
    </row>
    <row r="5">
      <c r="A5" s="16" t="s">
        <v>110</v>
      </c>
      <c r="B5" s="16">
        <v>4.394245879E9</v>
      </c>
    </row>
    <row r="6">
      <c r="A6" s="8" t="s">
        <v>58</v>
      </c>
      <c r="B6" s="8">
        <v>6.2305891E7</v>
      </c>
    </row>
    <row r="7">
      <c r="A7" s="16" t="s">
        <v>159</v>
      </c>
      <c r="B7" s="16">
        <v>1.349217892E9</v>
      </c>
    </row>
    <row r="8">
      <c r="A8" s="8" t="s">
        <v>44</v>
      </c>
      <c r="B8" s="8">
        <v>3.27593725E8</v>
      </c>
    </row>
    <row r="9">
      <c r="A9" s="16" t="s">
        <v>161</v>
      </c>
      <c r="B9" s="16">
        <v>5.60279011E9</v>
      </c>
    </row>
    <row r="10">
      <c r="A10" s="8" t="s">
        <v>112</v>
      </c>
      <c r="B10" s="8">
        <v>6.71750768E8</v>
      </c>
    </row>
    <row r="11">
      <c r="A11" s="16" t="s">
        <v>98</v>
      </c>
      <c r="B11" s="16">
        <v>1.500728902E9</v>
      </c>
    </row>
    <row r="12">
      <c r="A12" s="8" t="s">
        <v>60</v>
      </c>
      <c r="B12" s="8">
        <v>5.146576868E9</v>
      </c>
    </row>
    <row r="13">
      <c r="A13" s="16" t="s">
        <v>78</v>
      </c>
      <c r="B13" s="16">
        <v>2.51003438E8</v>
      </c>
    </row>
    <row r="14">
      <c r="A14" s="8" t="s">
        <v>86</v>
      </c>
      <c r="B14" s="8">
        <v>1.420949112E9</v>
      </c>
    </row>
    <row r="15">
      <c r="A15" s="16" t="s">
        <v>42</v>
      </c>
      <c r="B15" s="16">
        <v>2.65877867E8</v>
      </c>
    </row>
    <row r="16">
      <c r="A16" s="8" t="s">
        <v>66</v>
      </c>
      <c r="B16" s="8">
        <v>1.677525446E9</v>
      </c>
    </row>
    <row r="17">
      <c r="A17" s="16" t="s">
        <v>183</v>
      </c>
      <c r="B17" s="16">
        <v>1.150645866E9</v>
      </c>
    </row>
    <row r="18">
      <c r="A18" s="8" t="s">
        <v>171</v>
      </c>
      <c r="B18" s="8">
        <v>5.33990587E8</v>
      </c>
    </row>
    <row r="19">
      <c r="A19" s="16" t="s">
        <v>173</v>
      </c>
      <c r="B19" s="16">
        <v>9.4843047E7</v>
      </c>
    </row>
    <row r="20">
      <c r="A20" s="8" t="s">
        <v>130</v>
      </c>
      <c r="B20" s="8">
        <v>9.95335937E8</v>
      </c>
    </row>
    <row r="21">
      <c r="A21" s="16" t="s">
        <v>118</v>
      </c>
      <c r="B21" s="16">
        <v>1.437415777E9</v>
      </c>
    </row>
    <row r="22">
      <c r="A22" s="8" t="s">
        <v>72</v>
      </c>
      <c r="B22" s="8">
        <v>1.095462329E9</v>
      </c>
    </row>
    <row r="23">
      <c r="A23" s="16" t="s">
        <v>132</v>
      </c>
      <c r="B23" s="16">
        <v>1.81492098E9</v>
      </c>
    </row>
    <row r="24">
      <c r="A24" s="8" t="s">
        <v>104</v>
      </c>
      <c r="B24" s="8">
        <v>1.67933529E9</v>
      </c>
    </row>
    <row r="25">
      <c r="A25" s="16" t="s">
        <v>92</v>
      </c>
      <c r="B25" s="16">
        <v>1.168097881E9</v>
      </c>
    </row>
    <row r="26">
      <c r="A26" s="8" t="s">
        <v>28</v>
      </c>
      <c r="B26" s="8">
        <v>1.87732538E8</v>
      </c>
    </row>
    <row r="27">
      <c r="A27" s="16" t="s">
        <v>22</v>
      </c>
      <c r="B27" s="16">
        <v>1.110559345E9</v>
      </c>
    </row>
    <row r="28">
      <c r="A28" s="8" t="s">
        <v>177</v>
      </c>
      <c r="B28" s="8">
        <v>5.25582771E8</v>
      </c>
    </row>
    <row r="29">
      <c r="A29" s="16" t="s">
        <v>153</v>
      </c>
      <c r="B29" s="16">
        <v>2.65784616E8</v>
      </c>
    </row>
    <row r="30">
      <c r="A30" s="8" t="s">
        <v>74</v>
      </c>
      <c r="B30" s="8">
        <v>3.0276824E8</v>
      </c>
    </row>
    <row r="31">
      <c r="A31" s="16" t="s">
        <v>142</v>
      </c>
      <c r="B31" s="16">
        <v>1.980568384E9</v>
      </c>
    </row>
    <row r="32">
      <c r="A32" s="8" t="s">
        <v>120</v>
      </c>
      <c r="B32" s="8">
        <v>2.68544014E8</v>
      </c>
    </row>
    <row r="33">
      <c r="A33" s="16" t="s">
        <v>155</v>
      </c>
      <c r="B33" s="16">
        <v>7.34632705E8</v>
      </c>
    </row>
    <row r="34">
      <c r="A34" s="8" t="s">
        <v>184</v>
      </c>
      <c r="B34" s="8">
        <v>2.90386402E8</v>
      </c>
    </row>
    <row r="35">
      <c r="A35" s="16" t="s">
        <v>122</v>
      </c>
      <c r="B35" s="16">
        <v>1.579130168E9</v>
      </c>
    </row>
    <row r="36">
      <c r="A36" s="8" t="s">
        <v>136</v>
      </c>
      <c r="B36" s="8">
        <v>2.55236961E8</v>
      </c>
    </row>
    <row r="37">
      <c r="A37" s="16" t="s">
        <v>48</v>
      </c>
      <c r="B37" s="16">
        <v>1.095587251E9</v>
      </c>
    </row>
    <row r="38">
      <c r="A38" s="8" t="s">
        <v>146</v>
      </c>
      <c r="B38" s="8">
        <v>9.1514307E7</v>
      </c>
    </row>
    <row r="39">
      <c r="A39" s="16" t="s">
        <v>148</v>
      </c>
      <c r="B39" s="16">
        <v>2.40822651E8</v>
      </c>
    </row>
    <row r="40">
      <c r="A40" s="8" t="s">
        <v>100</v>
      </c>
      <c r="B40" s="8">
        <v>1.118525506E9</v>
      </c>
    </row>
    <row r="41">
      <c r="A41" s="16" t="s">
        <v>90</v>
      </c>
      <c r="B41" s="16">
        <v>6.60411219E8</v>
      </c>
    </row>
    <row r="42">
      <c r="A42" s="8" t="s">
        <v>179</v>
      </c>
      <c r="B42" s="8">
        <v>1.98184909E8</v>
      </c>
    </row>
    <row r="43">
      <c r="A43" s="16" t="s">
        <v>157</v>
      </c>
      <c r="B43" s="16">
        <v>8.46244302E8</v>
      </c>
    </row>
    <row r="44">
      <c r="A44" s="8" t="s">
        <v>149</v>
      </c>
      <c r="B44" s="8">
        <v>4.96029967E8</v>
      </c>
    </row>
    <row r="45">
      <c r="A45" s="16" t="s">
        <v>167</v>
      </c>
      <c r="B45" s="16">
        <v>4.394332306E9</v>
      </c>
    </row>
    <row r="46">
      <c r="A46" s="8" t="s">
        <v>163</v>
      </c>
      <c r="B46" s="8">
        <v>4.09490388E8</v>
      </c>
    </row>
    <row r="47">
      <c r="A47" s="16" t="s">
        <v>185</v>
      </c>
      <c r="B47" s="16">
        <v>2.17622138E8</v>
      </c>
    </row>
    <row r="48">
      <c r="A48" s="8" t="s">
        <v>140</v>
      </c>
      <c r="B48" s="8">
        <v>8.1838843E7</v>
      </c>
    </row>
    <row r="49">
      <c r="A49" s="16" t="s">
        <v>84</v>
      </c>
      <c r="B49" s="16">
        <v>5.372783971E9</v>
      </c>
    </row>
    <row r="50">
      <c r="A50" s="8" t="s">
        <v>38</v>
      </c>
      <c r="B50" s="8">
        <v>4.801593832E9</v>
      </c>
    </row>
    <row r="51">
      <c r="A51" s="16" t="s">
        <v>94</v>
      </c>
      <c r="B51" s="16">
        <v>1.134986472E9</v>
      </c>
    </row>
    <row r="52">
      <c r="A52" s="8" t="s">
        <v>186</v>
      </c>
      <c r="B52" s="8">
        <v>7.06747385E8</v>
      </c>
    </row>
    <row r="53">
      <c r="A53" s="16" t="s">
        <v>175</v>
      </c>
      <c r="B53" s="16">
        <v>8.53202347E8</v>
      </c>
    </row>
    <row r="54">
      <c r="A54" s="8" t="s">
        <v>169</v>
      </c>
      <c r="B54" s="8">
        <v>9.5132977E8</v>
      </c>
    </row>
    <row r="55">
      <c r="A55" s="16" t="s">
        <v>80</v>
      </c>
      <c r="B55" s="16">
        <v>3.93173139E8</v>
      </c>
    </row>
    <row r="56">
      <c r="A56" s="8" t="s">
        <v>96</v>
      </c>
      <c r="B56" s="8">
        <v>2.867627068E9</v>
      </c>
    </row>
    <row r="57">
      <c r="A57" s="16" t="s">
        <v>108</v>
      </c>
      <c r="B57" s="16">
        <v>3.31799687E8</v>
      </c>
    </row>
    <row r="58">
      <c r="A58" s="8" t="s">
        <v>62</v>
      </c>
      <c r="B58" s="8">
        <v>2.61036182E8</v>
      </c>
    </row>
    <row r="59">
      <c r="A59" s="16" t="s">
        <v>56</v>
      </c>
      <c r="B59" s="16">
        <v>3.76187582E8</v>
      </c>
    </row>
    <row r="60">
      <c r="A60" s="8" t="s">
        <v>36</v>
      </c>
      <c r="B60" s="8">
        <v>2.68505432E8</v>
      </c>
    </row>
    <row r="61">
      <c r="A61" s="16" t="s">
        <v>64</v>
      </c>
      <c r="B61" s="16">
        <v>1.59430826E8</v>
      </c>
    </row>
    <row r="62">
      <c r="A62" s="8" t="s">
        <v>24</v>
      </c>
      <c r="B62" s="8">
        <v>2.379877655E9</v>
      </c>
    </row>
    <row r="63">
      <c r="A63" s="16" t="s">
        <v>32</v>
      </c>
      <c r="B63" s="16">
        <v>4.566445852E9</v>
      </c>
    </row>
    <row r="64">
      <c r="A64" s="8" t="s">
        <v>82</v>
      </c>
      <c r="B64" s="8">
        <v>2.75005663E8</v>
      </c>
    </row>
    <row r="65">
      <c r="A65" s="16" t="s">
        <v>30</v>
      </c>
      <c r="B65" s="16">
        <v>8.00010734E8</v>
      </c>
    </row>
    <row r="66">
      <c r="A66" s="8" t="s">
        <v>144</v>
      </c>
      <c r="B66" s="8">
        <v>3.09729428E8</v>
      </c>
    </row>
    <row r="67">
      <c r="A67" s="16" t="s">
        <v>88</v>
      </c>
      <c r="B67" s="16">
        <v>1.275798515E9</v>
      </c>
    </row>
    <row r="68">
      <c r="A68" s="8" t="s">
        <v>102</v>
      </c>
      <c r="B68" s="8">
        <v>1.193047233E9</v>
      </c>
    </row>
    <row r="69">
      <c r="A69" s="16" t="s">
        <v>40</v>
      </c>
      <c r="B69" s="16">
        <v>1.168230366E9</v>
      </c>
    </row>
    <row r="70">
      <c r="A70" s="8" t="s">
        <v>70</v>
      </c>
      <c r="B70" s="8">
        <v>1.218352541E9</v>
      </c>
    </row>
    <row r="71">
      <c r="A71" s="16" t="s">
        <v>114</v>
      </c>
      <c r="B71" s="16">
        <v>3.40001799E8</v>
      </c>
    </row>
    <row r="72">
      <c r="A72" s="8" t="s">
        <v>187</v>
      </c>
      <c r="B72" s="8">
        <v>3.42918449E8</v>
      </c>
    </row>
    <row r="73">
      <c r="A73" s="16" t="s">
        <v>165</v>
      </c>
      <c r="B73" s="16">
        <v>1.4237733E8</v>
      </c>
    </row>
    <row r="74">
      <c r="A74" s="8" t="s">
        <v>50</v>
      </c>
      <c r="B74" s="8">
        <v>6.00865451E8</v>
      </c>
    </row>
    <row r="75">
      <c r="A75" s="16" t="s">
        <v>126</v>
      </c>
      <c r="B75" s="16">
        <v>1.9575113E8</v>
      </c>
    </row>
    <row r="76">
      <c r="A76" s="8" t="s">
        <v>26</v>
      </c>
      <c r="B76" s="8">
        <v>6.83452836E8</v>
      </c>
    </row>
    <row r="77">
      <c r="A77" s="16" t="s">
        <v>188</v>
      </c>
      <c r="B77" s="16">
        <v>2.18568234E8</v>
      </c>
    </row>
    <row r="78">
      <c r="A78" s="8" t="s">
        <v>68</v>
      </c>
      <c r="B78" s="8">
        <v>4.23091712E8</v>
      </c>
    </row>
    <row r="79">
      <c r="A79" s="16" t="s">
        <v>76</v>
      </c>
      <c r="B79" s="16">
        <v>8.07896814E8</v>
      </c>
    </row>
    <row r="80">
      <c r="A80" s="8" t="s">
        <v>116</v>
      </c>
      <c r="B80" s="8">
        <v>5.14122351E8</v>
      </c>
    </row>
    <row r="81">
      <c r="A81" s="16" t="s">
        <v>134</v>
      </c>
      <c r="B81" s="16">
        <v>3.95801044E8</v>
      </c>
    </row>
    <row r="82">
      <c r="A82" s="8" t="s">
        <v>54</v>
      </c>
      <c r="B82" s="8">
        <v>1.086411192E9</v>
      </c>
    </row>
    <row r="83">
      <c r="A83" s="16" t="s">
        <v>20</v>
      </c>
      <c r="B83" s="16">
        <v>5.15117391E8</v>
      </c>
    </row>
    <row r="84">
      <c r="A84" s="8" t="s">
        <v>34</v>
      </c>
      <c r="B84" s="8">
        <v>4.196924316E9</v>
      </c>
    </row>
    <row r="85">
      <c r="A85" s="16" t="s">
        <v>106</v>
      </c>
      <c r="B85" s="16">
        <v>4.2138333E8</v>
      </c>
    </row>
    <row r="86">
      <c r="A86" s="8" t="s">
        <v>138</v>
      </c>
      <c r="B86" s="8">
        <v>1.114412532E9</v>
      </c>
    </row>
    <row r="87">
      <c r="A87" s="16" t="s">
        <v>124</v>
      </c>
      <c r="B87" s="16">
        <v>1.481593024E9</v>
      </c>
    </row>
    <row r="88">
      <c r="A88" s="8" t="s">
        <v>52</v>
      </c>
      <c r="B88" s="8">
        <v>2.89347914E8</v>
      </c>
    </row>
    <row r="89">
      <c r="A89" s="16" t="s">
        <v>189</v>
      </c>
      <c r="B89" s="16">
        <v>9.6372098181E10</v>
      </c>
    </row>
    <row r="90">
      <c r="A90" s="8" t="s">
        <v>190</v>
      </c>
      <c r="B90" s="8">
        <v>1.704785079E7</v>
      </c>
    </row>
    <row r="994">
      <c r="D994" s="22"/>
    </row>
  </sheetData>
  <drawing r:id="rId1"/>
  <tableParts count="2"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38"/>
    <col customWidth="1" min="2" max="2" width="29.88"/>
  </cols>
  <sheetData>
    <row r="1">
      <c r="A1" s="1" t="s">
        <v>191</v>
      </c>
      <c r="B1" s="1" t="s">
        <v>192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</row>
    <row r="2">
      <c r="A2" s="8" t="s">
        <v>96</v>
      </c>
      <c r="B2" s="8" t="s">
        <v>193</v>
      </c>
    </row>
    <row r="3">
      <c r="A3" s="16" t="s">
        <v>167</v>
      </c>
      <c r="B3" s="16" t="s">
        <v>194</v>
      </c>
    </row>
    <row r="4">
      <c r="A4" s="8" t="s">
        <v>32</v>
      </c>
      <c r="B4" s="8" t="s">
        <v>195</v>
      </c>
    </row>
    <row r="5">
      <c r="A5" s="16" t="s">
        <v>161</v>
      </c>
      <c r="B5" s="16" t="s">
        <v>196</v>
      </c>
    </row>
    <row r="6">
      <c r="A6" s="8" t="s">
        <v>20</v>
      </c>
      <c r="B6" s="8" t="s">
        <v>197</v>
      </c>
    </row>
    <row r="7">
      <c r="A7" s="16" t="s">
        <v>177</v>
      </c>
      <c r="B7" s="16" t="s">
        <v>198</v>
      </c>
    </row>
    <row r="8">
      <c r="A8" s="8" t="s">
        <v>72</v>
      </c>
      <c r="B8" s="8" t="s">
        <v>199</v>
      </c>
    </row>
    <row r="9">
      <c r="A9" s="16" t="s">
        <v>34</v>
      </c>
      <c r="B9" s="16" t="s">
        <v>200</v>
      </c>
    </row>
    <row r="10">
      <c r="A10" s="8" t="s">
        <v>179</v>
      </c>
      <c r="B10" s="8" t="s">
        <v>201</v>
      </c>
    </row>
    <row r="11">
      <c r="A11" s="16" t="s">
        <v>60</v>
      </c>
      <c r="B11" s="16" t="s">
        <v>202</v>
      </c>
    </row>
    <row r="12">
      <c r="A12" s="8" t="s">
        <v>44</v>
      </c>
      <c r="B12" s="8" t="s">
        <v>203</v>
      </c>
    </row>
    <row r="13">
      <c r="A13" s="16" t="s">
        <v>132</v>
      </c>
      <c r="B13" s="16" t="s">
        <v>204</v>
      </c>
    </row>
    <row r="14">
      <c r="A14" s="8" t="s">
        <v>84</v>
      </c>
      <c r="B14" s="8" t="s">
        <v>205</v>
      </c>
    </row>
    <row r="15">
      <c r="A15" s="16" t="s">
        <v>38</v>
      </c>
      <c r="B15" s="16" t="s">
        <v>206</v>
      </c>
    </row>
    <row r="16">
      <c r="A16" s="8" t="s">
        <v>144</v>
      </c>
      <c r="B16" s="8" t="s">
        <v>207</v>
      </c>
    </row>
    <row r="17">
      <c r="A17" s="16" t="s">
        <v>56</v>
      </c>
      <c r="B17" s="16" t="s">
        <v>208</v>
      </c>
    </row>
    <row r="18">
      <c r="A18" s="8" t="s">
        <v>157</v>
      </c>
      <c r="B18" s="8" t="s">
        <v>209</v>
      </c>
    </row>
    <row r="19">
      <c r="A19" s="16" t="s">
        <v>169</v>
      </c>
      <c r="B19" s="16" t="s">
        <v>210</v>
      </c>
    </row>
    <row r="20">
      <c r="A20" s="8" t="s">
        <v>48</v>
      </c>
      <c r="B20" s="8" t="s">
        <v>211</v>
      </c>
    </row>
    <row r="21">
      <c r="A21" s="16" t="s">
        <v>175</v>
      </c>
      <c r="B21" s="16" t="s">
        <v>212</v>
      </c>
    </row>
    <row r="22">
      <c r="A22" s="8" t="s">
        <v>213</v>
      </c>
      <c r="B22" s="8" t="s">
        <v>214</v>
      </c>
    </row>
    <row r="23">
      <c r="A23" s="16" t="s">
        <v>215</v>
      </c>
      <c r="B23" s="16" t="s">
        <v>216</v>
      </c>
    </row>
    <row r="24">
      <c r="A24" s="8" t="s">
        <v>24</v>
      </c>
      <c r="B24" s="8" t="s">
        <v>195</v>
      </c>
    </row>
    <row r="25">
      <c r="A25" s="16" t="s">
        <v>80</v>
      </c>
      <c r="B25" s="16" t="s">
        <v>217</v>
      </c>
    </row>
    <row r="26">
      <c r="A26" s="8" t="s">
        <v>104</v>
      </c>
      <c r="B26" s="8" t="s">
        <v>218</v>
      </c>
    </row>
    <row r="27">
      <c r="A27" s="16" t="s">
        <v>219</v>
      </c>
      <c r="B27" s="16" t="s">
        <v>220</v>
      </c>
    </row>
    <row r="28">
      <c r="A28" s="8" t="s">
        <v>149</v>
      </c>
      <c r="B28" s="8" t="s">
        <v>221</v>
      </c>
    </row>
    <row r="29">
      <c r="A29" s="16" t="s">
        <v>86</v>
      </c>
      <c r="B29" s="16" t="s">
        <v>222</v>
      </c>
    </row>
    <row r="30">
      <c r="A30" s="8" t="s">
        <v>223</v>
      </c>
      <c r="B30" s="8" t="s">
        <v>224</v>
      </c>
    </row>
    <row r="31">
      <c r="A31" s="16" t="s">
        <v>70</v>
      </c>
      <c r="B31" s="16" t="s">
        <v>225</v>
      </c>
    </row>
    <row r="32">
      <c r="A32" s="8" t="s">
        <v>30</v>
      </c>
      <c r="B32" s="8" t="s">
        <v>226</v>
      </c>
    </row>
    <row r="33">
      <c r="A33" s="16" t="s">
        <v>227</v>
      </c>
      <c r="B33" s="16" t="s">
        <v>218</v>
      </c>
    </row>
    <row r="34">
      <c r="A34" s="8" t="s">
        <v>66</v>
      </c>
      <c r="B34" s="8" t="s">
        <v>228</v>
      </c>
    </row>
    <row r="35">
      <c r="A35" s="16" t="s">
        <v>110</v>
      </c>
      <c r="B35" s="16" t="s">
        <v>229</v>
      </c>
    </row>
    <row r="36">
      <c r="A36" s="8" t="s">
        <v>230</v>
      </c>
      <c r="B36" s="8" t="s">
        <v>231</v>
      </c>
    </row>
    <row r="37">
      <c r="A37" s="16" t="s">
        <v>232</v>
      </c>
      <c r="B37" s="16" t="s">
        <v>233</v>
      </c>
    </row>
    <row r="38">
      <c r="A38" s="8" t="s">
        <v>234</v>
      </c>
      <c r="B38" s="8" t="s">
        <v>235</v>
      </c>
    </row>
    <row r="39">
      <c r="A39" s="16" t="s">
        <v>50</v>
      </c>
      <c r="B39" s="16" t="s">
        <v>236</v>
      </c>
    </row>
    <row r="40">
      <c r="A40" s="8" t="s">
        <v>62</v>
      </c>
      <c r="B40" s="8" t="s">
        <v>237</v>
      </c>
    </row>
    <row r="41">
      <c r="A41" s="16" t="s">
        <v>159</v>
      </c>
      <c r="B41" s="16" t="s">
        <v>238</v>
      </c>
    </row>
    <row r="42">
      <c r="A42" s="8" t="s">
        <v>118</v>
      </c>
      <c r="B42" s="8" t="s">
        <v>239</v>
      </c>
    </row>
    <row r="43">
      <c r="A43" s="16" t="s">
        <v>240</v>
      </c>
      <c r="B43" s="16" t="s">
        <v>241</v>
      </c>
    </row>
    <row r="44">
      <c r="A44" s="8" t="s">
        <v>102</v>
      </c>
      <c r="B44" s="8" t="s">
        <v>242</v>
      </c>
    </row>
    <row r="45">
      <c r="A45" s="16" t="s">
        <v>64</v>
      </c>
      <c r="B45" s="16" t="s">
        <v>243</v>
      </c>
    </row>
    <row r="46">
      <c r="A46" s="8" t="s">
        <v>106</v>
      </c>
      <c r="B46" s="8" t="s">
        <v>244</v>
      </c>
    </row>
    <row r="47">
      <c r="A47" s="16" t="s">
        <v>100</v>
      </c>
      <c r="B47" s="16" t="s">
        <v>245</v>
      </c>
    </row>
    <row r="48">
      <c r="A48" s="8" t="s">
        <v>246</v>
      </c>
      <c r="B48" s="8" t="s">
        <v>247</v>
      </c>
    </row>
    <row r="49">
      <c r="A49" s="16" t="s">
        <v>22</v>
      </c>
      <c r="B49" s="16" t="s">
        <v>248</v>
      </c>
    </row>
    <row r="50">
      <c r="A50" s="8" t="s">
        <v>249</v>
      </c>
      <c r="B50" s="8" t="s">
        <v>250</v>
      </c>
    </row>
    <row r="51">
      <c r="A51" s="16" t="s">
        <v>251</v>
      </c>
      <c r="B51" s="16" t="s">
        <v>252</v>
      </c>
    </row>
    <row r="52">
      <c r="A52" s="8" t="s">
        <v>153</v>
      </c>
      <c r="B52" s="8" t="s">
        <v>253</v>
      </c>
    </row>
    <row r="53">
      <c r="A53" s="16" t="s">
        <v>254</v>
      </c>
      <c r="B53" s="16" t="s">
        <v>255</v>
      </c>
    </row>
    <row r="54">
      <c r="A54" s="8" t="s">
        <v>256</v>
      </c>
      <c r="B54" s="8" t="s">
        <v>233</v>
      </c>
    </row>
    <row r="55">
      <c r="A55" s="16" t="s">
        <v>108</v>
      </c>
      <c r="B55" s="16" t="s">
        <v>257</v>
      </c>
    </row>
    <row r="56">
      <c r="A56" s="8" t="s">
        <v>258</v>
      </c>
      <c r="B56" s="8" t="s">
        <v>259</v>
      </c>
    </row>
    <row r="57">
      <c r="A57" s="16" t="s">
        <v>88</v>
      </c>
      <c r="B57" s="16" t="s">
        <v>260</v>
      </c>
    </row>
    <row r="58">
      <c r="A58" s="8" t="s">
        <v>124</v>
      </c>
      <c r="B58" s="8" t="s">
        <v>261</v>
      </c>
    </row>
    <row r="59">
      <c r="A59" s="16" t="s">
        <v>54</v>
      </c>
      <c r="B59" s="16" t="s">
        <v>262</v>
      </c>
    </row>
    <row r="60">
      <c r="A60" s="8" t="s">
        <v>36</v>
      </c>
      <c r="B60" s="8" t="s">
        <v>263</v>
      </c>
    </row>
    <row r="61">
      <c r="A61" s="16" t="s">
        <v>90</v>
      </c>
      <c r="B61" s="16" t="s">
        <v>264</v>
      </c>
    </row>
    <row r="62">
      <c r="A62" s="8" t="s">
        <v>76</v>
      </c>
      <c r="B62" s="8" t="s">
        <v>265</v>
      </c>
    </row>
    <row r="63">
      <c r="A63" s="16" t="s">
        <v>266</v>
      </c>
      <c r="B63" s="16" t="s">
        <v>267</v>
      </c>
    </row>
    <row r="64">
      <c r="A64" s="8" t="s">
        <v>171</v>
      </c>
      <c r="B64" s="8" t="s">
        <v>268</v>
      </c>
    </row>
    <row r="65">
      <c r="A65" s="16" t="s">
        <v>58</v>
      </c>
      <c r="B65" s="16" t="s">
        <v>269</v>
      </c>
    </row>
    <row r="66">
      <c r="A66" s="8" t="s">
        <v>270</v>
      </c>
      <c r="B66" s="8" t="s">
        <v>271</v>
      </c>
    </row>
    <row r="67">
      <c r="A67" s="16" t="s">
        <v>163</v>
      </c>
      <c r="B67" s="16" t="s">
        <v>272</v>
      </c>
    </row>
    <row r="68">
      <c r="A68" s="8" t="s">
        <v>273</v>
      </c>
      <c r="B68" s="8" t="s">
        <v>274</v>
      </c>
    </row>
    <row r="69">
      <c r="A69" s="16" t="s">
        <v>98</v>
      </c>
      <c r="B69" s="16" t="s">
        <v>202</v>
      </c>
    </row>
    <row r="70">
      <c r="A70" s="8" t="s">
        <v>52</v>
      </c>
      <c r="B70" s="8" t="s">
        <v>275</v>
      </c>
    </row>
    <row r="71">
      <c r="A71" s="16" t="s">
        <v>276</v>
      </c>
      <c r="B71" s="16" t="s">
        <v>277</v>
      </c>
    </row>
    <row r="72">
      <c r="A72" s="8" t="s">
        <v>173</v>
      </c>
      <c r="B72" s="8" t="s">
        <v>278</v>
      </c>
    </row>
    <row r="73">
      <c r="A73" s="16" t="s">
        <v>26</v>
      </c>
      <c r="B73" s="16" t="s">
        <v>279</v>
      </c>
    </row>
    <row r="74">
      <c r="A74" s="8" t="s">
        <v>280</v>
      </c>
      <c r="B74" s="8" t="s">
        <v>281</v>
      </c>
    </row>
    <row r="75">
      <c r="A75" s="16" t="s">
        <v>78</v>
      </c>
      <c r="B75" s="16" t="s">
        <v>282</v>
      </c>
    </row>
    <row r="76">
      <c r="A76" s="8" t="s">
        <v>283</v>
      </c>
      <c r="B76" s="8" t="s">
        <v>284</v>
      </c>
    </row>
    <row r="77">
      <c r="A77" s="16" t="s">
        <v>112</v>
      </c>
      <c r="B77" s="16" t="s">
        <v>285</v>
      </c>
    </row>
    <row r="78">
      <c r="A78" s="8" t="s">
        <v>286</v>
      </c>
      <c r="B78" s="8" t="s">
        <v>287</v>
      </c>
    </row>
    <row r="79">
      <c r="A79" s="16" t="s">
        <v>288</v>
      </c>
      <c r="B79" s="16" t="s">
        <v>289</v>
      </c>
    </row>
    <row r="80">
      <c r="A80" s="8" t="s">
        <v>290</v>
      </c>
      <c r="B80" s="8" t="s">
        <v>291</v>
      </c>
    </row>
    <row r="81">
      <c r="A81" s="16" t="s">
        <v>292</v>
      </c>
      <c r="B81" s="16" t="s">
        <v>293</v>
      </c>
    </row>
    <row r="82">
      <c r="A82" s="8" t="s">
        <v>74</v>
      </c>
      <c r="B82" s="8" t="s">
        <v>294</v>
      </c>
    </row>
    <row r="83">
      <c r="A83" s="16" t="s">
        <v>46</v>
      </c>
      <c r="B83" s="16" t="s">
        <v>295</v>
      </c>
    </row>
    <row r="84">
      <c r="A84" s="8" t="s">
        <v>155</v>
      </c>
      <c r="B84" s="8" t="s">
        <v>296</v>
      </c>
    </row>
    <row r="85">
      <c r="A85" s="16" t="s">
        <v>142</v>
      </c>
      <c r="B85" s="16" t="s">
        <v>297</v>
      </c>
    </row>
    <row r="86">
      <c r="A86" s="8" t="s">
        <v>40</v>
      </c>
      <c r="B86" s="8" t="s">
        <v>298</v>
      </c>
    </row>
    <row r="87">
      <c r="A87" s="16" t="s">
        <v>165</v>
      </c>
      <c r="B87" s="16" t="s">
        <v>299</v>
      </c>
    </row>
    <row r="88">
      <c r="A88" s="8" t="s">
        <v>300</v>
      </c>
      <c r="B88" s="8" t="s">
        <v>301</v>
      </c>
    </row>
    <row r="89">
      <c r="A89" s="16" t="s">
        <v>302</v>
      </c>
      <c r="B89" s="16" t="s">
        <v>303</v>
      </c>
    </row>
    <row r="90">
      <c r="A90" s="8" t="s">
        <v>138</v>
      </c>
      <c r="B90" s="8" t="s">
        <v>304</v>
      </c>
    </row>
    <row r="91">
      <c r="A91" s="16" t="s">
        <v>305</v>
      </c>
      <c r="B91" s="16" t="s">
        <v>306</v>
      </c>
    </row>
    <row r="92">
      <c r="A92" s="8" t="s">
        <v>122</v>
      </c>
      <c r="B92" s="8" t="s">
        <v>307</v>
      </c>
    </row>
    <row r="93">
      <c r="A93" s="16" t="s">
        <v>82</v>
      </c>
      <c r="B93" s="16" t="s">
        <v>308</v>
      </c>
    </row>
    <row r="94">
      <c r="A94" s="8" t="s">
        <v>309</v>
      </c>
      <c r="B94" s="8" t="s">
        <v>310</v>
      </c>
    </row>
    <row r="95">
      <c r="A95" s="16" t="s">
        <v>130</v>
      </c>
      <c r="B95" s="16" t="s">
        <v>311</v>
      </c>
    </row>
    <row r="96">
      <c r="A96" s="8" t="s">
        <v>92</v>
      </c>
      <c r="B96" s="8" t="s">
        <v>312</v>
      </c>
    </row>
    <row r="97">
      <c r="A97" s="16" t="s">
        <v>42</v>
      </c>
      <c r="B97" s="16" t="s">
        <v>313</v>
      </c>
    </row>
    <row r="98">
      <c r="A98" s="8" t="s">
        <v>314</v>
      </c>
      <c r="B98" s="8" t="s">
        <v>315</v>
      </c>
    </row>
    <row r="99">
      <c r="A99" s="16" t="s">
        <v>148</v>
      </c>
      <c r="B99" s="16" t="s">
        <v>316</v>
      </c>
    </row>
    <row r="100">
      <c r="A100" s="8" t="s">
        <v>317</v>
      </c>
      <c r="B100" s="8" t="s">
        <v>318</v>
      </c>
    </row>
    <row r="101">
      <c r="A101" s="16" t="s">
        <v>319</v>
      </c>
      <c r="B101" s="16" t="s">
        <v>320</v>
      </c>
    </row>
    <row r="102">
      <c r="A102" s="8" t="s">
        <v>28</v>
      </c>
      <c r="B102" s="8" t="s">
        <v>321</v>
      </c>
    </row>
    <row r="103">
      <c r="A103" s="16" t="s">
        <v>322</v>
      </c>
      <c r="B103" s="16" t="s">
        <v>323</v>
      </c>
    </row>
    <row r="104">
      <c r="A104" s="8" t="s">
        <v>324</v>
      </c>
      <c r="B104" s="8" t="s">
        <v>197</v>
      </c>
    </row>
    <row r="105">
      <c r="A105" s="16" t="s">
        <v>140</v>
      </c>
      <c r="B105" s="16" t="s">
        <v>325</v>
      </c>
    </row>
    <row r="106">
      <c r="A106" s="8" t="s">
        <v>326</v>
      </c>
      <c r="B106" s="8" t="s">
        <v>327</v>
      </c>
    </row>
    <row r="107">
      <c r="A107" s="16" t="s">
        <v>328</v>
      </c>
      <c r="B107" s="16" t="s">
        <v>329</v>
      </c>
    </row>
    <row r="108">
      <c r="A108" s="8" t="s">
        <v>94</v>
      </c>
      <c r="B108" s="8" t="s">
        <v>330</v>
      </c>
    </row>
    <row r="109">
      <c r="A109" s="16" t="s">
        <v>114</v>
      </c>
      <c r="B109" s="16" t="s">
        <v>331</v>
      </c>
    </row>
    <row r="110">
      <c r="A110" s="8" t="s">
        <v>332</v>
      </c>
      <c r="B110" s="8" t="s">
        <v>333</v>
      </c>
    </row>
    <row r="111">
      <c r="A111" s="16" t="s">
        <v>151</v>
      </c>
      <c r="B111" s="16" t="s">
        <v>334</v>
      </c>
    </row>
    <row r="112">
      <c r="A112" s="8" t="s">
        <v>126</v>
      </c>
      <c r="B112" s="8" t="s">
        <v>335</v>
      </c>
    </row>
    <row r="113">
      <c r="A113" s="16" t="s">
        <v>336</v>
      </c>
      <c r="B113" s="16" t="s">
        <v>337</v>
      </c>
    </row>
    <row r="114">
      <c r="A114" s="8" t="s">
        <v>338</v>
      </c>
      <c r="B114" s="8" t="s">
        <v>339</v>
      </c>
    </row>
    <row r="115">
      <c r="A115" s="16" t="s">
        <v>128</v>
      </c>
      <c r="B115" s="16" t="s">
        <v>128</v>
      </c>
    </row>
    <row r="116">
      <c r="A116" s="8" t="s">
        <v>146</v>
      </c>
      <c r="B116" s="8" t="s">
        <v>340</v>
      </c>
    </row>
    <row r="117">
      <c r="A117" s="16" t="s">
        <v>116</v>
      </c>
      <c r="B117" s="16" t="s">
        <v>341</v>
      </c>
    </row>
    <row r="118">
      <c r="A118" s="8" t="s">
        <v>342</v>
      </c>
      <c r="B118" s="8" t="s">
        <v>343</v>
      </c>
    </row>
    <row r="119">
      <c r="A119" s="16" t="s">
        <v>344</v>
      </c>
      <c r="B119" s="16" t="s">
        <v>345</v>
      </c>
    </row>
    <row r="120">
      <c r="A120" s="8" t="s">
        <v>346</v>
      </c>
      <c r="B120" s="8" t="s">
        <v>347</v>
      </c>
    </row>
    <row r="121">
      <c r="A121" s="16" t="s">
        <v>68</v>
      </c>
      <c r="B121" s="16" t="s">
        <v>348</v>
      </c>
    </row>
    <row r="122">
      <c r="A122" s="8" t="s">
        <v>349</v>
      </c>
      <c r="B122" s="8" t="s">
        <v>350</v>
      </c>
    </row>
    <row r="123">
      <c r="A123" s="16" t="s">
        <v>351</v>
      </c>
      <c r="B123" s="16" t="s">
        <v>352</v>
      </c>
    </row>
    <row r="124">
      <c r="A124" s="8" t="s">
        <v>353</v>
      </c>
      <c r="B124" s="8" t="s">
        <v>354</v>
      </c>
    </row>
    <row r="125">
      <c r="A125" s="16" t="s">
        <v>355</v>
      </c>
      <c r="B125" s="16" t="s">
        <v>356</v>
      </c>
    </row>
    <row r="126">
      <c r="A126" s="8" t="s">
        <v>357</v>
      </c>
      <c r="B126" s="8" t="s">
        <v>358</v>
      </c>
    </row>
    <row r="127">
      <c r="A127" s="16" t="s">
        <v>359</v>
      </c>
      <c r="B127" s="16" t="s">
        <v>360</v>
      </c>
    </row>
    <row r="128">
      <c r="A128" s="8" t="s">
        <v>361</v>
      </c>
      <c r="B128" s="8" t="s">
        <v>362</v>
      </c>
    </row>
    <row r="129">
      <c r="A129" s="16" t="s">
        <v>363</v>
      </c>
      <c r="B129" s="16" t="s">
        <v>364</v>
      </c>
    </row>
    <row r="130">
      <c r="A130" s="8" t="s">
        <v>134</v>
      </c>
      <c r="B130" s="8" t="s">
        <v>365</v>
      </c>
    </row>
    <row r="131">
      <c r="A131" s="16" t="s">
        <v>136</v>
      </c>
      <c r="B131" s="16" t="s">
        <v>366</v>
      </c>
    </row>
    <row r="132">
      <c r="A132" s="8" t="s">
        <v>367</v>
      </c>
      <c r="B132" s="8" t="s">
        <v>368</v>
      </c>
    </row>
    <row r="133">
      <c r="A133" s="16" t="s">
        <v>369</v>
      </c>
      <c r="B133" s="16" t="s">
        <v>370</v>
      </c>
    </row>
    <row r="134">
      <c r="A134" s="8" t="s">
        <v>371</v>
      </c>
      <c r="B134" s="8" t="s">
        <v>372</v>
      </c>
    </row>
    <row r="135">
      <c r="A135" s="16" t="s">
        <v>373</v>
      </c>
      <c r="B135" s="16" t="s">
        <v>374</v>
      </c>
    </row>
    <row r="136">
      <c r="A136" s="8" t="s">
        <v>375</v>
      </c>
      <c r="B136" s="8" t="s">
        <v>376</v>
      </c>
    </row>
    <row r="137">
      <c r="A137" s="16" t="s">
        <v>377</v>
      </c>
      <c r="B137" s="16" t="s">
        <v>378</v>
      </c>
    </row>
    <row r="138">
      <c r="A138" s="8" t="s">
        <v>379</v>
      </c>
      <c r="B138" s="8" t="s">
        <v>380</v>
      </c>
    </row>
    <row r="139">
      <c r="A139" s="16" t="s">
        <v>381</v>
      </c>
      <c r="B139" s="16" t="s">
        <v>382</v>
      </c>
    </row>
    <row r="140">
      <c r="A140" s="8" t="s">
        <v>383</v>
      </c>
      <c r="B140" s="8" t="s">
        <v>384</v>
      </c>
    </row>
    <row r="141">
      <c r="A141" s="16" t="s">
        <v>385</v>
      </c>
      <c r="B141" s="16" t="s">
        <v>386</v>
      </c>
    </row>
    <row r="142">
      <c r="A142" s="8" t="s">
        <v>387</v>
      </c>
      <c r="B142" s="8" t="s">
        <v>388</v>
      </c>
    </row>
    <row r="143">
      <c r="A143" s="16" t="s">
        <v>389</v>
      </c>
      <c r="B143" s="16" t="s">
        <v>390</v>
      </c>
    </row>
    <row r="144">
      <c r="A144" s="8" t="s">
        <v>391</v>
      </c>
      <c r="B144" s="8" t="s">
        <v>392</v>
      </c>
    </row>
    <row r="145">
      <c r="A145" s="16" t="s">
        <v>393</v>
      </c>
      <c r="B145" s="16" t="s">
        <v>393</v>
      </c>
    </row>
    <row r="146">
      <c r="A146" s="8" t="s">
        <v>394</v>
      </c>
      <c r="B146" s="8" t="s">
        <v>395</v>
      </c>
    </row>
    <row r="147">
      <c r="A147" s="16" t="s">
        <v>396</v>
      </c>
      <c r="B147" s="16" t="s">
        <v>397</v>
      </c>
    </row>
    <row r="148">
      <c r="A148" s="8" t="s">
        <v>398</v>
      </c>
      <c r="B148" s="8" t="s">
        <v>399</v>
      </c>
    </row>
    <row r="149">
      <c r="A149" s="16" t="s">
        <v>400</v>
      </c>
      <c r="B149" s="16" t="s">
        <v>206</v>
      </c>
    </row>
    <row r="150">
      <c r="A150" s="8" t="s">
        <v>401</v>
      </c>
      <c r="B150" s="8" t="s">
        <v>402</v>
      </c>
    </row>
    <row r="151">
      <c r="A151" s="16" t="s">
        <v>403</v>
      </c>
      <c r="B151" s="16" t="s">
        <v>404</v>
      </c>
    </row>
    <row r="152">
      <c r="A152" s="8" t="s">
        <v>405</v>
      </c>
      <c r="B152" s="8" t="s">
        <v>406</v>
      </c>
    </row>
    <row r="153">
      <c r="A153" s="16" t="s">
        <v>407</v>
      </c>
      <c r="B153" s="16" t="s">
        <v>408</v>
      </c>
    </row>
    <row r="154">
      <c r="A154" s="8" t="s">
        <v>409</v>
      </c>
      <c r="B154" s="8" t="s">
        <v>410</v>
      </c>
    </row>
    <row r="155">
      <c r="A155" s="16" t="s">
        <v>411</v>
      </c>
      <c r="B155" s="16" t="s">
        <v>412</v>
      </c>
    </row>
    <row r="156">
      <c r="A156" s="8" t="s">
        <v>413</v>
      </c>
      <c r="B156" s="8" t="s">
        <v>414</v>
      </c>
    </row>
    <row r="157">
      <c r="A157" s="16" t="s">
        <v>415</v>
      </c>
      <c r="B157" s="16" t="s">
        <v>416</v>
      </c>
    </row>
    <row r="158">
      <c r="A158" s="8" t="s">
        <v>417</v>
      </c>
      <c r="B158" s="8" t="s">
        <v>418</v>
      </c>
    </row>
    <row r="159">
      <c r="A159" s="16" t="s">
        <v>419</v>
      </c>
      <c r="B159" s="16" t="s">
        <v>420</v>
      </c>
    </row>
    <row r="160">
      <c r="A160" s="8" t="s">
        <v>421</v>
      </c>
      <c r="B160" s="8" t="s">
        <v>422</v>
      </c>
    </row>
    <row r="161">
      <c r="A161" s="16" t="s">
        <v>423</v>
      </c>
      <c r="B161" s="16" t="s">
        <v>424</v>
      </c>
    </row>
    <row r="162">
      <c r="A162" s="8" t="s">
        <v>425</v>
      </c>
      <c r="B162" s="8" t="s">
        <v>426</v>
      </c>
    </row>
    <row r="163">
      <c r="A163" s="16" t="s">
        <v>427</v>
      </c>
      <c r="B163" s="16" t="s">
        <v>428</v>
      </c>
    </row>
    <row r="164">
      <c r="A164" s="8" t="s">
        <v>429</v>
      </c>
      <c r="B164" s="8" t="s">
        <v>430</v>
      </c>
    </row>
    <row r="165">
      <c r="A165" s="16" t="s">
        <v>431</v>
      </c>
      <c r="B165" s="16" t="s">
        <v>432</v>
      </c>
    </row>
    <row r="166">
      <c r="A166" s="8" t="s">
        <v>433</v>
      </c>
      <c r="B166" s="8" t="s">
        <v>434</v>
      </c>
    </row>
    <row r="167">
      <c r="A167" s="16" t="s">
        <v>435</v>
      </c>
      <c r="B167" s="16" t="s">
        <v>436</v>
      </c>
    </row>
    <row r="168">
      <c r="A168" s="8" t="s">
        <v>437</v>
      </c>
      <c r="B168" s="8" t="s">
        <v>438</v>
      </c>
    </row>
    <row r="169">
      <c r="A169" s="16" t="s">
        <v>439</v>
      </c>
      <c r="B169" s="16" t="s">
        <v>440</v>
      </c>
    </row>
    <row r="170">
      <c r="A170" s="8" t="s">
        <v>441</v>
      </c>
      <c r="B170" s="8" t="s">
        <v>442</v>
      </c>
    </row>
    <row r="171">
      <c r="A171" s="16" t="s">
        <v>443</v>
      </c>
      <c r="B171" s="16" t="s">
        <v>444</v>
      </c>
    </row>
    <row r="172">
      <c r="A172" s="8" t="s">
        <v>445</v>
      </c>
      <c r="B172" s="8" t="s">
        <v>239</v>
      </c>
    </row>
    <row r="173">
      <c r="A173" s="16" t="s">
        <v>120</v>
      </c>
      <c r="B173" s="16" t="s">
        <v>297</v>
      </c>
    </row>
    <row r="174">
      <c r="A174" s="8" t="s">
        <v>446</v>
      </c>
      <c r="B174" s="8" t="s">
        <v>447</v>
      </c>
    </row>
    <row r="175">
      <c r="A175" s="16" t="s">
        <v>448</v>
      </c>
      <c r="B175" s="16" t="s">
        <v>449</v>
      </c>
    </row>
    <row r="176">
      <c r="A176" s="8" t="s">
        <v>450</v>
      </c>
      <c r="B176" s="8" t="s">
        <v>451</v>
      </c>
    </row>
    <row r="177">
      <c r="A177" s="16" t="s">
        <v>452</v>
      </c>
      <c r="B177" s="16" t="s">
        <v>453</v>
      </c>
    </row>
    <row r="178">
      <c r="A178" s="8" t="s">
        <v>454</v>
      </c>
      <c r="B178" s="8" t="s">
        <v>455</v>
      </c>
    </row>
    <row r="179">
      <c r="A179" s="16" t="s">
        <v>456</v>
      </c>
      <c r="B179" s="16" t="s">
        <v>457</v>
      </c>
    </row>
    <row r="180">
      <c r="A180" s="8" t="s">
        <v>458</v>
      </c>
      <c r="B180" s="8" t="s">
        <v>333</v>
      </c>
    </row>
    <row r="181">
      <c r="A181" s="16" t="s">
        <v>459</v>
      </c>
      <c r="B181" s="16" t="s">
        <v>460</v>
      </c>
    </row>
    <row r="182">
      <c r="A182" s="8" t="s">
        <v>461</v>
      </c>
      <c r="B182" s="8" t="s">
        <v>462</v>
      </c>
    </row>
    <row r="183">
      <c r="A183" s="16" t="s">
        <v>463</v>
      </c>
      <c r="B183" s="16" t="s">
        <v>464</v>
      </c>
    </row>
    <row r="184">
      <c r="A184" s="8" t="s">
        <v>465</v>
      </c>
      <c r="B184" s="8" t="s">
        <v>466</v>
      </c>
    </row>
    <row r="185">
      <c r="A185" s="16" t="s">
        <v>467</v>
      </c>
      <c r="B185" s="16" t="s">
        <v>468</v>
      </c>
    </row>
    <row r="186">
      <c r="A186" s="8" t="s">
        <v>469</v>
      </c>
      <c r="B186" s="8" t="s">
        <v>470</v>
      </c>
    </row>
    <row r="187">
      <c r="A187" s="16" t="s">
        <v>471</v>
      </c>
      <c r="B187" s="16" t="s">
        <v>472</v>
      </c>
    </row>
    <row r="188">
      <c r="A188" s="8" t="s">
        <v>473</v>
      </c>
      <c r="B188" s="8" t="s">
        <v>474</v>
      </c>
    </row>
    <row r="189">
      <c r="A189" s="16" t="s">
        <v>475</v>
      </c>
      <c r="B189" s="16" t="s">
        <v>476</v>
      </c>
    </row>
    <row r="190">
      <c r="A190" s="8" t="s">
        <v>477</v>
      </c>
      <c r="B190" s="8" t="s">
        <v>478</v>
      </c>
    </row>
    <row r="191">
      <c r="A191" s="16" t="s">
        <v>479</v>
      </c>
      <c r="B191" s="16" t="s">
        <v>356</v>
      </c>
    </row>
    <row r="192">
      <c r="A192" s="8" t="s">
        <v>480</v>
      </c>
      <c r="B192" s="8" t="s">
        <v>390</v>
      </c>
    </row>
    <row r="193">
      <c r="A193" s="16" t="s">
        <v>481</v>
      </c>
      <c r="B193" s="16" t="s">
        <v>482</v>
      </c>
    </row>
    <row r="194">
      <c r="A194" s="8" t="s">
        <v>483</v>
      </c>
      <c r="B194" s="8" t="s">
        <v>484</v>
      </c>
    </row>
    <row r="195">
      <c r="A195" s="16" t="s">
        <v>485</v>
      </c>
      <c r="B195" s="16" t="s">
        <v>486</v>
      </c>
    </row>
    <row r="196">
      <c r="A196" s="8" t="s">
        <v>487</v>
      </c>
      <c r="B196" s="8" t="s">
        <v>488</v>
      </c>
    </row>
    <row r="197">
      <c r="A197" s="16" t="s">
        <v>489</v>
      </c>
      <c r="B197" s="16" t="s">
        <v>490</v>
      </c>
    </row>
    <row r="198">
      <c r="A198" s="8" t="s">
        <v>491</v>
      </c>
      <c r="B198" s="8" t="s">
        <v>492</v>
      </c>
    </row>
    <row r="199">
      <c r="A199" s="16" t="s">
        <v>493</v>
      </c>
      <c r="B199" s="16" t="s">
        <v>494</v>
      </c>
    </row>
    <row r="200">
      <c r="A200" s="8" t="s">
        <v>495</v>
      </c>
      <c r="B200" s="8" t="s">
        <v>496</v>
      </c>
    </row>
    <row r="201">
      <c r="A201" s="16" t="s">
        <v>497</v>
      </c>
      <c r="B201" s="16" t="s">
        <v>498</v>
      </c>
    </row>
    <row r="202">
      <c r="A202" s="8" t="s">
        <v>499</v>
      </c>
      <c r="B202" s="8" t="s">
        <v>500</v>
      </c>
    </row>
    <row r="203">
      <c r="A203" s="16" t="s">
        <v>501</v>
      </c>
      <c r="B203" s="16" t="s">
        <v>502</v>
      </c>
    </row>
    <row r="204">
      <c r="A204" s="8" t="s">
        <v>503</v>
      </c>
      <c r="B204" s="8" t="s">
        <v>504</v>
      </c>
    </row>
    <row r="205">
      <c r="A205" s="16" t="s">
        <v>505</v>
      </c>
      <c r="B205" s="16" t="s">
        <v>506</v>
      </c>
    </row>
    <row r="206">
      <c r="A206" s="8" t="s">
        <v>507</v>
      </c>
      <c r="B206" s="8" t="s">
        <v>508</v>
      </c>
    </row>
    <row r="207">
      <c r="A207" s="16" t="s">
        <v>509</v>
      </c>
      <c r="B207" s="16" t="s">
        <v>510</v>
      </c>
    </row>
    <row r="208">
      <c r="A208" s="8" t="s">
        <v>511</v>
      </c>
      <c r="B208" s="8" t="s">
        <v>214</v>
      </c>
    </row>
    <row r="209">
      <c r="A209" s="16" t="s">
        <v>512</v>
      </c>
      <c r="B209" s="16" t="s">
        <v>513</v>
      </c>
    </row>
    <row r="210">
      <c r="A210" s="8" t="s">
        <v>514</v>
      </c>
      <c r="B210" s="8" t="s">
        <v>515</v>
      </c>
    </row>
    <row r="211">
      <c r="A211" s="16" t="s">
        <v>516</v>
      </c>
      <c r="B211" s="16" t="s">
        <v>517</v>
      </c>
    </row>
    <row r="212">
      <c r="A212" s="8" t="s">
        <v>518</v>
      </c>
      <c r="B212" s="8" t="s">
        <v>519</v>
      </c>
    </row>
    <row r="213">
      <c r="A213" s="16" t="s">
        <v>520</v>
      </c>
      <c r="B213" s="16" t="s">
        <v>521</v>
      </c>
    </row>
    <row r="214">
      <c r="A214" s="8" t="s">
        <v>522</v>
      </c>
      <c r="B214" s="8" t="s">
        <v>523</v>
      </c>
    </row>
    <row r="215">
      <c r="A215" s="16" t="s">
        <v>524</v>
      </c>
      <c r="B215" s="16" t="s">
        <v>247</v>
      </c>
    </row>
    <row r="216">
      <c r="A216" s="8" t="s">
        <v>525</v>
      </c>
      <c r="B216" s="8" t="s">
        <v>526</v>
      </c>
    </row>
    <row r="217">
      <c r="A217" s="16" t="s">
        <v>527</v>
      </c>
      <c r="B217" s="16" t="s">
        <v>528</v>
      </c>
    </row>
    <row r="218">
      <c r="A218" s="8" t="s">
        <v>529</v>
      </c>
      <c r="B218" s="8" t="s">
        <v>530</v>
      </c>
    </row>
    <row r="219">
      <c r="A219" s="16" t="s">
        <v>531</v>
      </c>
      <c r="B219" s="16" t="s">
        <v>205</v>
      </c>
    </row>
    <row r="220">
      <c r="A220" s="8" t="s">
        <v>532</v>
      </c>
      <c r="B220" s="8" t="s">
        <v>533</v>
      </c>
    </row>
    <row r="221">
      <c r="A221" s="16" t="s">
        <v>534</v>
      </c>
      <c r="B221" s="16" t="s">
        <v>535</v>
      </c>
    </row>
    <row r="222">
      <c r="A222" s="8" t="s">
        <v>534</v>
      </c>
      <c r="B222" s="8" t="s">
        <v>536</v>
      </c>
    </row>
    <row r="223">
      <c r="A223" s="16" t="s">
        <v>537</v>
      </c>
      <c r="B223" s="16" t="s">
        <v>538</v>
      </c>
    </row>
    <row r="224">
      <c r="A224" s="8" t="s">
        <v>539</v>
      </c>
      <c r="B224" s="8" t="s">
        <v>540</v>
      </c>
    </row>
    <row r="225">
      <c r="A225" s="16" t="s">
        <v>541</v>
      </c>
      <c r="B225" s="16" t="s">
        <v>542</v>
      </c>
    </row>
    <row r="226">
      <c r="A226" s="8" t="s">
        <v>543</v>
      </c>
      <c r="B226" s="8" t="s">
        <v>544</v>
      </c>
    </row>
    <row r="227">
      <c r="A227" s="16" t="s">
        <v>545</v>
      </c>
      <c r="B227" s="16" t="s">
        <v>546</v>
      </c>
    </row>
    <row r="228">
      <c r="A228" s="8" t="s">
        <v>547</v>
      </c>
      <c r="B228" s="8" t="s">
        <v>548</v>
      </c>
    </row>
    <row r="229">
      <c r="A229" s="16" t="s">
        <v>549</v>
      </c>
      <c r="B229" s="16" t="s">
        <v>550</v>
      </c>
    </row>
    <row r="230">
      <c r="A230" s="8" t="s">
        <v>551</v>
      </c>
      <c r="B230" s="8" t="s">
        <v>548</v>
      </c>
    </row>
    <row r="231">
      <c r="A231" s="16" t="s">
        <v>552</v>
      </c>
      <c r="B231" s="16" t="s">
        <v>553</v>
      </c>
    </row>
    <row r="232">
      <c r="A232" s="8" t="s">
        <v>554</v>
      </c>
      <c r="B232" s="8" t="s">
        <v>555</v>
      </c>
    </row>
    <row r="233">
      <c r="A233" s="16" t="s">
        <v>556</v>
      </c>
      <c r="B233" s="16" t="s">
        <v>557</v>
      </c>
    </row>
    <row r="234">
      <c r="A234" s="8" t="s">
        <v>558</v>
      </c>
      <c r="B234" s="8" t="s">
        <v>559</v>
      </c>
    </row>
    <row r="235">
      <c r="A235" s="16" t="s">
        <v>560</v>
      </c>
      <c r="B235" s="16" t="s">
        <v>521</v>
      </c>
    </row>
    <row r="236">
      <c r="A236" s="8" t="s">
        <v>561</v>
      </c>
      <c r="B236" s="8" t="s">
        <v>562</v>
      </c>
    </row>
    <row r="237">
      <c r="A237" s="16" t="s">
        <v>563</v>
      </c>
      <c r="B237" s="16" t="s">
        <v>564</v>
      </c>
    </row>
    <row r="238">
      <c r="A238" s="8" t="s">
        <v>565</v>
      </c>
      <c r="B238" s="8" t="s">
        <v>245</v>
      </c>
    </row>
    <row r="239">
      <c r="A239" s="16" t="s">
        <v>566</v>
      </c>
      <c r="B239" s="16" t="s">
        <v>567</v>
      </c>
    </row>
    <row r="240">
      <c r="A240" s="8" t="s">
        <v>568</v>
      </c>
      <c r="B240" s="8" t="s">
        <v>538</v>
      </c>
    </row>
    <row r="241">
      <c r="A241" s="16" t="s">
        <v>569</v>
      </c>
      <c r="B241" s="16" t="s">
        <v>570</v>
      </c>
    </row>
    <row r="242">
      <c r="A242" s="8" t="s">
        <v>571</v>
      </c>
      <c r="B242" s="8" t="s">
        <v>572</v>
      </c>
    </row>
    <row r="243">
      <c r="A243" s="16" t="s">
        <v>573</v>
      </c>
      <c r="B243" s="16" t="s">
        <v>574</v>
      </c>
    </row>
    <row r="244">
      <c r="A244" s="8" t="s">
        <v>575</v>
      </c>
      <c r="B244" s="8" t="s">
        <v>264</v>
      </c>
    </row>
    <row r="245">
      <c r="A245" s="16" t="s">
        <v>576</v>
      </c>
      <c r="B245" s="16" t="s">
        <v>577</v>
      </c>
    </row>
    <row r="246">
      <c r="A246" s="8" t="s">
        <v>578</v>
      </c>
      <c r="B246" s="8" t="s">
        <v>492</v>
      </c>
    </row>
    <row r="247">
      <c r="A247" s="16" t="s">
        <v>579</v>
      </c>
      <c r="B247" s="16" t="s">
        <v>580</v>
      </c>
    </row>
    <row r="248">
      <c r="A248" s="8" t="s">
        <v>581</v>
      </c>
      <c r="B248" s="8" t="s">
        <v>582</v>
      </c>
    </row>
    <row r="249">
      <c r="A249" s="16" t="s">
        <v>583</v>
      </c>
      <c r="B249" s="16" t="s">
        <v>584</v>
      </c>
    </row>
    <row r="250">
      <c r="A250" s="8" t="s">
        <v>585</v>
      </c>
      <c r="B250" s="8" t="s">
        <v>586</v>
      </c>
    </row>
    <row r="251">
      <c r="A251" s="16" t="s">
        <v>587</v>
      </c>
      <c r="B251" s="16" t="s">
        <v>588</v>
      </c>
    </row>
    <row r="252">
      <c r="A252" s="8" t="s">
        <v>589</v>
      </c>
      <c r="B252" s="8" t="s">
        <v>339</v>
      </c>
    </row>
    <row r="253">
      <c r="A253" s="16" t="s">
        <v>590</v>
      </c>
      <c r="B253" s="16" t="s">
        <v>591</v>
      </c>
    </row>
    <row r="254">
      <c r="A254" s="8" t="s">
        <v>592</v>
      </c>
      <c r="B254" s="8" t="s">
        <v>593</v>
      </c>
    </row>
    <row r="255">
      <c r="A255" s="16" t="s">
        <v>594</v>
      </c>
      <c r="B255" s="16" t="s">
        <v>595</v>
      </c>
    </row>
    <row r="256">
      <c r="A256" s="8" t="s">
        <v>596</v>
      </c>
      <c r="B256" s="8" t="s">
        <v>282</v>
      </c>
    </row>
    <row r="257">
      <c r="A257" s="16" t="s">
        <v>597</v>
      </c>
      <c r="B257" s="16" t="s">
        <v>313</v>
      </c>
    </row>
    <row r="258">
      <c r="A258" s="8" t="s">
        <v>598</v>
      </c>
      <c r="B258" s="8" t="s">
        <v>599</v>
      </c>
    </row>
    <row r="259">
      <c r="A259" s="16" t="s">
        <v>600</v>
      </c>
      <c r="B259" s="16" t="s">
        <v>601</v>
      </c>
    </row>
    <row r="260">
      <c r="A260" s="8" t="s">
        <v>602</v>
      </c>
      <c r="B260" s="8" t="s">
        <v>593</v>
      </c>
    </row>
    <row r="261">
      <c r="A261" s="16" t="s">
        <v>603</v>
      </c>
      <c r="B261" s="16" t="s">
        <v>604</v>
      </c>
    </row>
    <row r="262">
      <c r="A262" s="8" t="s">
        <v>605</v>
      </c>
      <c r="B262" s="8" t="s">
        <v>606</v>
      </c>
    </row>
    <row r="263">
      <c r="A263" s="16" t="s">
        <v>607</v>
      </c>
      <c r="B263" s="16" t="s">
        <v>608</v>
      </c>
    </row>
    <row r="264">
      <c r="A264" s="8" t="s">
        <v>609</v>
      </c>
      <c r="B264" s="8" t="s">
        <v>610</v>
      </c>
    </row>
    <row r="265">
      <c r="A265" s="16" t="s">
        <v>611</v>
      </c>
      <c r="B265" s="16" t="s">
        <v>612</v>
      </c>
    </row>
    <row r="266">
      <c r="A266" s="8" t="s">
        <v>613</v>
      </c>
      <c r="B266" s="8" t="s">
        <v>614</v>
      </c>
    </row>
    <row r="267">
      <c r="A267" s="16" t="s">
        <v>615</v>
      </c>
      <c r="B267" s="16" t="s">
        <v>616</v>
      </c>
    </row>
    <row r="268">
      <c r="A268" s="8" t="s">
        <v>617</v>
      </c>
      <c r="B268" s="8" t="s">
        <v>517</v>
      </c>
    </row>
    <row r="269">
      <c r="A269" s="16" t="s">
        <v>618</v>
      </c>
      <c r="B269" s="16" t="s">
        <v>619</v>
      </c>
    </row>
    <row r="270">
      <c r="A270" s="8" t="s">
        <v>620</v>
      </c>
      <c r="B270" s="8" t="s">
        <v>619</v>
      </c>
    </row>
    <row r="271">
      <c r="A271" s="16" t="s">
        <v>621</v>
      </c>
      <c r="B271" s="16" t="s">
        <v>622</v>
      </c>
    </row>
    <row r="272">
      <c r="A272" s="8" t="s">
        <v>623</v>
      </c>
      <c r="B272" s="8" t="s">
        <v>624</v>
      </c>
    </row>
    <row r="273">
      <c r="A273" s="16" t="s">
        <v>625</v>
      </c>
      <c r="B273" s="16" t="s">
        <v>626</v>
      </c>
    </row>
    <row r="274">
      <c r="A274" s="8" t="s">
        <v>627</v>
      </c>
      <c r="B274" s="8" t="s">
        <v>628</v>
      </c>
    </row>
    <row r="275">
      <c r="A275" s="16" t="s">
        <v>629</v>
      </c>
      <c r="B275" s="16" t="s">
        <v>630</v>
      </c>
    </row>
    <row r="276">
      <c r="A276" s="8" t="s">
        <v>631</v>
      </c>
      <c r="B276" s="8" t="s">
        <v>632</v>
      </c>
    </row>
    <row r="277">
      <c r="A277" s="16" t="s">
        <v>633</v>
      </c>
      <c r="B277" s="16" t="s">
        <v>634</v>
      </c>
    </row>
    <row r="278">
      <c r="A278" s="8" t="s">
        <v>635</v>
      </c>
      <c r="B278" s="8" t="s">
        <v>636</v>
      </c>
    </row>
    <row r="279">
      <c r="A279" s="16" t="s">
        <v>637</v>
      </c>
      <c r="B279" s="16" t="s">
        <v>634</v>
      </c>
    </row>
    <row r="280">
      <c r="A280" s="8" t="s">
        <v>638</v>
      </c>
      <c r="B280" s="8" t="s">
        <v>498</v>
      </c>
    </row>
    <row r="281">
      <c r="A281" s="16" t="s">
        <v>639</v>
      </c>
      <c r="B281" s="16" t="s">
        <v>640</v>
      </c>
    </row>
    <row r="282">
      <c r="A282" s="8" t="s">
        <v>641</v>
      </c>
      <c r="B282" s="8" t="s">
        <v>634</v>
      </c>
    </row>
    <row r="283">
      <c r="A283" s="16" t="s">
        <v>642</v>
      </c>
      <c r="B283" s="16" t="s">
        <v>643</v>
      </c>
    </row>
    <row r="284">
      <c r="A284" s="8" t="s">
        <v>644</v>
      </c>
      <c r="B284" s="8" t="s">
        <v>376</v>
      </c>
    </row>
    <row r="285">
      <c r="A285" s="16" t="s">
        <v>645</v>
      </c>
      <c r="B285" s="16" t="s">
        <v>646</v>
      </c>
    </row>
    <row r="286">
      <c r="A286" s="8" t="s">
        <v>647</v>
      </c>
      <c r="B286" s="8" t="s">
        <v>608</v>
      </c>
    </row>
    <row r="287">
      <c r="A287" s="16" t="s">
        <v>648</v>
      </c>
      <c r="B287" s="16" t="s">
        <v>584</v>
      </c>
    </row>
    <row r="288">
      <c r="A288" s="8" t="s">
        <v>649</v>
      </c>
      <c r="B288" s="8" t="s">
        <v>650</v>
      </c>
    </row>
    <row r="289">
      <c r="A289" s="16" t="s">
        <v>651</v>
      </c>
      <c r="B289" s="16" t="s">
        <v>652</v>
      </c>
    </row>
    <row r="290">
      <c r="A290" s="8" t="s">
        <v>653</v>
      </c>
      <c r="B290" s="8" t="s">
        <v>654</v>
      </c>
    </row>
    <row r="291">
      <c r="A291" s="16" t="s">
        <v>655</v>
      </c>
      <c r="B291" s="16" t="s">
        <v>656</v>
      </c>
    </row>
    <row r="292">
      <c r="A292" s="8" t="s">
        <v>657</v>
      </c>
      <c r="B292" s="8" t="s">
        <v>658</v>
      </c>
    </row>
    <row r="293">
      <c r="A293" s="16" t="s">
        <v>659</v>
      </c>
      <c r="B293" s="16" t="s">
        <v>660</v>
      </c>
    </row>
    <row r="294">
      <c r="A294" s="8" t="s">
        <v>661</v>
      </c>
      <c r="B294" s="8" t="s">
        <v>662</v>
      </c>
    </row>
    <row r="295">
      <c r="A295" s="16" t="s">
        <v>663</v>
      </c>
      <c r="B295" s="16" t="s">
        <v>664</v>
      </c>
    </row>
    <row r="296">
      <c r="A296" s="8" t="s">
        <v>665</v>
      </c>
      <c r="B296" s="8" t="s">
        <v>666</v>
      </c>
    </row>
    <row r="297">
      <c r="A297" s="16" t="s">
        <v>667</v>
      </c>
      <c r="B297" s="16" t="s">
        <v>668</v>
      </c>
    </row>
    <row r="298">
      <c r="A298" s="8" t="s">
        <v>669</v>
      </c>
      <c r="B298" s="8" t="s">
        <v>670</v>
      </c>
    </row>
    <row r="299">
      <c r="A299" s="16" t="s">
        <v>671</v>
      </c>
      <c r="B299" s="16" t="s">
        <v>672</v>
      </c>
    </row>
    <row r="300">
      <c r="A300" s="8" t="s">
        <v>673</v>
      </c>
      <c r="B300" s="8" t="s">
        <v>674</v>
      </c>
    </row>
    <row r="301">
      <c r="A301" s="16" t="s">
        <v>675</v>
      </c>
      <c r="B301" s="16" t="s">
        <v>676</v>
      </c>
    </row>
    <row r="302">
      <c r="A302" s="8" t="s">
        <v>677</v>
      </c>
      <c r="B302" s="8" t="s">
        <v>678</v>
      </c>
    </row>
    <row r="303">
      <c r="A303" s="16" t="s">
        <v>679</v>
      </c>
      <c r="B303" s="16" t="s">
        <v>365</v>
      </c>
    </row>
    <row r="304">
      <c r="A304" s="8" t="s">
        <v>680</v>
      </c>
      <c r="B304" s="8" t="s">
        <v>681</v>
      </c>
    </row>
    <row r="305">
      <c r="A305" s="16" t="s">
        <v>682</v>
      </c>
      <c r="B305" s="16" t="s">
        <v>683</v>
      </c>
    </row>
    <row r="306">
      <c r="A306" s="8" t="s">
        <v>684</v>
      </c>
      <c r="B306" s="8" t="s">
        <v>685</v>
      </c>
    </row>
    <row r="307">
      <c r="A307" s="16" t="s">
        <v>686</v>
      </c>
      <c r="B307" s="16" t="s">
        <v>687</v>
      </c>
    </row>
    <row r="308">
      <c r="A308" s="8" t="s">
        <v>688</v>
      </c>
      <c r="B308" s="8" t="s">
        <v>689</v>
      </c>
    </row>
    <row r="309">
      <c r="A309" s="16" t="s">
        <v>690</v>
      </c>
      <c r="B309" s="16" t="s">
        <v>406</v>
      </c>
    </row>
    <row r="310">
      <c r="A310" s="8" t="s">
        <v>691</v>
      </c>
      <c r="B310" s="8" t="s">
        <v>692</v>
      </c>
    </row>
    <row r="311">
      <c r="A311" s="16" t="s">
        <v>693</v>
      </c>
      <c r="B311" s="16" t="s">
        <v>650</v>
      </c>
    </row>
    <row r="312">
      <c r="A312" s="8" t="s">
        <v>694</v>
      </c>
      <c r="B312" s="8" t="s">
        <v>695</v>
      </c>
    </row>
    <row r="313">
      <c r="A313" s="16" t="s">
        <v>696</v>
      </c>
      <c r="B313" s="16" t="s">
        <v>656</v>
      </c>
    </row>
    <row r="314">
      <c r="A314" s="8" t="s">
        <v>697</v>
      </c>
      <c r="B314" s="8" t="s">
        <v>599</v>
      </c>
    </row>
    <row r="315">
      <c r="A315" s="16" t="s">
        <v>698</v>
      </c>
      <c r="B315" s="16" t="s">
        <v>699</v>
      </c>
    </row>
    <row r="316">
      <c r="A316" s="8" t="s">
        <v>700</v>
      </c>
      <c r="B316" s="8" t="s">
        <v>701</v>
      </c>
    </row>
    <row r="317">
      <c r="A317" s="16" t="s">
        <v>702</v>
      </c>
      <c r="B317" s="16" t="s">
        <v>703</v>
      </c>
    </row>
    <row r="318">
      <c r="A318" s="8" t="s">
        <v>704</v>
      </c>
      <c r="B318" s="8" t="s">
        <v>705</v>
      </c>
    </row>
    <row r="319">
      <c r="A319" s="16" t="s">
        <v>706</v>
      </c>
      <c r="B319" s="16" t="s">
        <v>707</v>
      </c>
    </row>
    <row r="320">
      <c r="A320" s="8" t="s">
        <v>708</v>
      </c>
      <c r="B320" s="8" t="s">
        <v>709</v>
      </c>
    </row>
    <row r="321">
      <c r="A321" s="16" t="s">
        <v>710</v>
      </c>
      <c r="B321" s="16" t="s">
        <v>643</v>
      </c>
    </row>
    <row r="322">
      <c r="A322" s="8" t="s">
        <v>711</v>
      </c>
      <c r="B322" s="8" t="s">
        <v>712</v>
      </c>
    </row>
    <row r="323">
      <c r="A323" s="16" t="s">
        <v>713</v>
      </c>
      <c r="B323" s="16" t="s">
        <v>714</v>
      </c>
    </row>
    <row r="324">
      <c r="A324" s="8" t="s">
        <v>715</v>
      </c>
      <c r="B324" s="8" t="s">
        <v>716</v>
      </c>
    </row>
    <row r="325">
      <c r="A325" s="16" t="s">
        <v>717</v>
      </c>
      <c r="B325" s="16" t="s">
        <v>718</v>
      </c>
    </row>
    <row r="326">
      <c r="A326" s="8" t="s">
        <v>719</v>
      </c>
      <c r="B326" s="8" t="s">
        <v>664</v>
      </c>
    </row>
    <row r="327">
      <c r="A327" s="16" t="s">
        <v>720</v>
      </c>
      <c r="B327" s="16" t="s">
        <v>422</v>
      </c>
    </row>
    <row r="328">
      <c r="A328" s="8" t="s">
        <v>721</v>
      </c>
      <c r="B328" s="8" t="s">
        <v>722</v>
      </c>
    </row>
    <row r="329">
      <c r="A329" s="16" t="s">
        <v>723</v>
      </c>
      <c r="B329" s="16" t="s">
        <v>624</v>
      </c>
    </row>
    <row r="330">
      <c r="A330" s="8" t="s">
        <v>724</v>
      </c>
      <c r="B330" s="8" t="s">
        <v>725</v>
      </c>
    </row>
    <row r="331">
      <c r="A331" s="16" t="s">
        <v>726</v>
      </c>
      <c r="B331" s="16" t="s">
        <v>727</v>
      </c>
    </row>
    <row r="332">
      <c r="A332" s="8" t="s">
        <v>728</v>
      </c>
      <c r="B332" s="8" t="s">
        <v>729</v>
      </c>
    </row>
    <row r="333">
      <c r="A333" s="16" t="s">
        <v>730</v>
      </c>
      <c r="B333" s="16" t="s">
        <v>731</v>
      </c>
    </row>
    <row r="334">
      <c r="A334" s="8" t="s">
        <v>732</v>
      </c>
      <c r="B334" s="8" t="s">
        <v>733</v>
      </c>
    </row>
    <row r="335">
      <c r="A335" s="16" t="s">
        <v>734</v>
      </c>
      <c r="B335" s="16" t="s">
        <v>626</v>
      </c>
    </row>
    <row r="336">
      <c r="A336" s="8" t="s">
        <v>735</v>
      </c>
      <c r="B336" s="8" t="s">
        <v>736</v>
      </c>
    </row>
    <row r="337">
      <c r="A337" s="16" t="s">
        <v>737</v>
      </c>
      <c r="B337" s="16" t="s">
        <v>652</v>
      </c>
    </row>
    <row r="338">
      <c r="A338" s="8" t="s">
        <v>738</v>
      </c>
      <c r="B338" s="8" t="s">
        <v>739</v>
      </c>
    </row>
    <row r="339">
      <c r="A339" s="16" t="s">
        <v>740</v>
      </c>
      <c r="B339" s="16" t="s">
        <v>741</v>
      </c>
    </row>
    <row r="340">
      <c r="A340" s="8" t="s">
        <v>742</v>
      </c>
      <c r="B340" s="8" t="s">
        <v>743</v>
      </c>
    </row>
    <row r="341">
      <c r="A341" s="16" t="s">
        <v>744</v>
      </c>
      <c r="B341" s="16" t="s">
        <v>712</v>
      </c>
    </row>
    <row r="342">
      <c r="A342" s="8" t="s">
        <v>745</v>
      </c>
      <c r="B342" s="8" t="s">
        <v>580</v>
      </c>
    </row>
    <row r="343">
      <c r="A343" s="16" t="s">
        <v>746</v>
      </c>
      <c r="B343" s="16" t="s">
        <v>683</v>
      </c>
    </row>
    <row r="344">
      <c r="A344" s="8" t="s">
        <v>747</v>
      </c>
      <c r="B344" s="8" t="s">
        <v>739</v>
      </c>
    </row>
    <row r="345">
      <c r="A345" s="16" t="s">
        <v>748</v>
      </c>
      <c r="B345" s="16" t="s">
        <v>749</v>
      </c>
    </row>
    <row r="346">
      <c r="A346" s="8" t="s">
        <v>750</v>
      </c>
      <c r="B346" s="8" t="s">
        <v>751</v>
      </c>
    </row>
    <row r="347">
      <c r="A347" s="16" t="s">
        <v>752</v>
      </c>
      <c r="B347" s="16" t="s">
        <v>753</v>
      </c>
    </row>
    <row r="348">
      <c r="A348" s="8" t="s">
        <v>754</v>
      </c>
      <c r="B348" s="8" t="s">
        <v>628</v>
      </c>
    </row>
    <row r="349">
      <c r="A349" s="16" t="s">
        <v>755</v>
      </c>
      <c r="B349" s="16" t="s">
        <v>699</v>
      </c>
    </row>
    <row r="350">
      <c r="A350" s="8" t="s">
        <v>756</v>
      </c>
      <c r="B350" s="8" t="s">
        <v>733</v>
      </c>
    </row>
    <row r="351">
      <c r="A351" s="16" t="s">
        <v>757</v>
      </c>
      <c r="B351" s="16" t="s">
        <v>758</v>
      </c>
    </row>
    <row r="352">
      <c r="A352" s="8" t="s">
        <v>759</v>
      </c>
      <c r="B352" s="8" t="s">
        <v>760</v>
      </c>
    </row>
    <row r="353">
      <c r="A353" s="16" t="s">
        <v>761</v>
      </c>
      <c r="B353" s="16" t="s">
        <v>218</v>
      </c>
    </row>
    <row r="354">
      <c r="A354" s="8" t="s">
        <v>762</v>
      </c>
      <c r="B354" s="8" t="s">
        <v>725</v>
      </c>
    </row>
    <row r="355">
      <c r="A355" s="16" t="s">
        <v>763</v>
      </c>
      <c r="B355" s="16" t="s">
        <v>557</v>
      </c>
    </row>
    <row r="356">
      <c r="A356" s="8" t="s">
        <v>764</v>
      </c>
      <c r="B356" s="8" t="s">
        <v>530</v>
      </c>
    </row>
    <row r="357">
      <c r="A357" s="16" t="s">
        <v>765</v>
      </c>
      <c r="B357" s="16" t="s">
        <v>334</v>
      </c>
    </row>
    <row r="358">
      <c r="A358" s="8" t="s">
        <v>766</v>
      </c>
      <c r="B358" s="8" t="s">
        <v>767</v>
      </c>
    </row>
    <row r="359">
      <c r="A359" s="16" t="s">
        <v>768</v>
      </c>
      <c r="B359" s="16" t="s">
        <v>769</v>
      </c>
    </row>
    <row r="360">
      <c r="A360" s="8" t="s">
        <v>770</v>
      </c>
      <c r="B360" s="8" t="s">
        <v>771</v>
      </c>
    </row>
    <row r="361">
      <c r="A361" s="16" t="s">
        <v>772</v>
      </c>
      <c r="B361" s="16" t="s">
        <v>773</v>
      </c>
    </row>
    <row r="362">
      <c r="A362" s="8" t="s">
        <v>774</v>
      </c>
      <c r="B362" s="8" t="s">
        <v>718</v>
      </c>
    </row>
    <row r="363">
      <c r="A363" s="16" t="s">
        <v>775</v>
      </c>
      <c r="B363" s="16" t="s">
        <v>685</v>
      </c>
    </row>
    <row r="364">
      <c r="A364" s="8" t="s">
        <v>776</v>
      </c>
      <c r="B364" s="8" t="s">
        <v>668</v>
      </c>
    </row>
    <row r="365">
      <c r="A365" s="16" t="s">
        <v>777</v>
      </c>
      <c r="B365" s="16" t="s">
        <v>778</v>
      </c>
    </row>
    <row r="366">
      <c r="A366" s="8" t="s">
        <v>779</v>
      </c>
      <c r="B366" s="8" t="s">
        <v>753</v>
      </c>
    </row>
    <row r="367">
      <c r="A367" s="16" t="s">
        <v>780</v>
      </c>
      <c r="B367" s="16" t="s">
        <v>781</v>
      </c>
    </row>
    <row r="368">
      <c r="A368" s="8" t="s">
        <v>782</v>
      </c>
      <c r="B368" s="8" t="s">
        <v>783</v>
      </c>
    </row>
    <row r="369">
      <c r="A369" s="16" t="s">
        <v>784</v>
      </c>
      <c r="B369" s="16" t="s">
        <v>785</v>
      </c>
    </row>
    <row r="370">
      <c r="A370" s="8" t="s">
        <v>786</v>
      </c>
      <c r="B370" s="8" t="s">
        <v>787</v>
      </c>
    </row>
    <row r="371">
      <c r="A371" s="16" t="s">
        <v>788</v>
      </c>
      <c r="B371" s="16" t="s">
        <v>781</v>
      </c>
    </row>
    <row r="372">
      <c r="A372" s="8" t="s">
        <v>789</v>
      </c>
      <c r="B372" s="8" t="s">
        <v>790</v>
      </c>
    </row>
    <row r="373">
      <c r="A373" s="16" t="s">
        <v>791</v>
      </c>
      <c r="B373" s="16" t="s">
        <v>689</v>
      </c>
    </row>
    <row r="374">
      <c r="A374" s="8" t="s">
        <v>792</v>
      </c>
      <c r="B374" s="8" t="s">
        <v>793</v>
      </c>
    </row>
    <row r="375">
      <c r="A375" s="16" t="s">
        <v>794</v>
      </c>
      <c r="B375" s="16" t="s">
        <v>795</v>
      </c>
    </row>
    <row r="376">
      <c r="A376" s="8" t="s">
        <v>796</v>
      </c>
      <c r="B376" s="8" t="s">
        <v>797</v>
      </c>
    </row>
    <row r="377">
      <c r="A377" s="16" t="s">
        <v>798</v>
      </c>
      <c r="B377" s="16" t="s">
        <v>795</v>
      </c>
    </row>
    <row r="378">
      <c r="A378" s="8" t="s">
        <v>799</v>
      </c>
      <c r="B378" s="8" t="s">
        <v>800</v>
      </c>
    </row>
    <row r="379">
      <c r="A379" s="16" t="s">
        <v>801</v>
      </c>
      <c r="B379" s="16" t="s">
        <v>517</v>
      </c>
    </row>
    <row r="380">
      <c r="A380" s="8" t="s">
        <v>802</v>
      </c>
      <c r="B380" s="8" t="s">
        <v>692</v>
      </c>
    </row>
    <row r="381">
      <c r="A381" s="16" t="s">
        <v>803</v>
      </c>
      <c r="B381" s="16" t="s">
        <v>804</v>
      </c>
    </row>
    <row r="382">
      <c r="A382" s="8" t="s">
        <v>805</v>
      </c>
      <c r="B382" s="8" t="s">
        <v>806</v>
      </c>
    </row>
    <row r="383">
      <c r="A383" s="16" t="s">
        <v>807</v>
      </c>
      <c r="B383" s="16" t="s">
        <v>753</v>
      </c>
    </row>
    <row r="384">
      <c r="A384" s="8" t="s">
        <v>808</v>
      </c>
      <c r="B384" s="8" t="s">
        <v>536</v>
      </c>
    </row>
    <row r="385">
      <c r="A385" s="16" t="s">
        <v>808</v>
      </c>
      <c r="B385" s="16" t="s">
        <v>535</v>
      </c>
    </row>
    <row r="386">
      <c r="A386" s="8" t="s">
        <v>809</v>
      </c>
      <c r="B386" s="8" t="s">
        <v>810</v>
      </c>
    </row>
    <row r="387">
      <c r="A387" s="16" t="s">
        <v>811</v>
      </c>
      <c r="B387" s="16" t="s">
        <v>760</v>
      </c>
    </row>
    <row r="388">
      <c r="A388" s="8" t="s">
        <v>812</v>
      </c>
      <c r="B388" s="8" t="s">
        <v>668</v>
      </c>
    </row>
    <row r="389">
      <c r="A389" s="16" t="s">
        <v>813</v>
      </c>
      <c r="B389" s="16" t="s">
        <v>814</v>
      </c>
    </row>
    <row r="390">
      <c r="A390" s="8" t="s">
        <v>815</v>
      </c>
      <c r="B390" s="8" t="s">
        <v>816</v>
      </c>
    </row>
    <row r="391">
      <c r="A391" s="16" t="s">
        <v>817</v>
      </c>
      <c r="B391" s="16" t="s">
        <v>666</v>
      </c>
    </row>
    <row r="392">
      <c r="A392" s="8" t="s">
        <v>818</v>
      </c>
      <c r="B392" s="8" t="s">
        <v>787</v>
      </c>
    </row>
    <row r="393">
      <c r="A393" s="16" t="s">
        <v>819</v>
      </c>
      <c r="B393" s="16" t="s">
        <v>666</v>
      </c>
    </row>
    <row r="394">
      <c r="A394" s="8" t="s">
        <v>820</v>
      </c>
      <c r="B394" s="8" t="s">
        <v>821</v>
      </c>
    </row>
    <row r="395">
      <c r="A395" s="16" t="s">
        <v>822</v>
      </c>
      <c r="B395" s="16" t="s">
        <v>749</v>
      </c>
    </row>
    <row r="396">
      <c r="A396" s="8" t="s">
        <v>823</v>
      </c>
      <c r="B396" s="8" t="s">
        <v>824</v>
      </c>
    </row>
    <row r="397">
      <c r="A397" s="16" t="s">
        <v>825</v>
      </c>
      <c r="B397" s="16" t="s">
        <v>826</v>
      </c>
    </row>
    <row r="398">
      <c r="A398" s="8" t="s">
        <v>827</v>
      </c>
      <c r="B398" s="8" t="s">
        <v>787</v>
      </c>
    </row>
    <row r="399">
      <c r="A399" s="16" t="s">
        <v>828</v>
      </c>
      <c r="B399" s="16" t="s">
        <v>816</v>
      </c>
    </row>
    <row r="400">
      <c r="A400" s="8" t="s">
        <v>829</v>
      </c>
      <c r="B400" s="8" t="s">
        <v>666</v>
      </c>
    </row>
    <row r="401">
      <c r="A401" s="16" t="s">
        <v>830</v>
      </c>
      <c r="B401" s="16" t="s">
        <v>797</v>
      </c>
    </row>
    <row r="402">
      <c r="A402" s="8" t="s">
        <v>831</v>
      </c>
      <c r="B402" s="8" t="s">
        <v>832</v>
      </c>
    </row>
    <row r="403">
      <c r="A403" s="16" t="s">
        <v>833</v>
      </c>
      <c r="B403" s="16" t="s">
        <v>722</v>
      </c>
    </row>
    <row r="404">
      <c r="A404" s="8" t="s">
        <v>834</v>
      </c>
      <c r="B404" s="8" t="s">
        <v>810</v>
      </c>
    </row>
    <row r="405">
      <c r="A405" s="16" t="s">
        <v>835</v>
      </c>
      <c r="B405" s="16" t="s">
        <v>836</v>
      </c>
    </row>
    <row r="406">
      <c r="A406" s="8" t="s">
        <v>837</v>
      </c>
      <c r="B406" s="8" t="s">
        <v>838</v>
      </c>
    </row>
    <row r="407">
      <c r="A407" s="16" t="s">
        <v>839</v>
      </c>
      <c r="B407" s="16" t="s">
        <v>297</v>
      </c>
    </row>
    <row r="408">
      <c r="A408" s="8" t="s">
        <v>840</v>
      </c>
      <c r="B408" s="8" t="s">
        <v>753</v>
      </c>
    </row>
    <row r="409">
      <c r="A409" s="16" t="s">
        <v>841</v>
      </c>
      <c r="B409" s="16" t="s">
        <v>836</v>
      </c>
    </row>
    <row r="410">
      <c r="A410" s="8" t="s">
        <v>842</v>
      </c>
      <c r="B410" s="8" t="s">
        <v>836</v>
      </c>
    </row>
    <row r="411">
      <c r="A411" s="16" t="s">
        <v>843</v>
      </c>
      <c r="B411" s="16" t="s">
        <v>313</v>
      </c>
    </row>
    <row r="412">
      <c r="A412" s="8" t="s">
        <v>844</v>
      </c>
      <c r="B412" s="8" t="s">
        <v>197</v>
      </c>
    </row>
    <row r="413">
      <c r="A413" s="16" t="s">
        <v>845</v>
      </c>
      <c r="B413" s="16" t="s">
        <v>846</v>
      </c>
    </row>
    <row r="414">
      <c r="A414" s="8" t="s">
        <v>847</v>
      </c>
      <c r="B414" s="8" t="s">
        <v>848</v>
      </c>
    </row>
    <row r="415">
      <c r="A415" s="16" t="s">
        <v>849</v>
      </c>
      <c r="B415" s="16" t="s">
        <v>716</v>
      </c>
    </row>
    <row r="416">
      <c r="A416" s="8" t="s">
        <v>850</v>
      </c>
      <c r="B416" s="8" t="s">
        <v>678</v>
      </c>
    </row>
    <row r="417">
      <c r="A417" s="16" t="s">
        <v>851</v>
      </c>
      <c r="B417" s="16" t="s">
        <v>729</v>
      </c>
    </row>
    <row r="418">
      <c r="A418" s="8" t="s">
        <v>852</v>
      </c>
      <c r="B418" s="8" t="s">
        <v>848</v>
      </c>
    </row>
    <row r="419">
      <c r="A419" s="16" t="s">
        <v>853</v>
      </c>
      <c r="B419" s="16" t="s">
        <v>854</v>
      </c>
    </row>
    <row r="420">
      <c r="A420" s="8" t="s">
        <v>855</v>
      </c>
      <c r="B420" s="8" t="s">
        <v>376</v>
      </c>
    </row>
    <row r="421">
      <c r="A421" s="16" t="s">
        <v>856</v>
      </c>
      <c r="B421" s="16" t="s">
        <v>838</v>
      </c>
    </row>
    <row r="422">
      <c r="A422" s="8" t="s">
        <v>857</v>
      </c>
      <c r="B422" s="8" t="s">
        <v>753</v>
      </c>
    </row>
    <row r="423">
      <c r="A423" s="16" t="s">
        <v>858</v>
      </c>
      <c r="B423" s="16" t="s">
        <v>859</v>
      </c>
    </row>
    <row r="424">
      <c r="A424" s="8" t="s">
        <v>860</v>
      </c>
      <c r="B424" s="8" t="s">
        <v>861</v>
      </c>
    </row>
    <row r="425">
      <c r="A425" s="16" t="s">
        <v>862</v>
      </c>
      <c r="B425" s="16" t="s">
        <v>861</v>
      </c>
    </row>
    <row r="426">
      <c r="A426" s="8" t="s">
        <v>863</v>
      </c>
      <c r="B426" s="8" t="s">
        <v>814</v>
      </c>
    </row>
    <row r="427">
      <c r="A427" s="16" t="s">
        <v>864</v>
      </c>
      <c r="B427" s="16" t="s">
        <v>652</v>
      </c>
    </row>
    <row r="428">
      <c r="A428" s="8" t="s">
        <v>865</v>
      </c>
      <c r="B428" s="8" t="s">
        <v>866</v>
      </c>
    </row>
    <row r="429">
      <c r="A429" s="16" t="s">
        <v>867</v>
      </c>
      <c r="B429" s="16" t="s">
        <v>868</v>
      </c>
    </row>
    <row r="430">
      <c r="A430" s="8" t="s">
        <v>869</v>
      </c>
      <c r="B430" s="8" t="s">
        <v>753</v>
      </c>
    </row>
    <row r="431">
      <c r="A431" s="16" t="s">
        <v>870</v>
      </c>
      <c r="B431" s="16" t="s">
        <v>871</v>
      </c>
    </row>
    <row r="432">
      <c r="A432" s="8" t="s">
        <v>872</v>
      </c>
      <c r="B432" s="8" t="s">
        <v>873</v>
      </c>
    </row>
    <row r="433">
      <c r="A433" s="16" t="s">
        <v>874</v>
      </c>
      <c r="B433" s="16" t="s">
        <v>753</v>
      </c>
    </row>
    <row r="434">
      <c r="A434" s="8" t="s">
        <v>875</v>
      </c>
      <c r="B434" s="8" t="s">
        <v>876</v>
      </c>
    </row>
    <row r="435">
      <c r="A435" s="16" t="s">
        <v>877</v>
      </c>
      <c r="B435" s="16" t="s">
        <v>878</v>
      </c>
    </row>
    <row r="436">
      <c r="A436" s="8" t="s">
        <v>879</v>
      </c>
      <c r="B436" s="8" t="s">
        <v>703</v>
      </c>
    </row>
    <row r="437">
      <c r="A437" s="16" t="s">
        <v>880</v>
      </c>
      <c r="B437" s="16" t="s">
        <v>881</v>
      </c>
    </row>
    <row r="438">
      <c r="A438" s="8" t="s">
        <v>882</v>
      </c>
      <c r="B438" s="8" t="s">
        <v>881</v>
      </c>
    </row>
    <row r="439">
      <c r="A439" s="16" t="s">
        <v>883</v>
      </c>
      <c r="B439" s="16" t="s">
        <v>814</v>
      </c>
    </row>
    <row r="440">
      <c r="A440" s="8" t="s">
        <v>884</v>
      </c>
      <c r="B440" s="8" t="s">
        <v>884</v>
      </c>
    </row>
    <row r="441">
      <c r="A441" s="16" t="s">
        <v>885</v>
      </c>
      <c r="B441" s="16" t="s">
        <v>826</v>
      </c>
    </row>
    <row r="442">
      <c r="A442" s="8" t="s">
        <v>886</v>
      </c>
      <c r="B442" s="8" t="s">
        <v>731</v>
      </c>
    </row>
    <row r="443">
      <c r="A443" s="16" t="s">
        <v>887</v>
      </c>
      <c r="B443" s="16" t="s">
        <v>888</v>
      </c>
    </row>
    <row r="444">
      <c r="A444" s="8" t="s">
        <v>889</v>
      </c>
      <c r="B444" s="8" t="s">
        <v>890</v>
      </c>
    </row>
    <row r="445">
      <c r="A445" s="16" t="s">
        <v>891</v>
      </c>
      <c r="B445" s="16" t="s">
        <v>660</v>
      </c>
    </row>
    <row r="446">
      <c r="A446" s="8" t="s">
        <v>892</v>
      </c>
      <c r="B446" s="8" t="s">
        <v>790</v>
      </c>
    </row>
    <row r="447">
      <c r="A447" s="16" t="s">
        <v>893</v>
      </c>
      <c r="B447" s="16" t="s">
        <v>894</v>
      </c>
    </row>
    <row r="448">
      <c r="A448" s="8" t="s">
        <v>895</v>
      </c>
      <c r="B448" s="8" t="s">
        <v>646</v>
      </c>
    </row>
    <row r="449">
      <c r="A449" s="16" t="s">
        <v>896</v>
      </c>
      <c r="B449" s="16" t="s">
        <v>897</v>
      </c>
    </row>
    <row r="450">
      <c r="A450" s="8" t="s">
        <v>898</v>
      </c>
      <c r="B450" s="8" t="s">
        <v>898</v>
      </c>
    </row>
    <row r="451">
      <c r="A451" s="16" t="s">
        <v>899</v>
      </c>
      <c r="B451" s="16" t="s">
        <v>900</v>
      </c>
    </row>
    <row r="452">
      <c r="A452" s="8" t="s">
        <v>901</v>
      </c>
      <c r="B452" s="8" t="s">
        <v>902</v>
      </c>
    </row>
    <row r="453">
      <c r="A453" s="16" t="s">
        <v>903</v>
      </c>
      <c r="B453" s="16" t="s">
        <v>904</v>
      </c>
    </row>
    <row r="454">
      <c r="A454" s="8" t="s">
        <v>905</v>
      </c>
      <c r="B454" s="8" t="s">
        <v>906</v>
      </c>
    </row>
    <row r="455">
      <c r="A455" s="16" t="s">
        <v>907</v>
      </c>
      <c r="B455" s="16" t="s">
        <v>908</v>
      </c>
    </row>
    <row r="456">
      <c r="A456" s="8" t="s">
        <v>909</v>
      </c>
      <c r="B456" s="8" t="s">
        <v>909</v>
      </c>
    </row>
    <row r="457">
      <c r="A457" s="16" t="s">
        <v>910</v>
      </c>
      <c r="B457" s="16" t="s">
        <v>910</v>
      </c>
    </row>
    <row r="458">
      <c r="A458" s="8" t="s">
        <v>911</v>
      </c>
      <c r="B458" s="8" t="s">
        <v>902</v>
      </c>
    </row>
    <row r="459">
      <c r="A459" s="16" t="s">
        <v>912</v>
      </c>
      <c r="B459" s="16" t="s">
        <v>913</v>
      </c>
    </row>
    <row r="460">
      <c r="A460" s="8" t="s">
        <v>914</v>
      </c>
      <c r="B460" s="8" t="s">
        <v>915</v>
      </c>
    </row>
    <row r="461">
      <c r="A461" s="16" t="s">
        <v>916</v>
      </c>
      <c r="B461" s="16" t="s">
        <v>917</v>
      </c>
    </row>
    <row r="462">
      <c r="A462" s="8" t="s">
        <v>918</v>
      </c>
      <c r="B462" s="8" t="s">
        <v>917</v>
      </c>
    </row>
    <row r="463">
      <c r="A463" s="16" t="s">
        <v>919</v>
      </c>
      <c r="B463" s="16" t="s">
        <v>920</v>
      </c>
    </row>
    <row r="464">
      <c r="A464" s="8" t="s">
        <v>921</v>
      </c>
      <c r="B464" s="8" t="s">
        <v>920</v>
      </c>
    </row>
    <row r="465">
      <c r="A465" s="16" t="s">
        <v>922</v>
      </c>
      <c r="B465" s="16" t="s">
        <v>923</v>
      </c>
    </row>
    <row r="466">
      <c r="A466" s="8" t="s">
        <v>924</v>
      </c>
      <c r="B466" s="8" t="s">
        <v>925</v>
      </c>
    </row>
    <row r="467">
      <c r="A467" s="16" t="s">
        <v>926</v>
      </c>
      <c r="B467" s="16" t="s">
        <v>925</v>
      </c>
    </row>
    <row r="468">
      <c r="A468" s="8" t="s">
        <v>927</v>
      </c>
      <c r="B468" s="8" t="s">
        <v>923</v>
      </c>
    </row>
    <row r="469">
      <c r="A469" s="16" t="s">
        <v>928</v>
      </c>
      <c r="B469" s="16" t="s">
        <v>928</v>
      </c>
    </row>
    <row r="470">
      <c r="A470" s="8" t="s">
        <v>929</v>
      </c>
      <c r="B470" s="8" t="s">
        <v>930</v>
      </c>
    </row>
    <row r="471">
      <c r="A471" s="16" t="s">
        <v>931</v>
      </c>
      <c r="B471" s="16" t="s">
        <v>932</v>
      </c>
    </row>
    <row r="472">
      <c r="A472" s="8" t="s">
        <v>933</v>
      </c>
      <c r="B472" s="8" t="s">
        <v>932</v>
      </c>
    </row>
    <row r="473">
      <c r="A473" s="16" t="s">
        <v>934</v>
      </c>
      <c r="B473" s="16" t="s">
        <v>894</v>
      </c>
    </row>
    <row r="474">
      <c r="A474" s="8" t="s">
        <v>935</v>
      </c>
      <c r="B474" s="8" t="s">
        <v>935</v>
      </c>
    </row>
    <row r="475">
      <c r="A475" s="16" t="s">
        <v>936</v>
      </c>
      <c r="B475" s="16" t="s">
        <v>474</v>
      </c>
    </row>
    <row r="476">
      <c r="A476" s="8" t="s">
        <v>937</v>
      </c>
      <c r="B476" s="8" t="s">
        <v>938</v>
      </c>
    </row>
    <row r="477">
      <c r="A477" s="16" t="s">
        <v>939</v>
      </c>
      <c r="B477" s="16" t="s">
        <v>939</v>
      </c>
    </row>
    <row r="478">
      <c r="A478" s="8" t="s">
        <v>940</v>
      </c>
      <c r="B478" s="8" t="s">
        <v>758</v>
      </c>
    </row>
    <row r="479">
      <c r="A479" s="16" t="s">
        <v>941</v>
      </c>
      <c r="B479" s="16" t="s">
        <v>769</v>
      </c>
    </row>
    <row r="480">
      <c r="A480" s="8" t="s">
        <v>942</v>
      </c>
      <c r="B480" s="8" t="s">
        <v>943</v>
      </c>
    </row>
    <row r="481">
      <c r="A481" s="16" t="s">
        <v>944</v>
      </c>
      <c r="B481" s="16" t="s">
        <v>945</v>
      </c>
    </row>
    <row r="482">
      <c r="A482" s="8" t="s">
        <v>946</v>
      </c>
      <c r="B482" s="8" t="s">
        <v>945</v>
      </c>
    </row>
    <row r="483">
      <c r="A483" s="16" t="s">
        <v>947</v>
      </c>
      <c r="B483" s="16" t="s">
        <v>948</v>
      </c>
    </row>
    <row r="484">
      <c r="A484" s="8" t="s">
        <v>949</v>
      </c>
      <c r="B484" s="8" t="s">
        <v>948</v>
      </c>
    </row>
    <row r="485">
      <c r="A485" s="16" t="s">
        <v>950</v>
      </c>
      <c r="B485" s="16" t="s">
        <v>950</v>
      </c>
    </row>
    <row r="486">
      <c r="A486" s="8" t="s">
        <v>951</v>
      </c>
      <c r="B486" s="8" t="s">
        <v>848</v>
      </c>
    </row>
    <row r="487">
      <c r="A487" s="16" t="s">
        <v>952</v>
      </c>
      <c r="B487" s="16" t="s">
        <v>953</v>
      </c>
    </row>
    <row r="488">
      <c r="A488" s="8" t="s">
        <v>954</v>
      </c>
      <c r="B488" s="8" t="s">
        <v>953</v>
      </c>
    </row>
    <row r="489">
      <c r="A489" s="16" t="s">
        <v>955</v>
      </c>
      <c r="B489" s="16" t="s">
        <v>953</v>
      </c>
    </row>
    <row r="490">
      <c r="A490" s="8" t="s">
        <v>956</v>
      </c>
      <c r="B490" s="8" t="s">
        <v>957</v>
      </c>
    </row>
    <row r="491">
      <c r="A491" s="16" t="s">
        <v>958</v>
      </c>
      <c r="B491" s="16" t="s">
        <v>959</v>
      </c>
    </row>
    <row r="492">
      <c r="A492" s="8" t="s">
        <v>960</v>
      </c>
      <c r="B492" s="8" t="s">
        <v>961</v>
      </c>
    </row>
    <row r="493">
      <c r="A493" s="16" t="s">
        <v>962</v>
      </c>
      <c r="B493" s="16" t="s">
        <v>957</v>
      </c>
    </row>
    <row r="494">
      <c r="A494" s="8" t="s">
        <v>963</v>
      </c>
      <c r="B494" s="8" t="s">
        <v>964</v>
      </c>
    </row>
    <row r="495">
      <c r="A495" s="16" t="s">
        <v>965</v>
      </c>
      <c r="B495" s="16" t="s">
        <v>966</v>
      </c>
    </row>
    <row r="496">
      <c r="A496" s="8" t="s">
        <v>967</v>
      </c>
      <c r="B496" s="8" t="s">
        <v>966</v>
      </c>
    </row>
    <row r="497">
      <c r="A497" s="16" t="s">
        <v>968</v>
      </c>
      <c r="B497" s="16" t="s">
        <v>969</v>
      </c>
    </row>
    <row r="498">
      <c r="A498" s="8" t="s">
        <v>970</v>
      </c>
      <c r="B498" s="8" t="s">
        <v>970</v>
      </c>
    </row>
    <row r="499">
      <c r="A499" s="16" t="s">
        <v>971</v>
      </c>
      <c r="B499" s="16" t="s">
        <v>971</v>
      </c>
    </row>
    <row r="500">
      <c r="A500" s="8" t="s">
        <v>972</v>
      </c>
      <c r="B500" s="8" t="s">
        <v>972</v>
      </c>
    </row>
    <row r="501">
      <c r="A501" s="16" t="s">
        <v>973</v>
      </c>
      <c r="B501" s="16" t="s">
        <v>973</v>
      </c>
    </row>
    <row r="502">
      <c r="A502" s="8" t="s">
        <v>974</v>
      </c>
      <c r="B502" s="8" t="s">
        <v>974</v>
      </c>
    </row>
    <row r="503">
      <c r="A503" s="16" t="s">
        <v>975</v>
      </c>
      <c r="B503" s="16" t="s">
        <v>976</v>
      </c>
    </row>
    <row r="504">
      <c r="A504" s="8" t="s">
        <v>977</v>
      </c>
      <c r="B504" s="8" t="s">
        <v>977</v>
      </c>
    </row>
    <row r="505">
      <c r="A505" s="16" t="s">
        <v>978</v>
      </c>
      <c r="B505" s="16" t="s">
        <v>978</v>
      </c>
    </row>
    <row r="506">
      <c r="A506" s="8" t="s">
        <v>979</v>
      </c>
      <c r="B506" s="8" t="s">
        <v>979</v>
      </c>
    </row>
    <row r="507">
      <c r="A507" s="16" t="s">
        <v>980</v>
      </c>
      <c r="B507" s="16" t="s">
        <v>472</v>
      </c>
    </row>
    <row r="508">
      <c r="A508" s="8" t="s">
        <v>981</v>
      </c>
      <c r="B508" s="8" t="s">
        <v>577</v>
      </c>
    </row>
    <row r="509">
      <c r="A509" s="16" t="s">
        <v>982</v>
      </c>
      <c r="B509" s="16" t="s">
        <v>982</v>
      </c>
    </row>
    <row r="510">
      <c r="A510" s="8" t="s">
        <v>983</v>
      </c>
      <c r="B510" s="8" t="s">
        <v>984</v>
      </c>
    </row>
    <row r="511">
      <c r="A511" s="16" t="s">
        <v>985</v>
      </c>
      <c r="B511" s="16" t="s">
        <v>985</v>
      </c>
    </row>
    <row r="512">
      <c r="A512" s="8" t="s">
        <v>986</v>
      </c>
      <c r="B512" s="8" t="s">
        <v>986</v>
      </c>
    </row>
    <row r="513">
      <c r="A513" s="16" t="s">
        <v>987</v>
      </c>
      <c r="B513" s="16" t="s">
        <v>987</v>
      </c>
    </row>
    <row r="514">
      <c r="A514" s="8" t="s">
        <v>988</v>
      </c>
      <c r="B514" s="8" t="s">
        <v>989</v>
      </c>
    </row>
    <row r="515">
      <c r="A515" s="16" t="s">
        <v>990</v>
      </c>
      <c r="B515" s="16" t="s">
        <v>991</v>
      </c>
    </row>
    <row r="516">
      <c r="A516" s="8" t="s">
        <v>992</v>
      </c>
      <c r="B516" s="8" t="s">
        <v>993</v>
      </c>
    </row>
    <row r="517">
      <c r="A517" s="16" t="s">
        <v>994</v>
      </c>
      <c r="B517" s="16" t="s">
        <v>994</v>
      </c>
    </row>
    <row r="518">
      <c r="A518" s="8" t="s">
        <v>995</v>
      </c>
      <c r="B518" s="8" t="s">
        <v>996</v>
      </c>
    </row>
    <row r="519">
      <c r="A519" s="16" t="s">
        <v>997</v>
      </c>
      <c r="B519" s="16" t="s">
        <v>996</v>
      </c>
    </row>
    <row r="520">
      <c r="A520" s="8" t="s">
        <v>998</v>
      </c>
      <c r="B520" s="8" t="s">
        <v>999</v>
      </c>
    </row>
    <row r="521">
      <c r="A521" s="16" t="s">
        <v>1000</v>
      </c>
      <c r="B521" s="16" t="s">
        <v>923</v>
      </c>
    </row>
    <row r="522">
      <c r="A522" s="8" t="s">
        <v>1001</v>
      </c>
      <c r="B522" s="8" t="s">
        <v>832</v>
      </c>
    </row>
    <row r="523">
      <c r="A523" s="16" t="s">
        <v>1002</v>
      </c>
      <c r="B523" s="16" t="s">
        <v>593</v>
      </c>
    </row>
    <row r="524">
      <c r="A524" s="8" t="s">
        <v>1003</v>
      </c>
      <c r="B524" s="8" t="s">
        <v>908</v>
      </c>
    </row>
    <row r="525">
      <c r="A525" s="16" t="s">
        <v>1004</v>
      </c>
      <c r="B525" s="16" t="s">
        <v>701</v>
      </c>
    </row>
    <row r="526">
      <c r="A526" s="8" t="s">
        <v>1005</v>
      </c>
      <c r="B526" s="8" t="s">
        <v>1006</v>
      </c>
    </row>
    <row r="527">
      <c r="A527" s="16" t="s">
        <v>1007</v>
      </c>
      <c r="B527" s="16" t="s">
        <v>1008</v>
      </c>
    </row>
    <row r="528">
      <c r="A528" s="8" t="s">
        <v>1009</v>
      </c>
      <c r="B528" s="8" t="s">
        <v>1010</v>
      </c>
    </row>
    <row r="529">
      <c r="A529" s="16" t="s">
        <v>1011</v>
      </c>
      <c r="B529" s="16" t="s">
        <v>930</v>
      </c>
    </row>
    <row r="530">
      <c r="A530" s="8" t="s">
        <v>1012</v>
      </c>
      <c r="B530" s="8" t="s">
        <v>938</v>
      </c>
    </row>
    <row r="531">
      <c r="A531" s="16" t="s">
        <v>1013</v>
      </c>
      <c r="B531" s="16" t="s">
        <v>821</v>
      </c>
    </row>
    <row r="532">
      <c r="A532" s="8" t="s">
        <v>1014</v>
      </c>
      <c r="B532" s="8" t="s">
        <v>783</v>
      </c>
    </row>
    <row r="533">
      <c r="A533" s="16" t="s">
        <v>1015</v>
      </c>
      <c r="B533" s="16" t="s">
        <v>660</v>
      </c>
    </row>
    <row r="534">
      <c r="A534" s="8" t="s">
        <v>1016</v>
      </c>
      <c r="B534" s="8" t="s">
        <v>751</v>
      </c>
    </row>
    <row r="535">
      <c r="A535" s="16" t="s">
        <v>1017</v>
      </c>
      <c r="B535" s="16" t="s">
        <v>584</v>
      </c>
    </row>
    <row r="536">
      <c r="A536" s="8" t="s">
        <v>1018</v>
      </c>
      <c r="B536" s="8" t="s">
        <v>1019</v>
      </c>
    </row>
    <row r="993">
      <c r="C993" s="22"/>
    </row>
  </sheetData>
  <conditionalFormatting sqref="A537:Y1000">
    <cfRule type="notContainsBlanks" dxfId="4" priority="1">
      <formula>LEN(TRIM(A537))&gt;0</formula>
    </cfRule>
  </conditionalFormatting>
  <drawing r:id="rId1"/>
  <tableParts count="2">
    <tablePart r:id="rId4"/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0"/>
    <col customWidth="1" min="2" max="2" width="17.25"/>
  </cols>
  <sheetData>
    <row r="1">
      <c r="A1" s="23" t="s">
        <v>16</v>
      </c>
      <c r="B1" s="23" t="s">
        <v>17</v>
      </c>
      <c r="C1" s="24" t="s">
        <v>1020</v>
      </c>
    </row>
    <row r="2">
      <c r="A2" s="25" t="s">
        <v>197</v>
      </c>
      <c r="B2" s="25" t="s">
        <v>1021</v>
      </c>
      <c r="C2" s="26">
        <v>60.0</v>
      </c>
    </row>
    <row r="3">
      <c r="A3" s="25" t="s">
        <v>248</v>
      </c>
      <c r="B3" s="25" t="s">
        <v>1022</v>
      </c>
      <c r="C3" s="26">
        <v>15.0</v>
      </c>
    </row>
    <row r="4">
      <c r="A4" s="25" t="s">
        <v>195</v>
      </c>
      <c r="B4" s="25" t="s">
        <v>1023</v>
      </c>
      <c r="C4" s="26">
        <v>69.0</v>
      </c>
    </row>
    <row r="5">
      <c r="A5" s="25" t="s">
        <v>279</v>
      </c>
      <c r="B5" s="25" t="s">
        <v>1024</v>
      </c>
      <c r="C5" s="26">
        <v>97.0</v>
      </c>
    </row>
    <row r="6">
      <c r="A6" s="25" t="s">
        <v>321</v>
      </c>
      <c r="B6" s="25" t="s">
        <v>1025</v>
      </c>
      <c r="C6" s="26">
        <v>108.0</v>
      </c>
    </row>
    <row r="7">
      <c r="A7" s="25" t="s">
        <v>226</v>
      </c>
      <c r="B7" s="25" t="s">
        <v>1023</v>
      </c>
      <c r="C7" s="26">
        <v>14.0</v>
      </c>
    </row>
    <row r="8">
      <c r="A8" s="25" t="s">
        <v>200</v>
      </c>
      <c r="B8" s="25" t="s">
        <v>1022</v>
      </c>
      <c r="C8" s="26">
        <v>79.0</v>
      </c>
    </row>
    <row r="9">
      <c r="A9" s="25" t="s">
        <v>263</v>
      </c>
      <c r="B9" s="25" t="s">
        <v>1026</v>
      </c>
      <c r="C9" s="26">
        <v>50.0</v>
      </c>
    </row>
    <row r="10">
      <c r="A10" s="25" t="s">
        <v>206</v>
      </c>
      <c r="B10" s="25" t="s">
        <v>1027</v>
      </c>
      <c r="C10" s="26">
        <v>13.0</v>
      </c>
    </row>
    <row r="11">
      <c r="A11" s="25" t="s">
        <v>298</v>
      </c>
      <c r="B11" s="25" t="s">
        <v>1028</v>
      </c>
      <c r="C11" s="26">
        <v>50.0</v>
      </c>
    </row>
    <row r="12">
      <c r="A12" s="25" t="s">
        <v>313</v>
      </c>
      <c r="B12" s="25" t="s">
        <v>1029</v>
      </c>
      <c r="C12" s="26">
        <v>20.0</v>
      </c>
    </row>
    <row r="13">
      <c r="A13" s="25" t="s">
        <v>203</v>
      </c>
      <c r="B13" s="25" t="s">
        <v>1030</v>
      </c>
      <c r="C13" s="26">
        <v>13.0</v>
      </c>
    </row>
    <row r="14">
      <c r="A14" s="25" t="s">
        <v>295</v>
      </c>
      <c r="B14" s="25" t="s">
        <v>1023</v>
      </c>
      <c r="C14" s="26">
        <v>5.0</v>
      </c>
    </row>
    <row r="15">
      <c r="A15" s="25" t="s">
        <v>211</v>
      </c>
      <c r="B15" s="25" t="s">
        <v>1025</v>
      </c>
      <c r="C15" s="26">
        <v>24.0</v>
      </c>
    </row>
    <row r="16">
      <c r="A16" s="25" t="s">
        <v>236</v>
      </c>
      <c r="B16" s="25" t="s">
        <v>1021</v>
      </c>
      <c r="C16" s="26">
        <v>78.0</v>
      </c>
    </row>
    <row r="17">
      <c r="A17" s="25" t="s">
        <v>275</v>
      </c>
      <c r="B17" s="25" t="s">
        <v>1031</v>
      </c>
      <c r="C17" s="26">
        <v>53.0</v>
      </c>
    </row>
    <row r="18">
      <c r="A18" s="25" t="s">
        <v>262</v>
      </c>
      <c r="B18" s="25" t="s">
        <v>1025</v>
      </c>
      <c r="C18" s="26">
        <v>84.0</v>
      </c>
    </row>
    <row r="19">
      <c r="A19" s="25" t="s">
        <v>208</v>
      </c>
      <c r="B19" s="25" t="s">
        <v>1032</v>
      </c>
      <c r="C19" s="26">
        <v>42.0</v>
      </c>
    </row>
    <row r="20">
      <c r="A20" s="25" t="s">
        <v>269</v>
      </c>
      <c r="B20" s="25" t="s">
        <v>1033</v>
      </c>
      <c r="C20" s="26">
        <v>49.0</v>
      </c>
    </row>
    <row r="21">
      <c r="A21" s="25" t="s">
        <v>202</v>
      </c>
      <c r="B21" s="25" t="s">
        <v>1027</v>
      </c>
      <c r="C21" s="26">
        <v>78.0</v>
      </c>
    </row>
    <row r="22">
      <c r="A22" s="25" t="s">
        <v>237</v>
      </c>
      <c r="B22" s="25" t="s">
        <v>1034</v>
      </c>
      <c r="C22" s="26">
        <v>30.0</v>
      </c>
    </row>
    <row r="23">
      <c r="A23" s="25" t="s">
        <v>243</v>
      </c>
      <c r="B23" s="25" t="s">
        <v>1035</v>
      </c>
      <c r="C23" s="26">
        <v>71.0</v>
      </c>
    </row>
    <row r="24">
      <c r="A24" s="25" t="s">
        <v>228</v>
      </c>
      <c r="B24" s="25" t="s">
        <v>1034</v>
      </c>
      <c r="C24" s="26">
        <v>85.0</v>
      </c>
    </row>
    <row r="25">
      <c r="A25" s="25" t="s">
        <v>348</v>
      </c>
      <c r="B25" s="25" t="s">
        <v>1036</v>
      </c>
      <c r="C25" s="26">
        <v>23.0</v>
      </c>
    </row>
    <row r="26">
      <c r="A26" s="25" t="s">
        <v>225</v>
      </c>
      <c r="B26" s="25" t="s">
        <v>1037</v>
      </c>
      <c r="C26" s="26">
        <v>10.0</v>
      </c>
    </row>
    <row r="27">
      <c r="A27" s="25" t="s">
        <v>199</v>
      </c>
      <c r="B27" s="25" t="s">
        <v>1038</v>
      </c>
      <c r="C27" s="26">
        <v>12.0</v>
      </c>
    </row>
    <row r="28">
      <c r="A28" s="25" t="s">
        <v>294</v>
      </c>
      <c r="B28" s="25" t="s">
        <v>1039</v>
      </c>
      <c r="C28" s="26">
        <v>8.0</v>
      </c>
    </row>
    <row r="29">
      <c r="A29" s="25" t="s">
        <v>265</v>
      </c>
      <c r="B29" s="25" t="s">
        <v>1036</v>
      </c>
      <c r="C29" s="26">
        <v>25.0</v>
      </c>
    </row>
    <row r="30">
      <c r="A30" s="25" t="s">
        <v>282</v>
      </c>
      <c r="B30" s="25" t="s">
        <v>1027</v>
      </c>
      <c r="C30" s="26">
        <v>20.0</v>
      </c>
    </row>
    <row r="31">
      <c r="A31" s="25" t="s">
        <v>217</v>
      </c>
      <c r="B31" s="25" t="s">
        <v>1039</v>
      </c>
      <c r="C31" s="26">
        <v>24.0</v>
      </c>
    </row>
    <row r="32">
      <c r="A32" s="25" t="s">
        <v>308</v>
      </c>
      <c r="B32" s="25" t="s">
        <v>1023</v>
      </c>
      <c r="C32" s="26">
        <v>10.0</v>
      </c>
    </row>
    <row r="33">
      <c r="A33" s="25" t="s">
        <v>205</v>
      </c>
      <c r="B33" s="25" t="s">
        <v>1027</v>
      </c>
      <c r="C33" s="26">
        <v>52.0</v>
      </c>
    </row>
    <row r="34">
      <c r="A34" s="25" t="s">
        <v>222</v>
      </c>
      <c r="B34" s="25" t="s">
        <v>1027</v>
      </c>
      <c r="C34" s="26">
        <v>213.0</v>
      </c>
    </row>
    <row r="35">
      <c r="A35" s="25" t="s">
        <v>260</v>
      </c>
      <c r="B35" s="25" t="s">
        <v>1040</v>
      </c>
      <c r="C35" s="26">
        <v>119.0</v>
      </c>
    </row>
    <row r="36">
      <c r="A36" s="25" t="s">
        <v>264</v>
      </c>
      <c r="B36" s="25" t="s">
        <v>1021</v>
      </c>
      <c r="C36" s="26">
        <v>120.0</v>
      </c>
    </row>
    <row r="37">
      <c r="A37" s="25" t="s">
        <v>312</v>
      </c>
      <c r="B37" s="25" t="s">
        <v>1025</v>
      </c>
      <c r="C37" s="26">
        <v>21.0</v>
      </c>
    </row>
    <row r="38">
      <c r="A38" s="25" t="s">
        <v>330</v>
      </c>
      <c r="B38" s="25" t="s">
        <v>1034</v>
      </c>
      <c r="C38" s="26">
        <v>68.0</v>
      </c>
    </row>
    <row r="39">
      <c r="A39" s="25" t="s">
        <v>193</v>
      </c>
      <c r="B39" s="25" t="s">
        <v>1041</v>
      </c>
      <c r="C39" s="26">
        <v>64.0</v>
      </c>
    </row>
    <row r="40">
      <c r="A40" s="25" t="s">
        <v>202</v>
      </c>
      <c r="B40" s="25" t="s">
        <v>1027</v>
      </c>
      <c r="C40" s="26">
        <v>78.0</v>
      </c>
    </row>
    <row r="41">
      <c r="A41" s="25" t="s">
        <v>245</v>
      </c>
      <c r="B41" s="25" t="s">
        <v>1021</v>
      </c>
      <c r="C41" s="26">
        <v>120.0</v>
      </c>
    </row>
    <row r="42">
      <c r="A42" s="25" t="s">
        <v>242</v>
      </c>
      <c r="B42" s="25" t="s">
        <v>1025</v>
      </c>
      <c r="C42" s="26">
        <v>9.0</v>
      </c>
    </row>
    <row r="43">
      <c r="A43" s="25" t="s">
        <v>218</v>
      </c>
      <c r="B43" s="25" t="s">
        <v>1025</v>
      </c>
      <c r="C43" s="26">
        <v>66.0</v>
      </c>
    </row>
    <row r="44">
      <c r="A44" s="25" t="s">
        <v>244</v>
      </c>
      <c r="B44" s="25" t="s">
        <v>1042</v>
      </c>
      <c r="C44" s="26">
        <v>8.0</v>
      </c>
    </row>
    <row r="45">
      <c r="A45" s="25" t="s">
        <v>257</v>
      </c>
      <c r="B45" s="25" t="s">
        <v>1034</v>
      </c>
      <c r="C45" s="26">
        <v>13.0</v>
      </c>
    </row>
    <row r="46">
      <c r="A46" s="25" t="s">
        <v>229</v>
      </c>
      <c r="B46" s="25" t="s">
        <v>1043</v>
      </c>
      <c r="C46" s="26">
        <v>30.0</v>
      </c>
    </row>
    <row r="47">
      <c r="A47" s="25" t="s">
        <v>285</v>
      </c>
      <c r="B47" s="25" t="s">
        <v>1044</v>
      </c>
      <c r="C47" s="26">
        <v>34.0</v>
      </c>
    </row>
    <row r="48">
      <c r="A48" s="25" t="s">
        <v>331</v>
      </c>
      <c r="B48" s="25" t="s">
        <v>1045</v>
      </c>
      <c r="C48" s="26">
        <v>49.0</v>
      </c>
    </row>
    <row r="49">
      <c r="A49" s="25" t="s">
        <v>341</v>
      </c>
      <c r="B49" s="25" t="s">
        <v>1039</v>
      </c>
      <c r="C49" s="26">
        <v>54.0</v>
      </c>
    </row>
    <row r="50">
      <c r="A50" s="25" t="s">
        <v>239</v>
      </c>
      <c r="B50" s="25" t="s">
        <v>1025</v>
      </c>
      <c r="C50" s="26">
        <v>68.0</v>
      </c>
    </row>
    <row r="51">
      <c r="A51" s="25" t="s">
        <v>297</v>
      </c>
      <c r="B51" s="25" t="s">
        <v>1025</v>
      </c>
      <c r="C51" s="26">
        <v>59.0</v>
      </c>
    </row>
    <row r="52">
      <c r="A52" s="25" t="s">
        <v>307</v>
      </c>
      <c r="B52" s="25" t="s">
        <v>1025</v>
      </c>
      <c r="C52" s="26">
        <v>8.0</v>
      </c>
    </row>
    <row r="53">
      <c r="A53" s="25" t="s">
        <v>261</v>
      </c>
      <c r="B53" s="25" t="s">
        <v>1039</v>
      </c>
      <c r="C53" s="26">
        <v>58.0</v>
      </c>
    </row>
    <row r="54">
      <c r="A54" s="25" t="s">
        <v>335</v>
      </c>
      <c r="B54" s="25" t="s">
        <v>1046</v>
      </c>
      <c r="C54" s="26">
        <v>44.0</v>
      </c>
    </row>
    <row r="55">
      <c r="A55" s="25" t="s">
        <v>128</v>
      </c>
      <c r="B55" s="25" t="s">
        <v>1031</v>
      </c>
      <c r="C55" s="26">
        <v>14.0</v>
      </c>
    </row>
    <row r="56">
      <c r="A56" s="25" t="s">
        <v>311</v>
      </c>
      <c r="B56" s="25" t="s">
        <v>1047</v>
      </c>
      <c r="C56" s="26">
        <v>19.0</v>
      </c>
    </row>
    <row r="57">
      <c r="A57" s="25" t="s">
        <v>204</v>
      </c>
      <c r="B57" s="25" t="s">
        <v>1031</v>
      </c>
      <c r="C57" s="26">
        <v>52.0</v>
      </c>
    </row>
    <row r="58">
      <c r="A58" s="25" t="s">
        <v>365</v>
      </c>
      <c r="B58" s="25" t="s">
        <v>1025</v>
      </c>
      <c r="C58" s="26">
        <v>24.0</v>
      </c>
    </row>
    <row r="59">
      <c r="A59" s="25" t="s">
        <v>366</v>
      </c>
      <c r="B59" s="25" t="s">
        <v>1025</v>
      </c>
      <c r="C59" s="26">
        <v>25.0</v>
      </c>
    </row>
    <row r="60">
      <c r="A60" s="25" t="s">
        <v>304</v>
      </c>
      <c r="B60" s="25" t="s">
        <v>1025</v>
      </c>
      <c r="C60" s="26">
        <v>7.0</v>
      </c>
    </row>
    <row r="61">
      <c r="A61" s="25" t="s">
        <v>325</v>
      </c>
      <c r="B61" s="25" t="s">
        <v>1044</v>
      </c>
      <c r="C61" s="26">
        <v>83.0</v>
      </c>
    </row>
    <row r="62">
      <c r="A62" s="25" t="s">
        <v>297</v>
      </c>
      <c r="B62" s="25" t="s">
        <v>1025</v>
      </c>
      <c r="C62" s="26">
        <v>59.0</v>
      </c>
    </row>
    <row r="63">
      <c r="A63" s="25" t="s">
        <v>207</v>
      </c>
      <c r="B63" s="25" t="s">
        <v>1048</v>
      </c>
      <c r="C63" s="26">
        <v>9.0</v>
      </c>
    </row>
    <row r="64">
      <c r="A64" s="25" t="s">
        <v>340</v>
      </c>
      <c r="B64" s="25" t="s">
        <v>1032</v>
      </c>
      <c r="C64" s="26">
        <v>41.0</v>
      </c>
    </row>
    <row r="65">
      <c r="A65" s="25" t="s">
        <v>316</v>
      </c>
      <c r="B65" s="25" t="s">
        <v>1028</v>
      </c>
      <c r="C65" s="26">
        <v>93.0</v>
      </c>
    </row>
    <row r="66">
      <c r="A66" s="25" t="s">
        <v>221</v>
      </c>
      <c r="B66" s="25" t="s">
        <v>1049</v>
      </c>
      <c r="C66" s="26">
        <v>5.0</v>
      </c>
    </row>
    <row r="67">
      <c r="A67" s="25" t="s">
        <v>334</v>
      </c>
      <c r="B67" s="25" t="s">
        <v>1033</v>
      </c>
      <c r="C67" s="26">
        <v>113.0</v>
      </c>
    </row>
    <row r="68">
      <c r="A68" s="25" t="s">
        <v>253</v>
      </c>
      <c r="B68" s="25" t="s">
        <v>1032</v>
      </c>
      <c r="C68" s="26">
        <v>57.0</v>
      </c>
    </row>
    <row r="69">
      <c r="A69" s="25" t="s">
        <v>296</v>
      </c>
      <c r="B69" s="25" t="s">
        <v>1050</v>
      </c>
      <c r="C69" s="26">
        <v>53.0</v>
      </c>
    </row>
    <row r="70">
      <c r="A70" s="25" t="s">
        <v>209</v>
      </c>
      <c r="B70" s="25" t="s">
        <v>1051</v>
      </c>
      <c r="C70" s="26">
        <v>54.0</v>
      </c>
    </row>
    <row r="71">
      <c r="A71" s="25" t="s">
        <v>238</v>
      </c>
      <c r="B71" s="25" t="s">
        <v>1035</v>
      </c>
      <c r="C71" s="26">
        <v>10.0</v>
      </c>
    </row>
    <row r="72">
      <c r="A72" s="25" t="s">
        <v>196</v>
      </c>
      <c r="B72" s="25" t="s">
        <v>1027</v>
      </c>
      <c r="C72" s="26">
        <v>124.0</v>
      </c>
    </row>
    <row r="73">
      <c r="A73" s="25" t="s">
        <v>272</v>
      </c>
      <c r="B73" s="25" t="s">
        <v>1052</v>
      </c>
      <c r="C73" s="26">
        <v>21.0</v>
      </c>
    </row>
    <row r="74">
      <c r="A74" s="25" t="s">
        <v>299</v>
      </c>
      <c r="B74" s="25" t="s">
        <v>1046</v>
      </c>
      <c r="C74" s="26">
        <v>83.0</v>
      </c>
    </row>
    <row r="75">
      <c r="A75" s="25" t="s">
        <v>194</v>
      </c>
      <c r="B75" s="25" t="s">
        <v>1028</v>
      </c>
      <c r="C75" s="26">
        <v>44.0</v>
      </c>
    </row>
    <row r="76">
      <c r="A76" s="25" t="s">
        <v>210</v>
      </c>
      <c r="B76" s="25" t="s">
        <v>1041</v>
      </c>
      <c r="C76" s="26">
        <v>59.0</v>
      </c>
    </row>
    <row r="77">
      <c r="A77" s="25" t="s">
        <v>268</v>
      </c>
      <c r="B77" s="25" t="s">
        <v>1041</v>
      </c>
      <c r="C77" s="26">
        <v>46.0</v>
      </c>
    </row>
    <row r="78">
      <c r="A78" s="25" t="s">
        <v>278</v>
      </c>
      <c r="B78" s="25" t="s">
        <v>1041</v>
      </c>
      <c r="C78" s="26">
        <v>66.0</v>
      </c>
    </row>
    <row r="79">
      <c r="A79" s="25" t="s">
        <v>212</v>
      </c>
      <c r="B79" s="25" t="s">
        <v>1053</v>
      </c>
      <c r="C79" s="26">
        <v>49.0</v>
      </c>
    </row>
    <row r="80">
      <c r="A80" s="25" t="s">
        <v>198</v>
      </c>
      <c r="B80" s="25" t="s">
        <v>1054</v>
      </c>
      <c r="C80" s="26">
        <v>49.0</v>
      </c>
    </row>
    <row r="81">
      <c r="A81" s="25" t="s">
        <v>201</v>
      </c>
      <c r="B81" s="25" t="s">
        <v>1030</v>
      </c>
      <c r="C81" s="26">
        <v>21.0</v>
      </c>
    </row>
    <row r="82">
      <c r="A82" s="7"/>
      <c r="B82" s="7"/>
      <c r="C82" s="7"/>
    </row>
    <row r="83">
      <c r="A83" s="7"/>
      <c r="B83" s="7"/>
      <c r="C83" s="7"/>
    </row>
    <row r="84">
      <c r="A84" s="7"/>
      <c r="B84" s="7"/>
      <c r="C84" s="7"/>
    </row>
    <row r="85">
      <c r="A85" s="7"/>
      <c r="B85" s="7"/>
      <c r="C85" s="7"/>
    </row>
    <row r="86">
      <c r="A86" s="7"/>
      <c r="B86" s="7"/>
      <c r="C86" s="7"/>
    </row>
    <row r="87">
      <c r="A87" s="7"/>
      <c r="B87" s="7"/>
      <c r="C87" s="7"/>
    </row>
    <row r="88">
      <c r="A88" s="7"/>
      <c r="B88" s="7"/>
      <c r="C88" s="7"/>
    </row>
    <row r="89">
      <c r="A89" s="7"/>
      <c r="B89" s="7"/>
      <c r="C89" s="7"/>
    </row>
    <row r="90">
      <c r="A90" s="7"/>
      <c r="B90" s="7"/>
      <c r="C90" s="7"/>
    </row>
    <row r="91">
      <c r="A91" s="7"/>
      <c r="B91" s="7"/>
      <c r="C91" s="7"/>
    </row>
    <row r="92">
      <c r="A92" s="7"/>
      <c r="B92" s="7"/>
      <c r="C92" s="7"/>
    </row>
    <row r="93">
      <c r="A93" s="7"/>
      <c r="B93" s="7"/>
      <c r="C93" s="7"/>
    </row>
    <row r="94">
      <c r="A94" s="7"/>
      <c r="B94" s="7"/>
      <c r="C94" s="7"/>
    </row>
    <row r="95">
      <c r="A95" s="7"/>
      <c r="B95" s="7"/>
      <c r="C95" s="7"/>
    </row>
    <row r="96">
      <c r="A96" s="7"/>
      <c r="B96" s="7"/>
      <c r="C96" s="7"/>
    </row>
    <row r="97">
      <c r="A97" s="7"/>
      <c r="B97" s="7"/>
      <c r="C97" s="7"/>
    </row>
    <row r="98">
      <c r="A98" s="7"/>
      <c r="B98" s="7"/>
      <c r="C98" s="7"/>
    </row>
    <row r="99">
      <c r="A99" s="7"/>
      <c r="B99" s="7"/>
      <c r="C99" s="7"/>
    </row>
    <row r="100">
      <c r="A100" s="7"/>
      <c r="B100" s="7"/>
      <c r="C100" s="7"/>
    </row>
    <row r="101">
      <c r="A101" s="7"/>
      <c r="B101" s="7"/>
      <c r="C101" s="7"/>
    </row>
    <row r="102">
      <c r="A102" s="7"/>
      <c r="B102" s="7"/>
      <c r="C102" s="7"/>
    </row>
    <row r="103">
      <c r="A103" s="7"/>
      <c r="B103" s="7"/>
      <c r="C103" s="7"/>
    </row>
    <row r="104">
      <c r="A104" s="7"/>
      <c r="B104" s="7"/>
      <c r="C104" s="7"/>
    </row>
    <row r="105">
      <c r="A105" s="7"/>
      <c r="B105" s="7"/>
      <c r="C105" s="7"/>
    </row>
    <row r="106">
      <c r="A106" s="7"/>
      <c r="B106" s="7"/>
      <c r="C106" s="7"/>
    </row>
    <row r="107">
      <c r="A107" s="7"/>
      <c r="B107" s="7"/>
      <c r="C107" s="7"/>
    </row>
    <row r="108">
      <c r="A108" s="7"/>
      <c r="B108" s="7"/>
      <c r="C108" s="7"/>
    </row>
    <row r="109">
      <c r="A109" s="7"/>
      <c r="B109" s="7"/>
      <c r="C109" s="7"/>
    </row>
    <row r="110">
      <c r="A110" s="7"/>
      <c r="B110" s="7"/>
      <c r="C110" s="7"/>
    </row>
    <row r="111">
      <c r="A111" s="7"/>
      <c r="B111" s="7"/>
      <c r="C111" s="7"/>
    </row>
    <row r="112">
      <c r="A112" s="7"/>
      <c r="B112" s="7"/>
      <c r="C112" s="7"/>
    </row>
    <row r="113">
      <c r="A113" s="7"/>
      <c r="B113" s="7"/>
      <c r="C113" s="7"/>
    </row>
    <row r="114">
      <c r="A114" s="7"/>
      <c r="B114" s="7"/>
      <c r="C114" s="7"/>
    </row>
    <row r="115">
      <c r="A115" s="7"/>
      <c r="B115" s="7"/>
      <c r="C115" s="7"/>
    </row>
    <row r="116">
      <c r="A116" s="7"/>
      <c r="B116" s="7"/>
      <c r="C116" s="7"/>
    </row>
    <row r="117">
      <c r="A117" s="7"/>
      <c r="B117" s="7"/>
      <c r="C117" s="7"/>
    </row>
    <row r="118">
      <c r="A118" s="7"/>
      <c r="B118" s="7"/>
      <c r="C118" s="7"/>
    </row>
    <row r="119">
      <c r="A119" s="7"/>
      <c r="B119" s="7"/>
      <c r="C119" s="7"/>
    </row>
    <row r="120">
      <c r="A120" s="7"/>
      <c r="B120" s="7"/>
      <c r="C120" s="7"/>
    </row>
    <row r="121">
      <c r="A121" s="7"/>
      <c r="B121" s="7"/>
      <c r="C121" s="7"/>
    </row>
    <row r="122">
      <c r="A122" s="7"/>
      <c r="B122" s="7"/>
      <c r="C122" s="7"/>
    </row>
    <row r="123">
      <c r="A123" s="7"/>
      <c r="B123" s="7"/>
      <c r="C123" s="7"/>
    </row>
    <row r="124">
      <c r="A124" s="7"/>
      <c r="B124" s="7"/>
      <c r="C124" s="7"/>
    </row>
    <row r="125">
      <c r="A125" s="7"/>
      <c r="B125" s="7"/>
      <c r="C125" s="7"/>
    </row>
    <row r="126">
      <c r="A126" s="7"/>
      <c r="B126" s="7"/>
      <c r="C126" s="7"/>
    </row>
    <row r="127">
      <c r="A127" s="7"/>
      <c r="B127" s="7"/>
      <c r="C127" s="7"/>
    </row>
    <row r="128">
      <c r="A128" s="7"/>
      <c r="B128" s="7"/>
      <c r="C128" s="7"/>
    </row>
    <row r="129">
      <c r="A129" s="7"/>
      <c r="B129" s="7"/>
      <c r="C129" s="7"/>
    </row>
    <row r="130">
      <c r="A130" s="7"/>
      <c r="B130" s="7"/>
      <c r="C130" s="7"/>
    </row>
    <row r="131">
      <c r="A131" s="7"/>
      <c r="B131" s="7"/>
      <c r="C131" s="7"/>
    </row>
    <row r="132">
      <c r="A132" s="7"/>
      <c r="B132" s="7"/>
      <c r="C132" s="7"/>
    </row>
    <row r="133">
      <c r="A133" s="7"/>
      <c r="B133" s="7"/>
      <c r="C133" s="7"/>
    </row>
    <row r="134">
      <c r="A134" s="7"/>
      <c r="B134" s="7"/>
      <c r="C134" s="7"/>
    </row>
    <row r="135">
      <c r="A135" s="7"/>
      <c r="B135" s="7"/>
      <c r="C135" s="7"/>
    </row>
    <row r="136">
      <c r="A136" s="7"/>
      <c r="B136" s="7"/>
      <c r="C136" s="7"/>
    </row>
    <row r="137">
      <c r="A137" s="7"/>
      <c r="B137" s="7"/>
      <c r="C137" s="7"/>
    </row>
    <row r="138">
      <c r="A138" s="7"/>
      <c r="B138" s="7"/>
      <c r="C138" s="7"/>
    </row>
    <row r="139">
      <c r="A139" s="7"/>
      <c r="B139" s="7"/>
      <c r="C139" s="7"/>
    </row>
    <row r="140">
      <c r="A140" s="7"/>
      <c r="B140" s="7"/>
      <c r="C140" s="7"/>
    </row>
    <row r="141">
      <c r="A141" s="7"/>
      <c r="B141" s="7"/>
      <c r="C141" s="7"/>
    </row>
    <row r="142">
      <c r="A142" s="7"/>
      <c r="B142" s="7"/>
      <c r="C142" s="7"/>
    </row>
    <row r="143">
      <c r="A143" s="7"/>
      <c r="B143" s="7"/>
      <c r="C143" s="7"/>
    </row>
    <row r="144">
      <c r="A144" s="7"/>
      <c r="B144" s="7"/>
      <c r="C144" s="7"/>
    </row>
    <row r="145">
      <c r="A145" s="7"/>
      <c r="B145" s="7"/>
      <c r="C145" s="7"/>
    </row>
    <row r="146">
      <c r="A146" s="7"/>
      <c r="B146" s="7"/>
      <c r="C146" s="7"/>
    </row>
    <row r="147">
      <c r="A147" s="7"/>
      <c r="B147" s="7"/>
      <c r="C147" s="7"/>
    </row>
    <row r="148">
      <c r="A148" s="7"/>
      <c r="B148" s="7"/>
      <c r="C148" s="7"/>
    </row>
    <row r="149">
      <c r="A149" s="7"/>
      <c r="B149" s="7"/>
      <c r="C149" s="7"/>
    </row>
    <row r="150">
      <c r="A150" s="7"/>
      <c r="B150" s="7"/>
      <c r="C150" s="7"/>
    </row>
    <row r="151">
      <c r="A151" s="7"/>
      <c r="B151" s="7"/>
      <c r="C151" s="7"/>
    </row>
    <row r="152">
      <c r="A152" s="7"/>
      <c r="B152" s="7"/>
      <c r="C152" s="7"/>
    </row>
    <row r="153">
      <c r="A153" s="7"/>
      <c r="B153" s="7"/>
      <c r="C153" s="7"/>
    </row>
    <row r="154">
      <c r="A154" s="7"/>
      <c r="B154" s="7"/>
      <c r="C154" s="7"/>
    </row>
    <row r="155">
      <c r="A155" s="7"/>
      <c r="B155" s="7"/>
      <c r="C155" s="7"/>
    </row>
    <row r="156">
      <c r="A156" s="7"/>
      <c r="B156" s="7"/>
      <c r="C156" s="7"/>
    </row>
    <row r="157">
      <c r="A157" s="7"/>
      <c r="B157" s="7"/>
      <c r="C157" s="7"/>
    </row>
    <row r="158">
      <c r="A158" s="7"/>
      <c r="B158" s="7"/>
      <c r="C158" s="7"/>
    </row>
    <row r="159">
      <c r="A159" s="7"/>
      <c r="B159" s="7"/>
      <c r="C159" s="7"/>
    </row>
    <row r="160">
      <c r="A160" s="7"/>
      <c r="B160" s="7"/>
      <c r="C160" s="7"/>
    </row>
    <row r="161">
      <c r="A161" s="7"/>
      <c r="B161" s="7"/>
      <c r="C161" s="7"/>
    </row>
    <row r="162">
      <c r="A162" s="7"/>
      <c r="B162" s="7"/>
      <c r="C162" s="7"/>
    </row>
    <row r="163">
      <c r="A163" s="7"/>
      <c r="B163" s="7"/>
      <c r="C163" s="7"/>
    </row>
    <row r="164">
      <c r="A164" s="7"/>
      <c r="B164" s="7"/>
      <c r="C164" s="7"/>
    </row>
    <row r="165">
      <c r="A165" s="7"/>
      <c r="B165" s="7"/>
      <c r="C165" s="7"/>
    </row>
    <row r="166">
      <c r="A166" s="7"/>
      <c r="B166" s="7"/>
      <c r="C166" s="7"/>
    </row>
    <row r="167">
      <c r="A167" s="7"/>
      <c r="B167" s="7"/>
      <c r="C167" s="7"/>
    </row>
    <row r="168">
      <c r="A168" s="7"/>
      <c r="B168" s="7"/>
      <c r="C168" s="7"/>
    </row>
    <row r="169">
      <c r="A169" s="7"/>
      <c r="B169" s="7"/>
      <c r="C169" s="7"/>
    </row>
    <row r="170">
      <c r="A170" s="7"/>
      <c r="B170" s="7"/>
      <c r="C170" s="7"/>
    </row>
    <row r="171">
      <c r="A171" s="7"/>
      <c r="B171" s="7"/>
      <c r="C171" s="7"/>
    </row>
    <row r="172">
      <c r="A172" s="7"/>
      <c r="B172" s="7"/>
      <c r="C172" s="7"/>
    </row>
    <row r="173">
      <c r="A173" s="7"/>
      <c r="B173" s="7"/>
      <c r="C173" s="7"/>
    </row>
    <row r="174">
      <c r="A174" s="7"/>
      <c r="B174" s="7"/>
      <c r="C174" s="7"/>
    </row>
    <row r="175">
      <c r="A175" s="7"/>
      <c r="B175" s="7"/>
      <c r="C175" s="7"/>
    </row>
    <row r="176">
      <c r="A176" s="7"/>
      <c r="B176" s="7"/>
      <c r="C176" s="7"/>
    </row>
    <row r="177">
      <c r="A177" s="7"/>
      <c r="B177" s="7"/>
      <c r="C177" s="7"/>
    </row>
    <row r="178">
      <c r="A178" s="7"/>
      <c r="B178" s="7"/>
      <c r="C178" s="7"/>
    </row>
    <row r="179">
      <c r="A179" s="7"/>
      <c r="B179" s="7"/>
      <c r="C179" s="7"/>
    </row>
    <row r="180">
      <c r="A180" s="7"/>
      <c r="B180" s="7"/>
      <c r="C180" s="7"/>
    </row>
    <row r="181">
      <c r="A181" s="7"/>
      <c r="B181" s="7"/>
      <c r="C181" s="7"/>
    </row>
    <row r="182">
      <c r="A182" s="7"/>
      <c r="B182" s="7"/>
      <c r="C182" s="7"/>
    </row>
    <row r="183">
      <c r="A183" s="7"/>
      <c r="B183" s="7"/>
      <c r="C183" s="7"/>
    </row>
    <row r="184">
      <c r="A184" s="7"/>
      <c r="B184" s="7"/>
      <c r="C184" s="7"/>
    </row>
    <row r="185">
      <c r="A185" s="7"/>
      <c r="B185" s="7"/>
      <c r="C185" s="7"/>
    </row>
    <row r="186">
      <c r="A186" s="7"/>
      <c r="B186" s="7"/>
      <c r="C186" s="7"/>
    </row>
    <row r="187">
      <c r="A187" s="7"/>
      <c r="B187" s="7"/>
      <c r="C187" s="7"/>
    </row>
    <row r="188">
      <c r="A188" s="7"/>
      <c r="B188" s="7"/>
      <c r="C188" s="7"/>
    </row>
    <row r="189">
      <c r="A189" s="7"/>
      <c r="B189" s="7"/>
      <c r="C189" s="7"/>
    </row>
    <row r="190">
      <c r="A190" s="7"/>
      <c r="B190" s="7"/>
      <c r="C190" s="7"/>
    </row>
    <row r="191">
      <c r="A191" s="7"/>
      <c r="B191" s="7"/>
      <c r="C191" s="7"/>
    </row>
    <row r="192">
      <c r="A192" s="7"/>
      <c r="B192" s="7"/>
      <c r="C192" s="7"/>
    </row>
    <row r="193">
      <c r="A193" s="7"/>
      <c r="B193" s="7"/>
      <c r="C193" s="7"/>
    </row>
    <row r="194">
      <c r="A194" s="7"/>
      <c r="B194" s="7"/>
      <c r="C194" s="7"/>
    </row>
    <row r="195">
      <c r="A195" s="7"/>
      <c r="B195" s="7"/>
      <c r="C195" s="7"/>
    </row>
    <row r="196">
      <c r="A196" s="7"/>
      <c r="B196" s="7"/>
      <c r="C196" s="7"/>
    </row>
    <row r="197">
      <c r="A197" s="7"/>
      <c r="B197" s="7"/>
      <c r="C197" s="7"/>
    </row>
    <row r="198">
      <c r="A198" s="7"/>
      <c r="B198" s="7"/>
      <c r="C198" s="7"/>
    </row>
    <row r="199">
      <c r="A199" s="7"/>
      <c r="B199" s="7"/>
      <c r="C199" s="7"/>
    </row>
    <row r="200">
      <c r="A200" s="7"/>
      <c r="B200" s="7"/>
      <c r="C200" s="7"/>
    </row>
    <row r="201">
      <c r="A201" s="7"/>
      <c r="B201" s="7"/>
      <c r="C201" s="7"/>
    </row>
    <row r="202">
      <c r="A202" s="7"/>
      <c r="B202" s="7"/>
      <c r="C202" s="7"/>
    </row>
    <row r="203">
      <c r="A203" s="7"/>
      <c r="B203" s="7"/>
      <c r="C203" s="7"/>
    </row>
    <row r="204">
      <c r="A204" s="7"/>
      <c r="B204" s="7"/>
      <c r="C204" s="7"/>
    </row>
    <row r="205">
      <c r="A205" s="7"/>
      <c r="B205" s="7"/>
      <c r="C205" s="7"/>
    </row>
    <row r="206">
      <c r="A206" s="7"/>
      <c r="B206" s="7"/>
      <c r="C206" s="7"/>
    </row>
    <row r="207">
      <c r="A207" s="7"/>
      <c r="B207" s="7"/>
      <c r="C207" s="7"/>
    </row>
    <row r="208">
      <c r="A208" s="7"/>
      <c r="B208" s="7"/>
      <c r="C208" s="7"/>
    </row>
    <row r="209">
      <c r="A209" s="7"/>
      <c r="B209" s="7"/>
      <c r="C209" s="7"/>
    </row>
    <row r="210">
      <c r="A210" s="7"/>
      <c r="B210" s="7"/>
      <c r="C210" s="7"/>
    </row>
    <row r="211">
      <c r="A211" s="7"/>
      <c r="B211" s="7"/>
      <c r="C211" s="7"/>
    </row>
    <row r="212">
      <c r="A212" s="7"/>
      <c r="B212" s="7"/>
      <c r="C212" s="7"/>
    </row>
    <row r="213">
      <c r="A213" s="7"/>
      <c r="B213" s="7"/>
      <c r="C213" s="7"/>
    </row>
    <row r="214">
      <c r="A214" s="7"/>
      <c r="B214" s="7"/>
      <c r="C214" s="7"/>
    </row>
    <row r="215">
      <c r="A215" s="7"/>
      <c r="B215" s="7"/>
      <c r="C215" s="7"/>
    </row>
    <row r="216">
      <c r="A216" s="7"/>
      <c r="B216" s="7"/>
      <c r="C216" s="7"/>
    </row>
    <row r="217">
      <c r="A217" s="7"/>
      <c r="B217" s="7"/>
      <c r="C217" s="7"/>
    </row>
    <row r="218">
      <c r="A218" s="7"/>
      <c r="B218" s="7"/>
      <c r="C218" s="7"/>
    </row>
    <row r="219">
      <c r="A219" s="7"/>
      <c r="B219" s="7"/>
      <c r="C219" s="7"/>
    </row>
    <row r="220">
      <c r="A220" s="7"/>
      <c r="B220" s="7"/>
      <c r="C220" s="7"/>
    </row>
    <row r="221">
      <c r="A221" s="7"/>
      <c r="B221" s="7"/>
      <c r="C221" s="7"/>
    </row>
    <row r="222">
      <c r="A222" s="7"/>
      <c r="B222" s="7"/>
      <c r="C222" s="7"/>
    </row>
    <row r="223">
      <c r="A223" s="7"/>
      <c r="B223" s="7"/>
      <c r="C223" s="7"/>
    </row>
    <row r="224">
      <c r="A224" s="7"/>
      <c r="B224" s="7"/>
      <c r="C224" s="7"/>
    </row>
    <row r="225">
      <c r="A225" s="7"/>
      <c r="B225" s="7"/>
      <c r="C225" s="7"/>
    </row>
    <row r="226">
      <c r="A226" s="7"/>
      <c r="B226" s="7"/>
      <c r="C226" s="7"/>
    </row>
    <row r="227">
      <c r="A227" s="7"/>
      <c r="B227" s="7"/>
      <c r="C227" s="7"/>
    </row>
    <row r="228">
      <c r="A228" s="7"/>
      <c r="B228" s="7"/>
      <c r="C228" s="7"/>
    </row>
    <row r="229">
      <c r="A229" s="7"/>
      <c r="B229" s="7"/>
      <c r="C229" s="7"/>
    </row>
    <row r="230">
      <c r="A230" s="7"/>
      <c r="B230" s="7"/>
      <c r="C230" s="7"/>
    </row>
    <row r="231">
      <c r="A231" s="7"/>
      <c r="B231" s="7"/>
      <c r="C231" s="7"/>
    </row>
    <row r="232">
      <c r="A232" s="7"/>
      <c r="B232" s="7"/>
      <c r="C232" s="7"/>
    </row>
    <row r="233">
      <c r="A233" s="7"/>
      <c r="B233" s="7"/>
      <c r="C233" s="7"/>
    </row>
    <row r="234">
      <c r="A234" s="7"/>
      <c r="B234" s="7"/>
      <c r="C234" s="7"/>
    </row>
    <row r="235">
      <c r="A235" s="7"/>
      <c r="B235" s="7"/>
      <c r="C235" s="7"/>
    </row>
    <row r="236">
      <c r="A236" s="7"/>
      <c r="B236" s="7"/>
      <c r="C236" s="7"/>
    </row>
    <row r="237">
      <c r="A237" s="7"/>
      <c r="B237" s="7"/>
      <c r="C237" s="7"/>
    </row>
    <row r="238">
      <c r="A238" s="7"/>
      <c r="B238" s="7"/>
      <c r="C238" s="7"/>
    </row>
    <row r="239">
      <c r="A239" s="7"/>
      <c r="B239" s="7"/>
      <c r="C239" s="7"/>
    </row>
    <row r="240">
      <c r="A240" s="7"/>
      <c r="B240" s="7"/>
      <c r="C240" s="7"/>
    </row>
    <row r="241">
      <c r="A241" s="7"/>
      <c r="B241" s="7"/>
      <c r="C241" s="7"/>
    </row>
    <row r="242">
      <c r="A242" s="7"/>
      <c r="B242" s="7"/>
      <c r="C242" s="7"/>
    </row>
    <row r="243">
      <c r="A243" s="7"/>
      <c r="B243" s="7"/>
      <c r="C243" s="7"/>
    </row>
    <row r="244">
      <c r="A244" s="7"/>
      <c r="B244" s="7"/>
      <c r="C244" s="7"/>
    </row>
    <row r="245">
      <c r="A245" s="7"/>
      <c r="B245" s="7"/>
      <c r="C245" s="7"/>
    </row>
    <row r="246">
      <c r="A246" s="7"/>
      <c r="B246" s="7"/>
      <c r="C246" s="7"/>
    </row>
    <row r="247">
      <c r="A247" s="7"/>
      <c r="B247" s="7"/>
      <c r="C247" s="7"/>
    </row>
    <row r="248">
      <c r="A248" s="7"/>
      <c r="B248" s="7"/>
      <c r="C248" s="7"/>
    </row>
    <row r="249">
      <c r="A249" s="7"/>
      <c r="B249" s="7"/>
      <c r="C249" s="7"/>
    </row>
    <row r="250">
      <c r="A250" s="7"/>
      <c r="B250" s="7"/>
      <c r="C250" s="7"/>
    </row>
    <row r="251">
      <c r="A251" s="7"/>
      <c r="B251" s="7"/>
      <c r="C251" s="7"/>
    </row>
    <row r="252">
      <c r="A252" s="7"/>
      <c r="B252" s="7"/>
      <c r="C252" s="7"/>
    </row>
    <row r="253">
      <c r="A253" s="7"/>
      <c r="B253" s="7"/>
      <c r="C253" s="7"/>
    </row>
    <row r="254">
      <c r="A254" s="7"/>
      <c r="B254" s="7"/>
      <c r="C254" s="7"/>
    </row>
    <row r="255">
      <c r="A255" s="7"/>
      <c r="B255" s="7"/>
      <c r="C255" s="7"/>
    </row>
    <row r="256">
      <c r="A256" s="7"/>
      <c r="B256" s="7"/>
      <c r="C256" s="7"/>
    </row>
    <row r="257">
      <c r="A257" s="7"/>
      <c r="B257" s="7"/>
      <c r="C257" s="7"/>
    </row>
    <row r="258">
      <c r="A258" s="7"/>
      <c r="B258" s="7"/>
      <c r="C258" s="7"/>
    </row>
    <row r="259">
      <c r="A259" s="7"/>
      <c r="B259" s="7"/>
      <c r="C259" s="7"/>
    </row>
    <row r="260">
      <c r="A260" s="7"/>
      <c r="B260" s="7"/>
      <c r="C260" s="7"/>
    </row>
    <row r="261">
      <c r="A261" s="7"/>
      <c r="B261" s="7"/>
      <c r="C261" s="7"/>
    </row>
    <row r="262">
      <c r="A262" s="7"/>
      <c r="B262" s="7"/>
      <c r="C262" s="7"/>
    </row>
    <row r="263">
      <c r="A263" s="7"/>
      <c r="B263" s="7"/>
      <c r="C263" s="7"/>
    </row>
    <row r="264">
      <c r="A264" s="7"/>
      <c r="B264" s="7"/>
      <c r="C264" s="7"/>
    </row>
    <row r="265">
      <c r="A265" s="7"/>
      <c r="B265" s="7"/>
      <c r="C265" s="7"/>
    </row>
    <row r="266">
      <c r="A266" s="7"/>
      <c r="B266" s="7"/>
      <c r="C266" s="7"/>
    </row>
    <row r="267">
      <c r="A267" s="7"/>
      <c r="B267" s="7"/>
      <c r="C267" s="7"/>
    </row>
    <row r="268">
      <c r="A268" s="7"/>
      <c r="B268" s="7"/>
      <c r="C268" s="7"/>
    </row>
    <row r="269">
      <c r="A269" s="7"/>
      <c r="B269" s="7"/>
      <c r="C269" s="7"/>
    </row>
    <row r="270">
      <c r="A270" s="7"/>
      <c r="B270" s="7"/>
      <c r="C270" s="7"/>
    </row>
    <row r="271">
      <c r="A271" s="7"/>
      <c r="B271" s="7"/>
      <c r="C271" s="7"/>
    </row>
    <row r="272">
      <c r="A272" s="7"/>
      <c r="B272" s="7"/>
      <c r="C272" s="7"/>
    </row>
    <row r="273">
      <c r="A273" s="7"/>
      <c r="B273" s="7"/>
      <c r="C273" s="7"/>
    </row>
    <row r="274">
      <c r="A274" s="7"/>
      <c r="B274" s="7"/>
      <c r="C274" s="7"/>
    </row>
    <row r="275">
      <c r="A275" s="7"/>
      <c r="B275" s="7"/>
      <c r="C275" s="7"/>
    </row>
    <row r="276">
      <c r="A276" s="7"/>
      <c r="B276" s="7"/>
      <c r="C276" s="7"/>
    </row>
    <row r="277">
      <c r="A277" s="7"/>
      <c r="B277" s="7"/>
      <c r="C277" s="7"/>
    </row>
    <row r="278">
      <c r="A278" s="7"/>
      <c r="B278" s="7"/>
      <c r="C278" s="7"/>
    </row>
    <row r="279">
      <c r="A279" s="7"/>
      <c r="B279" s="7"/>
      <c r="C279" s="7"/>
    </row>
    <row r="280">
      <c r="A280" s="7"/>
      <c r="B280" s="7"/>
      <c r="C280" s="7"/>
    </row>
    <row r="281">
      <c r="A281" s="7"/>
      <c r="B281" s="7"/>
      <c r="C281" s="7"/>
    </row>
    <row r="282">
      <c r="A282" s="7"/>
      <c r="B282" s="7"/>
      <c r="C282" s="7"/>
    </row>
    <row r="283">
      <c r="A283" s="7"/>
      <c r="B283" s="7"/>
      <c r="C283" s="7"/>
    </row>
    <row r="284">
      <c r="A284" s="7"/>
      <c r="B284" s="7"/>
      <c r="C284" s="7"/>
    </row>
    <row r="285">
      <c r="A285" s="7"/>
      <c r="B285" s="7"/>
      <c r="C285" s="7"/>
    </row>
    <row r="286">
      <c r="A286" s="7"/>
      <c r="B286" s="7"/>
      <c r="C286" s="7"/>
    </row>
    <row r="287">
      <c r="A287" s="7"/>
      <c r="B287" s="7"/>
      <c r="C287" s="7"/>
    </row>
    <row r="288">
      <c r="A288" s="7"/>
      <c r="B288" s="7"/>
      <c r="C288" s="7"/>
    </row>
    <row r="289">
      <c r="A289" s="7"/>
      <c r="B289" s="7"/>
      <c r="C289" s="7"/>
    </row>
    <row r="290">
      <c r="A290" s="7"/>
      <c r="B290" s="7"/>
      <c r="C290" s="7"/>
    </row>
    <row r="291">
      <c r="A291" s="7"/>
      <c r="B291" s="7"/>
      <c r="C291" s="7"/>
    </row>
    <row r="292">
      <c r="A292" s="7"/>
      <c r="B292" s="7"/>
      <c r="C292" s="7"/>
    </row>
    <row r="293">
      <c r="A293" s="7"/>
      <c r="B293" s="7"/>
      <c r="C293" s="7"/>
    </row>
    <row r="294">
      <c r="A294" s="7"/>
      <c r="B294" s="7"/>
      <c r="C294" s="7"/>
    </row>
    <row r="295">
      <c r="A295" s="7"/>
      <c r="B295" s="7"/>
      <c r="C295" s="7"/>
    </row>
    <row r="296">
      <c r="A296" s="7"/>
      <c r="B296" s="7"/>
      <c r="C296" s="7"/>
    </row>
    <row r="297">
      <c r="A297" s="7"/>
      <c r="B297" s="7"/>
      <c r="C297" s="7"/>
    </row>
    <row r="298">
      <c r="A298" s="7"/>
      <c r="B298" s="7"/>
      <c r="C298" s="7"/>
    </row>
    <row r="299">
      <c r="A299" s="7"/>
      <c r="B299" s="7"/>
      <c r="C299" s="7"/>
    </row>
    <row r="300">
      <c r="A300" s="7"/>
      <c r="B300" s="7"/>
      <c r="C300" s="7"/>
    </row>
    <row r="301">
      <c r="A301" s="7"/>
      <c r="B301" s="7"/>
      <c r="C301" s="7"/>
    </row>
    <row r="302">
      <c r="A302" s="7"/>
      <c r="B302" s="7"/>
      <c r="C302" s="7"/>
    </row>
    <row r="303">
      <c r="A303" s="7"/>
      <c r="B303" s="7"/>
      <c r="C303" s="7"/>
    </row>
    <row r="304">
      <c r="A304" s="7"/>
      <c r="B304" s="7"/>
      <c r="C304" s="7"/>
    </row>
    <row r="305">
      <c r="A305" s="7"/>
      <c r="B305" s="7"/>
      <c r="C305" s="7"/>
    </row>
    <row r="306">
      <c r="A306" s="7"/>
      <c r="B306" s="7"/>
      <c r="C306" s="7"/>
    </row>
    <row r="307">
      <c r="A307" s="7"/>
      <c r="B307" s="7"/>
      <c r="C307" s="7"/>
    </row>
    <row r="308">
      <c r="A308" s="7"/>
      <c r="B308" s="7"/>
      <c r="C308" s="7"/>
    </row>
    <row r="309">
      <c r="A309" s="7"/>
      <c r="B309" s="7"/>
      <c r="C309" s="7"/>
    </row>
    <row r="310">
      <c r="A310" s="7"/>
      <c r="B310" s="7"/>
      <c r="C310" s="7"/>
    </row>
    <row r="311">
      <c r="A311" s="7"/>
      <c r="B311" s="7"/>
      <c r="C311" s="7"/>
    </row>
    <row r="312">
      <c r="A312" s="7"/>
      <c r="B312" s="7"/>
      <c r="C312" s="7"/>
    </row>
    <row r="313">
      <c r="A313" s="7"/>
      <c r="B313" s="7"/>
      <c r="C313" s="7"/>
    </row>
    <row r="314">
      <c r="A314" s="7"/>
      <c r="B314" s="7"/>
      <c r="C314" s="7"/>
    </row>
    <row r="315">
      <c r="A315" s="7"/>
      <c r="B315" s="7"/>
      <c r="C315" s="7"/>
    </row>
    <row r="316">
      <c r="A316" s="7"/>
      <c r="B316" s="7"/>
      <c r="C316" s="7"/>
    </row>
    <row r="317">
      <c r="A317" s="7"/>
      <c r="B317" s="7"/>
      <c r="C317" s="7"/>
    </row>
    <row r="318">
      <c r="A318" s="7"/>
      <c r="B318" s="7"/>
      <c r="C318" s="7"/>
    </row>
    <row r="319">
      <c r="A319" s="7"/>
      <c r="B319" s="7"/>
      <c r="C319" s="7"/>
    </row>
    <row r="320">
      <c r="A320" s="7"/>
      <c r="B320" s="7"/>
      <c r="C320" s="7"/>
    </row>
    <row r="321">
      <c r="A321" s="7"/>
      <c r="B321" s="7"/>
      <c r="C321" s="7"/>
    </row>
    <row r="322">
      <c r="A322" s="7"/>
      <c r="B322" s="7"/>
      <c r="C322" s="7"/>
    </row>
    <row r="323">
      <c r="A323" s="7"/>
      <c r="B323" s="7"/>
      <c r="C323" s="7"/>
    </row>
    <row r="324">
      <c r="A324" s="7"/>
      <c r="B324" s="7"/>
      <c r="C324" s="7"/>
    </row>
    <row r="325">
      <c r="A325" s="7"/>
      <c r="B325" s="7"/>
      <c r="C325" s="7"/>
    </row>
    <row r="326">
      <c r="A326" s="7"/>
      <c r="B326" s="7"/>
      <c r="C326" s="7"/>
    </row>
    <row r="327">
      <c r="A327" s="7"/>
      <c r="B327" s="7"/>
      <c r="C327" s="7"/>
    </row>
    <row r="328">
      <c r="A328" s="7"/>
      <c r="B328" s="7"/>
      <c r="C328" s="7"/>
    </row>
    <row r="329">
      <c r="A329" s="7"/>
      <c r="B329" s="7"/>
      <c r="C329" s="7"/>
    </row>
    <row r="330">
      <c r="A330" s="7"/>
      <c r="B330" s="7"/>
      <c r="C330" s="7"/>
    </row>
    <row r="331">
      <c r="A331" s="7"/>
      <c r="B331" s="7"/>
      <c r="C331" s="7"/>
    </row>
    <row r="332">
      <c r="A332" s="7"/>
      <c r="B332" s="7"/>
      <c r="C332" s="7"/>
    </row>
    <row r="333">
      <c r="A333" s="7"/>
      <c r="B333" s="7"/>
      <c r="C333" s="7"/>
    </row>
    <row r="334">
      <c r="A334" s="7"/>
      <c r="B334" s="7"/>
      <c r="C334" s="7"/>
    </row>
    <row r="335">
      <c r="A335" s="7"/>
      <c r="B335" s="7"/>
      <c r="C335" s="7"/>
    </row>
    <row r="336">
      <c r="A336" s="7"/>
      <c r="B336" s="7"/>
      <c r="C336" s="7"/>
    </row>
    <row r="337">
      <c r="A337" s="7"/>
      <c r="B337" s="7"/>
      <c r="C337" s="7"/>
    </row>
    <row r="338">
      <c r="A338" s="7"/>
      <c r="B338" s="7"/>
      <c r="C338" s="7"/>
    </row>
    <row r="339">
      <c r="A339" s="7"/>
      <c r="B339" s="7"/>
      <c r="C339" s="7"/>
    </row>
    <row r="340">
      <c r="A340" s="7"/>
      <c r="B340" s="7"/>
      <c r="C340" s="7"/>
    </row>
    <row r="341">
      <c r="A341" s="7"/>
      <c r="B341" s="7"/>
      <c r="C341" s="7"/>
    </row>
    <row r="342">
      <c r="A342" s="7"/>
      <c r="B342" s="7"/>
      <c r="C342" s="7"/>
    </row>
    <row r="343">
      <c r="A343" s="7"/>
      <c r="B343" s="7"/>
      <c r="C343" s="7"/>
    </row>
    <row r="344">
      <c r="A344" s="7"/>
      <c r="B344" s="7"/>
      <c r="C344" s="7"/>
    </row>
    <row r="345">
      <c r="A345" s="7"/>
      <c r="B345" s="7"/>
      <c r="C345" s="7"/>
    </row>
    <row r="346">
      <c r="A346" s="7"/>
      <c r="B346" s="7"/>
      <c r="C346" s="7"/>
    </row>
    <row r="347">
      <c r="A347" s="7"/>
      <c r="B347" s="7"/>
      <c r="C347" s="7"/>
    </row>
    <row r="348">
      <c r="A348" s="7"/>
      <c r="B348" s="7"/>
      <c r="C348" s="7"/>
    </row>
    <row r="349">
      <c r="A349" s="7"/>
      <c r="B349" s="7"/>
      <c r="C349" s="7"/>
    </row>
    <row r="350">
      <c r="A350" s="7"/>
      <c r="B350" s="7"/>
      <c r="C350" s="7"/>
    </row>
    <row r="351">
      <c r="A351" s="7"/>
      <c r="B351" s="7"/>
      <c r="C351" s="7"/>
    </row>
    <row r="352">
      <c r="A352" s="7"/>
      <c r="B352" s="7"/>
      <c r="C352" s="7"/>
    </row>
    <row r="353">
      <c r="A353" s="7"/>
      <c r="B353" s="7"/>
      <c r="C353" s="7"/>
    </row>
    <row r="354">
      <c r="A354" s="7"/>
      <c r="B354" s="7"/>
      <c r="C354" s="7"/>
    </row>
    <row r="355">
      <c r="A355" s="7"/>
      <c r="B355" s="7"/>
      <c r="C355" s="7"/>
    </row>
    <row r="356">
      <c r="A356" s="7"/>
      <c r="B356" s="7"/>
      <c r="C356" s="7"/>
    </row>
    <row r="357">
      <c r="A357" s="7"/>
      <c r="B357" s="7"/>
      <c r="C357" s="7"/>
    </row>
    <row r="358">
      <c r="A358" s="7"/>
      <c r="B358" s="7"/>
      <c r="C358" s="7"/>
    </row>
    <row r="359">
      <c r="A359" s="7"/>
      <c r="B359" s="7"/>
      <c r="C359" s="7"/>
    </row>
    <row r="360">
      <c r="A360" s="7"/>
      <c r="B360" s="7"/>
      <c r="C360" s="7"/>
    </row>
    <row r="361">
      <c r="A361" s="7"/>
      <c r="B361" s="7"/>
      <c r="C361" s="7"/>
    </row>
    <row r="362">
      <c r="A362" s="7"/>
      <c r="B362" s="7"/>
      <c r="C362" s="7"/>
    </row>
    <row r="363">
      <c r="A363" s="7"/>
      <c r="B363" s="7"/>
      <c r="C363" s="7"/>
    </row>
    <row r="364">
      <c r="A364" s="7"/>
      <c r="B364" s="7"/>
      <c r="C364" s="7"/>
    </row>
    <row r="365">
      <c r="A365" s="7"/>
      <c r="B365" s="7"/>
      <c r="C365" s="7"/>
    </row>
    <row r="366">
      <c r="A366" s="7"/>
      <c r="B366" s="7"/>
      <c r="C366" s="7"/>
    </row>
    <row r="367">
      <c r="A367" s="7"/>
      <c r="B367" s="7"/>
      <c r="C367" s="7"/>
    </row>
    <row r="368">
      <c r="A368" s="7"/>
      <c r="B368" s="7"/>
      <c r="C368" s="7"/>
    </row>
    <row r="369">
      <c r="A369" s="7"/>
      <c r="B369" s="7"/>
      <c r="C369" s="7"/>
    </row>
    <row r="370">
      <c r="A370" s="7"/>
      <c r="B370" s="7"/>
      <c r="C370" s="7"/>
    </row>
    <row r="371">
      <c r="A371" s="7"/>
      <c r="B371" s="7"/>
      <c r="C371" s="7"/>
    </row>
    <row r="372">
      <c r="A372" s="7"/>
      <c r="B372" s="7"/>
      <c r="C372" s="7"/>
    </row>
    <row r="373">
      <c r="A373" s="7"/>
      <c r="B373" s="7"/>
      <c r="C373" s="7"/>
    </row>
    <row r="374">
      <c r="A374" s="7"/>
      <c r="B374" s="7"/>
      <c r="C374" s="7"/>
    </row>
    <row r="375">
      <c r="A375" s="7"/>
      <c r="B375" s="7"/>
      <c r="C375" s="7"/>
    </row>
    <row r="376">
      <c r="A376" s="7"/>
      <c r="B376" s="7"/>
      <c r="C376" s="7"/>
    </row>
    <row r="377">
      <c r="A377" s="7"/>
      <c r="B377" s="7"/>
      <c r="C377" s="7"/>
    </row>
    <row r="378">
      <c r="A378" s="7"/>
      <c r="B378" s="7"/>
      <c r="C378" s="7"/>
    </row>
    <row r="379">
      <c r="A379" s="7"/>
      <c r="B379" s="7"/>
      <c r="C379" s="7"/>
    </row>
    <row r="380">
      <c r="A380" s="7"/>
      <c r="B380" s="7"/>
      <c r="C380" s="7"/>
    </row>
    <row r="381">
      <c r="A381" s="7"/>
      <c r="B381" s="7"/>
      <c r="C381" s="7"/>
    </row>
    <row r="382">
      <c r="A382" s="7"/>
      <c r="B382" s="7"/>
      <c r="C382" s="7"/>
    </row>
    <row r="383">
      <c r="A383" s="7"/>
      <c r="B383" s="7"/>
      <c r="C383" s="7"/>
    </row>
    <row r="384">
      <c r="A384" s="7"/>
      <c r="B384" s="7"/>
      <c r="C384" s="7"/>
    </row>
    <row r="385">
      <c r="A385" s="7"/>
      <c r="B385" s="7"/>
      <c r="C385" s="7"/>
    </row>
    <row r="386">
      <c r="A386" s="7"/>
      <c r="B386" s="7"/>
      <c r="C386" s="7"/>
    </row>
    <row r="387">
      <c r="A387" s="7"/>
      <c r="B387" s="7"/>
      <c r="C387" s="7"/>
    </row>
    <row r="388">
      <c r="A388" s="7"/>
      <c r="B388" s="7"/>
      <c r="C388" s="7"/>
    </row>
    <row r="389">
      <c r="A389" s="7"/>
      <c r="B389" s="7"/>
      <c r="C389" s="7"/>
    </row>
    <row r="390">
      <c r="A390" s="7"/>
      <c r="B390" s="7"/>
      <c r="C390" s="7"/>
    </row>
    <row r="391">
      <c r="A391" s="7"/>
      <c r="B391" s="7"/>
      <c r="C391" s="7"/>
    </row>
    <row r="392">
      <c r="A392" s="7"/>
      <c r="B392" s="7"/>
      <c r="C392" s="7"/>
    </row>
    <row r="393">
      <c r="A393" s="7"/>
      <c r="B393" s="7"/>
      <c r="C393" s="7"/>
    </row>
    <row r="394">
      <c r="A394" s="7"/>
      <c r="B394" s="7"/>
      <c r="C394" s="7"/>
    </row>
    <row r="395">
      <c r="A395" s="7"/>
      <c r="B395" s="7"/>
      <c r="C395" s="7"/>
    </row>
    <row r="396">
      <c r="A396" s="7"/>
      <c r="B396" s="7"/>
      <c r="C396" s="7"/>
    </row>
    <row r="397">
      <c r="A397" s="7"/>
      <c r="B397" s="7"/>
      <c r="C397" s="7"/>
    </row>
    <row r="398">
      <c r="A398" s="7"/>
      <c r="B398" s="7"/>
      <c r="C398" s="7"/>
    </row>
    <row r="399">
      <c r="A399" s="7"/>
      <c r="B399" s="7"/>
      <c r="C399" s="7"/>
    </row>
    <row r="400">
      <c r="A400" s="7"/>
      <c r="B400" s="7"/>
      <c r="C400" s="7"/>
    </row>
    <row r="401">
      <c r="A401" s="7"/>
      <c r="B401" s="7"/>
      <c r="C401" s="7"/>
    </row>
    <row r="402">
      <c r="A402" s="7"/>
      <c r="B402" s="7"/>
      <c r="C402" s="7"/>
    </row>
    <row r="403">
      <c r="A403" s="7"/>
      <c r="B403" s="7"/>
      <c r="C403" s="7"/>
    </row>
    <row r="404">
      <c r="A404" s="7"/>
      <c r="B404" s="7"/>
      <c r="C404" s="7"/>
    </row>
    <row r="405">
      <c r="A405" s="7"/>
      <c r="B405" s="7"/>
      <c r="C405" s="7"/>
    </row>
    <row r="406">
      <c r="A406" s="7"/>
      <c r="B406" s="7"/>
      <c r="C406" s="7"/>
    </row>
    <row r="407">
      <c r="A407" s="7"/>
      <c r="B407" s="7"/>
      <c r="C407" s="7"/>
    </row>
    <row r="408">
      <c r="A408" s="7"/>
      <c r="B408" s="7"/>
      <c r="C408" s="7"/>
    </row>
    <row r="409">
      <c r="A409" s="7"/>
      <c r="B409" s="7"/>
      <c r="C409" s="7"/>
    </row>
    <row r="410">
      <c r="A410" s="7"/>
      <c r="B410" s="7"/>
      <c r="C410" s="7"/>
    </row>
    <row r="411">
      <c r="A411" s="7"/>
      <c r="B411" s="7"/>
      <c r="C411" s="7"/>
    </row>
    <row r="412">
      <c r="A412" s="7"/>
      <c r="B412" s="7"/>
      <c r="C412" s="7"/>
    </row>
    <row r="413">
      <c r="A413" s="7"/>
      <c r="B413" s="7"/>
      <c r="C413" s="7"/>
    </row>
    <row r="414">
      <c r="A414" s="7"/>
      <c r="B414" s="7"/>
      <c r="C414" s="7"/>
    </row>
    <row r="415">
      <c r="A415" s="7"/>
      <c r="B415" s="7"/>
      <c r="C415" s="7"/>
    </row>
    <row r="416">
      <c r="A416" s="7"/>
      <c r="B416" s="7"/>
      <c r="C416" s="7"/>
    </row>
    <row r="417">
      <c r="A417" s="7"/>
      <c r="B417" s="7"/>
      <c r="C417" s="7"/>
    </row>
    <row r="418">
      <c r="A418" s="7"/>
      <c r="B418" s="7"/>
      <c r="C418" s="7"/>
    </row>
    <row r="419">
      <c r="A419" s="7"/>
      <c r="B419" s="7"/>
      <c r="C419" s="7"/>
    </row>
    <row r="420">
      <c r="A420" s="7"/>
      <c r="B420" s="7"/>
      <c r="C420" s="7"/>
    </row>
    <row r="421">
      <c r="A421" s="7"/>
      <c r="B421" s="7"/>
      <c r="C421" s="7"/>
    </row>
    <row r="422">
      <c r="A422" s="7"/>
      <c r="B422" s="7"/>
      <c r="C422" s="7"/>
    </row>
    <row r="423">
      <c r="A423" s="7"/>
      <c r="B423" s="7"/>
      <c r="C423" s="7"/>
    </row>
    <row r="424">
      <c r="A424" s="7"/>
      <c r="B424" s="7"/>
      <c r="C424" s="7"/>
    </row>
    <row r="425">
      <c r="A425" s="7"/>
      <c r="B425" s="7"/>
      <c r="C425" s="7"/>
    </row>
    <row r="426">
      <c r="A426" s="7"/>
      <c r="B426" s="7"/>
      <c r="C426" s="7"/>
    </row>
    <row r="427">
      <c r="A427" s="7"/>
      <c r="B427" s="7"/>
      <c r="C427" s="7"/>
    </row>
    <row r="428">
      <c r="A428" s="7"/>
      <c r="B428" s="7"/>
      <c r="C428" s="7"/>
    </row>
    <row r="429">
      <c r="A429" s="7"/>
      <c r="B429" s="7"/>
      <c r="C429" s="7"/>
    </row>
    <row r="430">
      <c r="A430" s="7"/>
      <c r="B430" s="7"/>
      <c r="C430" s="7"/>
    </row>
    <row r="431">
      <c r="A431" s="7"/>
      <c r="B431" s="7"/>
      <c r="C431" s="7"/>
    </row>
    <row r="432">
      <c r="A432" s="7"/>
      <c r="B432" s="7"/>
      <c r="C432" s="7"/>
    </row>
    <row r="433">
      <c r="A433" s="7"/>
      <c r="B433" s="7"/>
      <c r="C433" s="7"/>
    </row>
    <row r="434">
      <c r="A434" s="7"/>
      <c r="B434" s="7"/>
      <c r="C434" s="7"/>
    </row>
    <row r="435">
      <c r="A435" s="7"/>
      <c r="B435" s="7"/>
      <c r="C435" s="7"/>
    </row>
    <row r="436">
      <c r="A436" s="7"/>
      <c r="B436" s="7"/>
      <c r="C436" s="7"/>
    </row>
    <row r="437">
      <c r="A437" s="7"/>
      <c r="B437" s="7"/>
      <c r="C437" s="7"/>
    </row>
    <row r="438">
      <c r="A438" s="7"/>
      <c r="B438" s="7"/>
      <c r="C438" s="7"/>
    </row>
    <row r="439">
      <c r="A439" s="7"/>
      <c r="B439" s="7"/>
      <c r="C439" s="7"/>
    </row>
    <row r="440">
      <c r="A440" s="7"/>
      <c r="B440" s="7"/>
      <c r="C440" s="7"/>
    </row>
    <row r="441">
      <c r="A441" s="7"/>
      <c r="B441" s="7"/>
      <c r="C441" s="7"/>
    </row>
    <row r="442">
      <c r="A442" s="7"/>
      <c r="B442" s="7"/>
      <c r="C442" s="7"/>
    </row>
    <row r="443">
      <c r="A443" s="7"/>
      <c r="B443" s="7"/>
      <c r="C443" s="7"/>
    </row>
    <row r="444">
      <c r="A444" s="7"/>
      <c r="B444" s="7"/>
      <c r="C444" s="7"/>
    </row>
    <row r="445">
      <c r="A445" s="7"/>
      <c r="B445" s="7"/>
      <c r="C445" s="7"/>
    </row>
    <row r="446">
      <c r="A446" s="7"/>
      <c r="B446" s="7"/>
      <c r="C446" s="7"/>
    </row>
    <row r="447">
      <c r="A447" s="7"/>
      <c r="B447" s="7"/>
      <c r="C447" s="7"/>
    </row>
    <row r="448">
      <c r="A448" s="7"/>
      <c r="B448" s="7"/>
      <c r="C448" s="7"/>
    </row>
    <row r="449">
      <c r="A449" s="7"/>
      <c r="B449" s="7"/>
      <c r="C449" s="7"/>
    </row>
    <row r="450">
      <c r="A450" s="7"/>
      <c r="B450" s="7"/>
      <c r="C450" s="7"/>
    </row>
    <row r="451">
      <c r="A451" s="7"/>
      <c r="B451" s="7"/>
      <c r="C451" s="7"/>
    </row>
    <row r="452">
      <c r="A452" s="7"/>
      <c r="B452" s="7"/>
      <c r="C452" s="7"/>
    </row>
    <row r="453">
      <c r="A453" s="7"/>
      <c r="B453" s="7"/>
      <c r="C453" s="7"/>
    </row>
    <row r="454">
      <c r="A454" s="7"/>
      <c r="B454" s="7"/>
      <c r="C454" s="7"/>
    </row>
    <row r="455">
      <c r="A455" s="7"/>
      <c r="B455" s="7"/>
      <c r="C455" s="7"/>
    </row>
    <row r="456">
      <c r="A456" s="7"/>
      <c r="B456" s="7"/>
      <c r="C456" s="7"/>
    </row>
    <row r="457">
      <c r="A457" s="7"/>
      <c r="B457" s="7"/>
      <c r="C457" s="7"/>
    </row>
    <row r="458">
      <c r="A458" s="7"/>
      <c r="B458" s="7"/>
      <c r="C458" s="7"/>
    </row>
    <row r="459">
      <c r="A459" s="7"/>
      <c r="B459" s="7"/>
      <c r="C459" s="7"/>
    </row>
    <row r="460">
      <c r="A460" s="7"/>
      <c r="B460" s="7"/>
      <c r="C460" s="7"/>
    </row>
    <row r="461">
      <c r="A461" s="7"/>
      <c r="B461" s="7"/>
      <c r="C461" s="7"/>
    </row>
    <row r="462">
      <c r="A462" s="7"/>
      <c r="B462" s="7"/>
      <c r="C462" s="7"/>
    </row>
    <row r="463">
      <c r="A463" s="7"/>
      <c r="B463" s="7"/>
      <c r="C463" s="7"/>
    </row>
    <row r="464">
      <c r="A464" s="7"/>
      <c r="B464" s="7"/>
      <c r="C464" s="7"/>
    </row>
    <row r="465">
      <c r="A465" s="7"/>
      <c r="B465" s="7"/>
      <c r="C465" s="7"/>
    </row>
    <row r="466">
      <c r="A466" s="7"/>
      <c r="B466" s="7"/>
      <c r="C466" s="7"/>
    </row>
    <row r="467">
      <c r="A467" s="7"/>
      <c r="B467" s="7"/>
      <c r="C467" s="7"/>
    </row>
    <row r="468">
      <c r="A468" s="7"/>
      <c r="B468" s="7"/>
      <c r="C468" s="7"/>
    </row>
    <row r="469">
      <c r="A469" s="7"/>
      <c r="B469" s="7"/>
      <c r="C469" s="7"/>
    </row>
    <row r="470">
      <c r="A470" s="7"/>
      <c r="B470" s="7"/>
      <c r="C470" s="7"/>
    </row>
    <row r="471">
      <c r="A471" s="7"/>
      <c r="B471" s="7"/>
      <c r="C471" s="7"/>
    </row>
    <row r="472">
      <c r="A472" s="7"/>
      <c r="B472" s="7"/>
      <c r="C472" s="7"/>
    </row>
    <row r="473">
      <c r="A473" s="7"/>
      <c r="B473" s="7"/>
      <c r="C473" s="7"/>
    </row>
    <row r="474">
      <c r="A474" s="7"/>
      <c r="B474" s="7"/>
      <c r="C474" s="7"/>
    </row>
    <row r="475">
      <c r="A475" s="7"/>
      <c r="B475" s="7"/>
      <c r="C475" s="7"/>
    </row>
    <row r="476">
      <c r="A476" s="7"/>
      <c r="B476" s="7"/>
      <c r="C476" s="7"/>
    </row>
    <row r="477">
      <c r="A477" s="7"/>
      <c r="B477" s="7"/>
      <c r="C477" s="7"/>
    </row>
    <row r="478">
      <c r="A478" s="7"/>
      <c r="B478" s="7"/>
      <c r="C478" s="7"/>
    </row>
    <row r="479">
      <c r="A479" s="7"/>
      <c r="B479" s="7"/>
      <c r="C479" s="7"/>
    </row>
    <row r="480">
      <c r="A480" s="7"/>
      <c r="B480" s="7"/>
      <c r="C480" s="7"/>
    </row>
    <row r="481">
      <c r="A481" s="7"/>
      <c r="B481" s="7"/>
      <c r="C481" s="7"/>
    </row>
    <row r="482">
      <c r="A482" s="7"/>
      <c r="B482" s="7"/>
      <c r="C482" s="7"/>
    </row>
    <row r="483">
      <c r="A483" s="7"/>
      <c r="B483" s="7"/>
      <c r="C483" s="7"/>
    </row>
    <row r="484">
      <c r="A484" s="7"/>
      <c r="B484" s="7"/>
      <c r="C484" s="7"/>
    </row>
    <row r="485">
      <c r="A485" s="7"/>
      <c r="B485" s="7"/>
      <c r="C485" s="7"/>
    </row>
    <row r="486">
      <c r="A486" s="7"/>
      <c r="B486" s="7"/>
      <c r="C486" s="7"/>
    </row>
    <row r="487">
      <c r="A487" s="7"/>
      <c r="B487" s="7"/>
      <c r="C487" s="7"/>
    </row>
    <row r="488">
      <c r="A488" s="7"/>
      <c r="B488" s="7"/>
      <c r="C488" s="7"/>
    </row>
    <row r="489">
      <c r="A489" s="7"/>
      <c r="B489" s="7"/>
      <c r="C489" s="7"/>
    </row>
    <row r="490">
      <c r="A490" s="7"/>
      <c r="B490" s="7"/>
      <c r="C490" s="7"/>
    </row>
    <row r="491">
      <c r="A491" s="7"/>
      <c r="B491" s="7"/>
      <c r="C491" s="7"/>
    </row>
    <row r="492">
      <c r="A492" s="7"/>
      <c r="B492" s="7"/>
      <c r="C492" s="7"/>
    </row>
    <row r="493">
      <c r="A493" s="7"/>
      <c r="B493" s="7"/>
      <c r="C493" s="7"/>
    </row>
    <row r="494">
      <c r="A494" s="7"/>
      <c r="B494" s="7"/>
      <c r="C494" s="7"/>
    </row>
    <row r="495">
      <c r="A495" s="7"/>
      <c r="B495" s="7"/>
      <c r="C495" s="7"/>
    </row>
    <row r="496">
      <c r="A496" s="7"/>
      <c r="B496" s="7"/>
      <c r="C496" s="7"/>
    </row>
    <row r="497">
      <c r="A497" s="7"/>
      <c r="B497" s="7"/>
      <c r="C497" s="7"/>
    </row>
    <row r="498">
      <c r="A498" s="7"/>
      <c r="B498" s="7"/>
      <c r="C498" s="7"/>
    </row>
    <row r="499">
      <c r="A499" s="7"/>
      <c r="B499" s="7"/>
      <c r="C499" s="7"/>
    </row>
    <row r="500">
      <c r="A500" s="7"/>
      <c r="B500" s="7"/>
      <c r="C500" s="7"/>
    </row>
    <row r="501">
      <c r="A501" s="7"/>
      <c r="B501" s="7"/>
      <c r="C501" s="7"/>
    </row>
    <row r="502">
      <c r="A502" s="7"/>
      <c r="B502" s="7"/>
      <c r="C502" s="7"/>
    </row>
    <row r="503">
      <c r="A503" s="7"/>
      <c r="B503" s="7"/>
      <c r="C503" s="7"/>
    </row>
    <row r="504">
      <c r="A504" s="7"/>
      <c r="B504" s="7"/>
      <c r="C504" s="7"/>
    </row>
    <row r="505">
      <c r="A505" s="7"/>
      <c r="B505" s="7"/>
      <c r="C505" s="7"/>
    </row>
    <row r="506">
      <c r="A506" s="7"/>
      <c r="B506" s="7"/>
      <c r="C506" s="7"/>
    </row>
    <row r="507">
      <c r="A507" s="7"/>
      <c r="B507" s="7"/>
      <c r="C507" s="7"/>
    </row>
    <row r="508">
      <c r="A508" s="7"/>
      <c r="B508" s="7"/>
      <c r="C508" s="7"/>
    </row>
    <row r="509">
      <c r="A509" s="7"/>
      <c r="B509" s="7"/>
      <c r="C509" s="7"/>
    </row>
    <row r="510">
      <c r="A510" s="7"/>
      <c r="B510" s="7"/>
      <c r="C510" s="7"/>
    </row>
    <row r="511">
      <c r="A511" s="7"/>
      <c r="B511" s="7"/>
      <c r="C511" s="7"/>
    </row>
    <row r="512">
      <c r="A512" s="7"/>
      <c r="B512" s="7"/>
      <c r="C512" s="7"/>
    </row>
    <row r="513">
      <c r="A513" s="7"/>
      <c r="B513" s="7"/>
      <c r="C513" s="7"/>
    </row>
    <row r="514">
      <c r="A514" s="7"/>
      <c r="B514" s="7"/>
      <c r="C514" s="7"/>
    </row>
    <row r="515">
      <c r="A515" s="7"/>
      <c r="B515" s="7"/>
      <c r="C515" s="7"/>
    </row>
    <row r="516">
      <c r="A516" s="7"/>
      <c r="B516" s="7"/>
      <c r="C516" s="7"/>
    </row>
    <row r="517">
      <c r="A517" s="7"/>
      <c r="B517" s="7"/>
      <c r="C517" s="7"/>
    </row>
    <row r="518">
      <c r="A518" s="7"/>
      <c r="B518" s="7"/>
      <c r="C518" s="7"/>
    </row>
    <row r="519">
      <c r="A519" s="7"/>
      <c r="B519" s="7"/>
      <c r="C519" s="7"/>
    </row>
    <row r="520">
      <c r="A520" s="7"/>
      <c r="B520" s="7"/>
      <c r="C520" s="7"/>
    </row>
    <row r="521">
      <c r="A521" s="7"/>
      <c r="B521" s="7"/>
      <c r="C521" s="7"/>
    </row>
    <row r="522">
      <c r="A522" s="7"/>
      <c r="B522" s="7"/>
      <c r="C522" s="7"/>
    </row>
    <row r="523">
      <c r="A523" s="7"/>
      <c r="B523" s="7"/>
      <c r="C523" s="7"/>
    </row>
    <row r="524">
      <c r="A524" s="7"/>
      <c r="B524" s="7"/>
      <c r="C524" s="7"/>
    </row>
    <row r="525">
      <c r="A525" s="7"/>
      <c r="B525" s="7"/>
      <c r="C525" s="7"/>
    </row>
    <row r="526">
      <c r="A526" s="7"/>
      <c r="B526" s="7"/>
      <c r="C526" s="7"/>
    </row>
    <row r="527">
      <c r="A527" s="7"/>
      <c r="B527" s="7"/>
      <c r="C527" s="7"/>
    </row>
    <row r="528">
      <c r="A528" s="7"/>
      <c r="B528" s="7"/>
      <c r="C528" s="7"/>
    </row>
    <row r="529">
      <c r="A529" s="7"/>
      <c r="B529" s="7"/>
      <c r="C529" s="7"/>
    </row>
    <row r="530">
      <c r="A530" s="7"/>
      <c r="B530" s="7"/>
      <c r="C530" s="7"/>
    </row>
    <row r="531">
      <c r="A531" s="7"/>
      <c r="B531" s="7"/>
      <c r="C531" s="7"/>
    </row>
    <row r="532">
      <c r="A532" s="7"/>
      <c r="B532" s="7"/>
      <c r="C532" s="7"/>
    </row>
    <row r="533">
      <c r="A533" s="7"/>
      <c r="B533" s="7"/>
      <c r="C533" s="7"/>
    </row>
    <row r="534">
      <c r="A534" s="7"/>
      <c r="B534" s="7"/>
      <c r="C534" s="7"/>
    </row>
    <row r="535">
      <c r="A535" s="7"/>
      <c r="B535" s="7"/>
      <c r="C535" s="7"/>
    </row>
    <row r="536">
      <c r="A536" s="7"/>
      <c r="B536" s="7"/>
      <c r="C536" s="7"/>
    </row>
    <row r="537">
      <c r="A537" s="7"/>
      <c r="B537" s="7"/>
      <c r="C537" s="7"/>
    </row>
    <row r="538">
      <c r="A538" s="7"/>
      <c r="B538" s="7"/>
      <c r="C538" s="7"/>
    </row>
    <row r="539">
      <c r="A539" s="7"/>
      <c r="B539" s="7"/>
      <c r="C539" s="7"/>
    </row>
    <row r="540">
      <c r="A540" s="7"/>
      <c r="B540" s="7"/>
      <c r="C540" s="7"/>
    </row>
    <row r="541">
      <c r="A541" s="7"/>
      <c r="B541" s="7"/>
      <c r="C541" s="7"/>
    </row>
    <row r="542">
      <c r="A542" s="7"/>
      <c r="B542" s="7"/>
      <c r="C542" s="7"/>
    </row>
    <row r="543">
      <c r="A543" s="7"/>
      <c r="B543" s="7"/>
      <c r="C543" s="7"/>
    </row>
    <row r="544">
      <c r="A544" s="7"/>
      <c r="B544" s="7"/>
      <c r="C544" s="7"/>
    </row>
    <row r="545">
      <c r="A545" s="7"/>
      <c r="B545" s="7"/>
      <c r="C545" s="7"/>
    </row>
    <row r="546">
      <c r="A546" s="7"/>
      <c r="B546" s="7"/>
      <c r="C546" s="7"/>
    </row>
    <row r="547">
      <c r="A547" s="7"/>
      <c r="B547" s="7"/>
      <c r="C547" s="7"/>
    </row>
    <row r="548">
      <c r="A548" s="7"/>
      <c r="B548" s="7"/>
      <c r="C548" s="7"/>
    </row>
    <row r="549">
      <c r="A549" s="7"/>
      <c r="B549" s="7"/>
      <c r="C549" s="7"/>
    </row>
    <row r="550">
      <c r="A550" s="7"/>
      <c r="B550" s="7"/>
      <c r="C550" s="7"/>
    </row>
    <row r="551">
      <c r="A551" s="7"/>
      <c r="B551" s="7"/>
      <c r="C551" s="7"/>
    </row>
    <row r="552">
      <c r="A552" s="7"/>
      <c r="B552" s="7"/>
      <c r="C552" s="7"/>
    </row>
    <row r="553">
      <c r="A553" s="7"/>
      <c r="B553" s="7"/>
      <c r="C553" s="7"/>
    </row>
    <row r="554">
      <c r="A554" s="7"/>
      <c r="B554" s="7"/>
      <c r="C554" s="7"/>
    </row>
    <row r="555">
      <c r="A555" s="7"/>
      <c r="B555" s="7"/>
      <c r="C555" s="7"/>
    </row>
    <row r="556">
      <c r="A556" s="7"/>
      <c r="B556" s="7"/>
      <c r="C556" s="7"/>
    </row>
    <row r="557">
      <c r="A557" s="7"/>
      <c r="B557" s="7"/>
      <c r="C557" s="7"/>
    </row>
    <row r="558">
      <c r="A558" s="7"/>
      <c r="B558" s="7"/>
      <c r="C558" s="7"/>
    </row>
    <row r="559">
      <c r="A559" s="7"/>
      <c r="B559" s="7"/>
      <c r="C559" s="7"/>
    </row>
    <row r="560">
      <c r="A560" s="7"/>
      <c r="B560" s="7"/>
      <c r="C560" s="7"/>
    </row>
    <row r="561">
      <c r="A561" s="7"/>
      <c r="B561" s="7"/>
      <c r="C561" s="7"/>
    </row>
    <row r="562">
      <c r="A562" s="7"/>
      <c r="B562" s="7"/>
      <c r="C562" s="7"/>
    </row>
    <row r="563">
      <c r="A563" s="7"/>
      <c r="B563" s="7"/>
      <c r="C563" s="7"/>
    </row>
    <row r="564">
      <c r="A564" s="7"/>
      <c r="B564" s="7"/>
      <c r="C564" s="7"/>
    </row>
    <row r="565">
      <c r="A565" s="7"/>
      <c r="B565" s="7"/>
      <c r="C565" s="7"/>
    </row>
    <row r="566">
      <c r="A566" s="7"/>
      <c r="B566" s="7"/>
      <c r="C566" s="7"/>
    </row>
    <row r="567">
      <c r="A567" s="7"/>
      <c r="B567" s="7"/>
      <c r="C567" s="7"/>
    </row>
    <row r="568">
      <c r="A568" s="7"/>
      <c r="B568" s="7"/>
      <c r="C568" s="7"/>
    </row>
    <row r="569">
      <c r="A569" s="7"/>
      <c r="B569" s="7"/>
      <c r="C569" s="7"/>
    </row>
    <row r="570">
      <c r="A570" s="7"/>
      <c r="B570" s="7"/>
      <c r="C570" s="7"/>
    </row>
    <row r="571">
      <c r="A571" s="7"/>
      <c r="B571" s="7"/>
      <c r="C571" s="7"/>
    </row>
    <row r="572">
      <c r="A572" s="7"/>
      <c r="B572" s="7"/>
      <c r="C572" s="7"/>
    </row>
    <row r="573">
      <c r="A573" s="7"/>
      <c r="B573" s="7"/>
      <c r="C573" s="7"/>
    </row>
    <row r="574">
      <c r="A574" s="7"/>
      <c r="B574" s="7"/>
      <c r="C574" s="7"/>
    </row>
    <row r="575">
      <c r="A575" s="7"/>
      <c r="B575" s="7"/>
      <c r="C575" s="7"/>
    </row>
    <row r="576">
      <c r="A576" s="7"/>
      <c r="B576" s="7"/>
      <c r="C576" s="7"/>
    </row>
    <row r="577">
      <c r="A577" s="7"/>
      <c r="B577" s="7"/>
      <c r="C577" s="7"/>
    </row>
    <row r="578">
      <c r="A578" s="7"/>
      <c r="B578" s="7"/>
      <c r="C578" s="7"/>
    </row>
    <row r="579">
      <c r="A579" s="7"/>
      <c r="B579" s="7"/>
      <c r="C579" s="7"/>
    </row>
    <row r="580">
      <c r="A580" s="7"/>
      <c r="B580" s="7"/>
      <c r="C580" s="7"/>
    </row>
    <row r="581">
      <c r="A581" s="7"/>
      <c r="B581" s="7"/>
      <c r="C581" s="7"/>
    </row>
    <row r="582">
      <c r="A582" s="7"/>
      <c r="B582" s="7"/>
      <c r="C582" s="7"/>
    </row>
    <row r="583">
      <c r="A583" s="7"/>
      <c r="B583" s="7"/>
      <c r="C583" s="7"/>
    </row>
    <row r="584">
      <c r="A584" s="7"/>
      <c r="B584" s="7"/>
      <c r="C584" s="7"/>
    </row>
    <row r="585">
      <c r="A585" s="7"/>
      <c r="B585" s="7"/>
      <c r="C585" s="7"/>
    </row>
    <row r="586">
      <c r="A586" s="7"/>
      <c r="B586" s="7"/>
      <c r="C586" s="7"/>
    </row>
    <row r="587">
      <c r="A587" s="7"/>
      <c r="B587" s="7"/>
      <c r="C587" s="7"/>
    </row>
    <row r="588">
      <c r="A588" s="7"/>
      <c r="B588" s="7"/>
      <c r="C588" s="7"/>
    </row>
    <row r="589">
      <c r="A589" s="7"/>
      <c r="B589" s="7"/>
      <c r="C589" s="7"/>
    </row>
    <row r="590">
      <c r="A590" s="7"/>
      <c r="B590" s="7"/>
      <c r="C590" s="7"/>
    </row>
    <row r="591">
      <c r="A591" s="7"/>
      <c r="B591" s="7"/>
      <c r="C591" s="7"/>
    </row>
    <row r="592">
      <c r="A592" s="7"/>
      <c r="B592" s="7"/>
      <c r="C592" s="7"/>
    </row>
    <row r="593">
      <c r="A593" s="7"/>
      <c r="B593" s="7"/>
      <c r="C593" s="7"/>
    </row>
    <row r="594">
      <c r="A594" s="7"/>
      <c r="B594" s="7"/>
      <c r="C594" s="7"/>
    </row>
    <row r="595">
      <c r="A595" s="7"/>
      <c r="B595" s="7"/>
      <c r="C595" s="7"/>
    </row>
    <row r="596">
      <c r="A596" s="7"/>
      <c r="B596" s="7"/>
      <c r="C596" s="7"/>
    </row>
    <row r="597">
      <c r="A597" s="7"/>
      <c r="B597" s="7"/>
      <c r="C597" s="7"/>
    </row>
    <row r="598">
      <c r="A598" s="7"/>
      <c r="B598" s="7"/>
      <c r="C598" s="7"/>
    </row>
    <row r="599">
      <c r="A599" s="7"/>
      <c r="B599" s="7"/>
      <c r="C599" s="7"/>
    </row>
    <row r="600">
      <c r="A600" s="7"/>
      <c r="B600" s="7"/>
      <c r="C600" s="7"/>
    </row>
    <row r="601">
      <c r="A601" s="7"/>
      <c r="B601" s="7"/>
      <c r="C601" s="7"/>
    </row>
    <row r="602">
      <c r="A602" s="7"/>
      <c r="B602" s="7"/>
      <c r="C602" s="7"/>
    </row>
    <row r="603">
      <c r="A603" s="7"/>
      <c r="B603" s="7"/>
      <c r="C603" s="7"/>
    </row>
    <row r="604">
      <c r="A604" s="7"/>
      <c r="B604" s="7"/>
      <c r="C604" s="7"/>
    </row>
    <row r="605">
      <c r="A605" s="7"/>
      <c r="B605" s="7"/>
      <c r="C605" s="7"/>
    </row>
    <row r="606">
      <c r="A606" s="7"/>
      <c r="B606" s="7"/>
      <c r="C606" s="7"/>
    </row>
    <row r="607">
      <c r="A607" s="7"/>
      <c r="B607" s="7"/>
      <c r="C607" s="7"/>
    </row>
    <row r="608">
      <c r="A608" s="7"/>
      <c r="B608" s="7"/>
      <c r="C608" s="7"/>
    </row>
    <row r="609">
      <c r="A609" s="7"/>
      <c r="B609" s="7"/>
      <c r="C609" s="7"/>
    </row>
    <row r="610">
      <c r="A610" s="7"/>
      <c r="B610" s="7"/>
      <c r="C610" s="7"/>
    </row>
    <row r="611">
      <c r="A611" s="7"/>
      <c r="B611" s="7"/>
      <c r="C611" s="7"/>
    </row>
    <row r="612">
      <c r="A612" s="7"/>
      <c r="B612" s="7"/>
      <c r="C612" s="7"/>
    </row>
    <row r="613">
      <c r="A613" s="7"/>
      <c r="B613" s="7"/>
      <c r="C613" s="7"/>
    </row>
    <row r="614">
      <c r="A614" s="7"/>
      <c r="B614" s="7"/>
      <c r="C614" s="7"/>
    </row>
    <row r="615">
      <c r="A615" s="7"/>
      <c r="B615" s="7"/>
      <c r="C615" s="7"/>
    </row>
    <row r="616">
      <c r="A616" s="7"/>
      <c r="B616" s="7"/>
      <c r="C616" s="7"/>
    </row>
    <row r="617">
      <c r="A617" s="7"/>
      <c r="B617" s="7"/>
      <c r="C617" s="7"/>
    </row>
    <row r="618">
      <c r="A618" s="7"/>
      <c r="B618" s="7"/>
      <c r="C618" s="7"/>
    </row>
    <row r="619">
      <c r="A619" s="7"/>
      <c r="B619" s="7"/>
      <c r="C619" s="7"/>
    </row>
    <row r="620">
      <c r="A620" s="7"/>
      <c r="B620" s="7"/>
      <c r="C620" s="7"/>
    </row>
    <row r="621">
      <c r="A621" s="7"/>
      <c r="B621" s="7"/>
      <c r="C621" s="7"/>
    </row>
    <row r="622">
      <c r="A622" s="7"/>
      <c r="B622" s="7"/>
      <c r="C622" s="7"/>
    </row>
    <row r="623">
      <c r="A623" s="7"/>
      <c r="B623" s="7"/>
      <c r="C623" s="7"/>
    </row>
    <row r="624">
      <c r="A624" s="7"/>
      <c r="B624" s="7"/>
      <c r="C624" s="7"/>
    </row>
    <row r="625">
      <c r="A625" s="7"/>
      <c r="B625" s="7"/>
      <c r="C625" s="7"/>
    </row>
    <row r="626">
      <c r="A626" s="7"/>
      <c r="B626" s="7"/>
      <c r="C626" s="7"/>
    </row>
    <row r="627">
      <c r="A627" s="7"/>
      <c r="B627" s="7"/>
      <c r="C627" s="7"/>
    </row>
    <row r="628">
      <c r="A628" s="7"/>
      <c r="B628" s="7"/>
      <c r="C628" s="7"/>
    </row>
    <row r="629">
      <c r="A629" s="7"/>
      <c r="B629" s="7"/>
      <c r="C629" s="7"/>
    </row>
    <row r="630">
      <c r="A630" s="7"/>
      <c r="B630" s="7"/>
      <c r="C630" s="7"/>
    </row>
    <row r="631">
      <c r="A631" s="7"/>
      <c r="B631" s="7"/>
      <c r="C631" s="7"/>
    </row>
    <row r="632">
      <c r="A632" s="7"/>
      <c r="B632" s="7"/>
      <c r="C632" s="7"/>
    </row>
    <row r="633">
      <c r="A633" s="7"/>
      <c r="B633" s="7"/>
      <c r="C633" s="7"/>
    </row>
    <row r="634">
      <c r="A634" s="7"/>
      <c r="B634" s="7"/>
      <c r="C634" s="7"/>
    </row>
    <row r="635">
      <c r="A635" s="7"/>
      <c r="B635" s="7"/>
      <c r="C635" s="7"/>
    </row>
    <row r="636">
      <c r="A636" s="7"/>
      <c r="B636" s="7"/>
      <c r="C636" s="7"/>
    </row>
    <row r="637">
      <c r="A637" s="7"/>
      <c r="B637" s="7"/>
      <c r="C637" s="7"/>
    </row>
    <row r="638">
      <c r="A638" s="7"/>
      <c r="B638" s="7"/>
      <c r="C638" s="7"/>
    </row>
    <row r="639">
      <c r="A639" s="7"/>
      <c r="B639" s="7"/>
      <c r="C639" s="7"/>
    </row>
    <row r="640">
      <c r="A640" s="7"/>
      <c r="B640" s="7"/>
      <c r="C640" s="7"/>
    </row>
    <row r="641">
      <c r="A641" s="7"/>
      <c r="B641" s="7"/>
      <c r="C641" s="7"/>
    </row>
    <row r="642">
      <c r="A642" s="7"/>
      <c r="B642" s="7"/>
      <c r="C642" s="7"/>
    </row>
    <row r="643">
      <c r="A643" s="7"/>
      <c r="B643" s="7"/>
      <c r="C643" s="7"/>
    </row>
    <row r="644">
      <c r="A644" s="7"/>
      <c r="B644" s="7"/>
      <c r="C644" s="7"/>
    </row>
    <row r="645">
      <c r="A645" s="7"/>
      <c r="B645" s="7"/>
      <c r="C645" s="7"/>
    </row>
    <row r="646">
      <c r="A646" s="7"/>
      <c r="B646" s="7"/>
      <c r="C646" s="7"/>
    </row>
    <row r="647">
      <c r="A647" s="7"/>
      <c r="B647" s="7"/>
      <c r="C647" s="7"/>
    </row>
    <row r="648">
      <c r="A648" s="7"/>
      <c r="B648" s="7"/>
      <c r="C648" s="7"/>
    </row>
    <row r="649">
      <c r="A649" s="7"/>
      <c r="B649" s="7"/>
      <c r="C649" s="7"/>
    </row>
    <row r="650">
      <c r="A650" s="7"/>
      <c r="B650" s="7"/>
      <c r="C650" s="7"/>
    </row>
    <row r="651">
      <c r="A651" s="7"/>
      <c r="B651" s="7"/>
      <c r="C651" s="7"/>
    </row>
    <row r="652">
      <c r="A652" s="7"/>
      <c r="B652" s="7"/>
      <c r="C652" s="7"/>
    </row>
    <row r="653">
      <c r="A653" s="7"/>
      <c r="B653" s="7"/>
      <c r="C653" s="7"/>
    </row>
    <row r="654">
      <c r="A654" s="7"/>
      <c r="B654" s="7"/>
      <c r="C654" s="7"/>
    </row>
    <row r="655">
      <c r="A655" s="7"/>
      <c r="B655" s="7"/>
      <c r="C655" s="7"/>
    </row>
    <row r="656">
      <c r="A656" s="7"/>
      <c r="B656" s="7"/>
      <c r="C656" s="7"/>
    </row>
    <row r="657">
      <c r="A657" s="7"/>
      <c r="B657" s="7"/>
      <c r="C657" s="7"/>
    </row>
    <row r="658">
      <c r="A658" s="7"/>
      <c r="B658" s="7"/>
      <c r="C658" s="7"/>
    </row>
    <row r="659">
      <c r="A659" s="7"/>
      <c r="B659" s="7"/>
      <c r="C659" s="7"/>
    </row>
    <row r="660">
      <c r="A660" s="7"/>
      <c r="B660" s="7"/>
      <c r="C660" s="7"/>
    </row>
    <row r="661">
      <c r="A661" s="7"/>
      <c r="B661" s="7"/>
      <c r="C661" s="7"/>
    </row>
    <row r="662">
      <c r="A662" s="7"/>
      <c r="B662" s="7"/>
      <c r="C662" s="7"/>
    </row>
    <row r="663">
      <c r="A663" s="7"/>
      <c r="B663" s="7"/>
      <c r="C663" s="7"/>
    </row>
    <row r="664">
      <c r="A664" s="7"/>
      <c r="B664" s="7"/>
      <c r="C664" s="7"/>
    </row>
    <row r="665">
      <c r="A665" s="7"/>
      <c r="B665" s="7"/>
      <c r="C665" s="7"/>
    </row>
    <row r="666">
      <c r="A666" s="7"/>
      <c r="B666" s="7"/>
      <c r="C666" s="7"/>
    </row>
    <row r="667">
      <c r="A667" s="7"/>
      <c r="B667" s="7"/>
      <c r="C667" s="7"/>
    </row>
    <row r="668">
      <c r="A668" s="7"/>
      <c r="B668" s="7"/>
      <c r="C668" s="7"/>
    </row>
    <row r="669">
      <c r="A669" s="7"/>
      <c r="B669" s="7"/>
      <c r="C669" s="7"/>
    </row>
    <row r="670">
      <c r="A670" s="7"/>
      <c r="B670" s="7"/>
      <c r="C670" s="7"/>
    </row>
    <row r="671">
      <c r="A671" s="7"/>
      <c r="B671" s="7"/>
      <c r="C671" s="7"/>
    </row>
    <row r="672">
      <c r="A672" s="7"/>
      <c r="B672" s="7"/>
      <c r="C672" s="7"/>
    </row>
    <row r="673">
      <c r="A673" s="7"/>
      <c r="B673" s="7"/>
      <c r="C673" s="7"/>
    </row>
    <row r="674">
      <c r="A674" s="7"/>
      <c r="B674" s="7"/>
      <c r="C674" s="7"/>
    </row>
    <row r="675">
      <c r="A675" s="7"/>
      <c r="B675" s="7"/>
      <c r="C675" s="7"/>
    </row>
    <row r="676">
      <c r="A676" s="7"/>
      <c r="B676" s="7"/>
      <c r="C676" s="7"/>
    </row>
    <row r="677">
      <c r="A677" s="7"/>
      <c r="B677" s="7"/>
      <c r="C677" s="7"/>
    </row>
    <row r="678">
      <c r="A678" s="7"/>
      <c r="B678" s="7"/>
      <c r="C678" s="7"/>
    </row>
    <row r="679">
      <c r="A679" s="7"/>
      <c r="B679" s="7"/>
      <c r="C679" s="7"/>
    </row>
    <row r="680">
      <c r="A680" s="7"/>
      <c r="B680" s="7"/>
      <c r="C680" s="7"/>
    </row>
    <row r="681">
      <c r="A681" s="7"/>
      <c r="B681" s="7"/>
      <c r="C681" s="7"/>
    </row>
    <row r="682">
      <c r="A682" s="7"/>
      <c r="B682" s="7"/>
      <c r="C682" s="7"/>
    </row>
    <row r="683">
      <c r="A683" s="7"/>
      <c r="B683" s="7"/>
      <c r="C683" s="7"/>
    </row>
    <row r="684">
      <c r="A684" s="7"/>
      <c r="B684" s="7"/>
      <c r="C684" s="7"/>
    </row>
    <row r="685">
      <c r="A685" s="7"/>
      <c r="B685" s="7"/>
      <c r="C685" s="7"/>
    </row>
    <row r="686">
      <c r="A686" s="7"/>
      <c r="B686" s="7"/>
      <c r="C686" s="7"/>
    </row>
    <row r="687">
      <c r="A687" s="7"/>
      <c r="B687" s="7"/>
      <c r="C687" s="7"/>
    </row>
    <row r="688">
      <c r="A688" s="7"/>
      <c r="B688" s="7"/>
      <c r="C688" s="7"/>
    </row>
    <row r="689">
      <c r="A689" s="7"/>
      <c r="B689" s="7"/>
      <c r="C689" s="7"/>
    </row>
    <row r="690">
      <c r="A690" s="7"/>
      <c r="B690" s="7"/>
      <c r="C690" s="7"/>
    </row>
    <row r="691">
      <c r="A691" s="7"/>
      <c r="B691" s="7"/>
      <c r="C691" s="7"/>
    </row>
    <row r="692">
      <c r="A692" s="7"/>
      <c r="B692" s="7"/>
      <c r="C692" s="7"/>
    </row>
    <row r="693">
      <c r="A693" s="7"/>
      <c r="B693" s="7"/>
      <c r="C693" s="7"/>
    </row>
    <row r="694">
      <c r="A694" s="7"/>
      <c r="B694" s="7"/>
      <c r="C694" s="7"/>
    </row>
    <row r="695">
      <c r="A695" s="7"/>
      <c r="B695" s="7"/>
      <c r="C695" s="7"/>
    </row>
    <row r="696">
      <c r="A696" s="7"/>
      <c r="B696" s="7"/>
      <c r="C696" s="7"/>
    </row>
    <row r="697">
      <c r="A697" s="7"/>
      <c r="B697" s="7"/>
      <c r="C697" s="7"/>
    </row>
    <row r="698">
      <c r="A698" s="7"/>
      <c r="B698" s="7"/>
      <c r="C698" s="7"/>
    </row>
    <row r="699">
      <c r="A699" s="7"/>
      <c r="B699" s="7"/>
      <c r="C699" s="7"/>
    </row>
    <row r="700">
      <c r="A700" s="7"/>
      <c r="B700" s="7"/>
      <c r="C700" s="7"/>
    </row>
    <row r="701">
      <c r="A701" s="7"/>
      <c r="B701" s="7"/>
      <c r="C701" s="7"/>
    </row>
    <row r="702">
      <c r="A702" s="7"/>
      <c r="B702" s="7"/>
      <c r="C702" s="7"/>
    </row>
    <row r="703">
      <c r="A703" s="7"/>
      <c r="B703" s="7"/>
      <c r="C703" s="7"/>
    </row>
    <row r="704">
      <c r="A704" s="7"/>
      <c r="B704" s="7"/>
      <c r="C704" s="7"/>
    </row>
    <row r="705">
      <c r="A705" s="7"/>
      <c r="B705" s="7"/>
      <c r="C705" s="7"/>
    </row>
    <row r="706">
      <c r="A706" s="7"/>
      <c r="B706" s="7"/>
      <c r="C706" s="7"/>
    </row>
    <row r="707">
      <c r="A707" s="7"/>
      <c r="B707" s="7"/>
      <c r="C707" s="7"/>
    </row>
    <row r="708">
      <c r="A708" s="7"/>
      <c r="B708" s="7"/>
      <c r="C708" s="7"/>
    </row>
    <row r="709">
      <c r="A709" s="7"/>
      <c r="B709" s="7"/>
      <c r="C709" s="7"/>
    </row>
    <row r="710">
      <c r="A710" s="7"/>
      <c r="B710" s="7"/>
      <c r="C710" s="7"/>
    </row>
    <row r="711">
      <c r="A711" s="7"/>
      <c r="B711" s="7"/>
      <c r="C711" s="7"/>
    </row>
    <row r="712">
      <c r="A712" s="7"/>
      <c r="B712" s="7"/>
      <c r="C712" s="7"/>
    </row>
    <row r="713">
      <c r="A713" s="7"/>
      <c r="B713" s="7"/>
      <c r="C713" s="7"/>
    </row>
    <row r="714">
      <c r="A714" s="7"/>
      <c r="B714" s="7"/>
      <c r="C714" s="7"/>
    </row>
    <row r="715">
      <c r="A715" s="7"/>
      <c r="B715" s="7"/>
      <c r="C715" s="7"/>
    </row>
    <row r="716">
      <c r="A716" s="7"/>
      <c r="B716" s="7"/>
      <c r="C716" s="7"/>
    </row>
    <row r="717">
      <c r="A717" s="7"/>
      <c r="B717" s="7"/>
      <c r="C717" s="7"/>
    </row>
    <row r="718">
      <c r="A718" s="7"/>
      <c r="B718" s="7"/>
      <c r="C718" s="7"/>
    </row>
    <row r="719">
      <c r="A719" s="7"/>
      <c r="B719" s="7"/>
      <c r="C719" s="7"/>
    </row>
    <row r="720">
      <c r="A720" s="7"/>
      <c r="B720" s="7"/>
      <c r="C720" s="7"/>
    </row>
    <row r="721">
      <c r="A721" s="7"/>
      <c r="B721" s="7"/>
      <c r="C721" s="7"/>
    </row>
    <row r="722">
      <c r="A722" s="7"/>
      <c r="B722" s="7"/>
      <c r="C722" s="7"/>
    </row>
    <row r="723">
      <c r="A723" s="7"/>
      <c r="B723" s="7"/>
      <c r="C723" s="7"/>
    </row>
    <row r="724">
      <c r="A724" s="7"/>
      <c r="B724" s="7"/>
      <c r="C724" s="7"/>
    </row>
    <row r="725">
      <c r="A725" s="7"/>
      <c r="B725" s="7"/>
      <c r="C725" s="7"/>
    </row>
    <row r="726">
      <c r="A726" s="7"/>
      <c r="B726" s="7"/>
      <c r="C726" s="7"/>
    </row>
    <row r="727">
      <c r="A727" s="7"/>
      <c r="B727" s="7"/>
      <c r="C727" s="7"/>
    </row>
    <row r="728">
      <c r="A728" s="7"/>
      <c r="B728" s="7"/>
      <c r="C728" s="7"/>
    </row>
    <row r="729">
      <c r="A729" s="7"/>
      <c r="B729" s="7"/>
      <c r="C729" s="7"/>
    </row>
    <row r="730">
      <c r="A730" s="7"/>
      <c r="B730" s="7"/>
      <c r="C730" s="7"/>
    </row>
    <row r="731">
      <c r="A731" s="7"/>
      <c r="B731" s="7"/>
      <c r="C731" s="7"/>
    </row>
    <row r="732">
      <c r="A732" s="7"/>
      <c r="B732" s="7"/>
      <c r="C732" s="7"/>
    </row>
    <row r="733">
      <c r="A733" s="7"/>
      <c r="B733" s="7"/>
      <c r="C733" s="7"/>
    </row>
    <row r="734">
      <c r="A734" s="7"/>
      <c r="B734" s="7"/>
      <c r="C734" s="7"/>
    </row>
    <row r="735">
      <c r="A735" s="7"/>
      <c r="B735" s="7"/>
      <c r="C735" s="7"/>
    </row>
    <row r="736">
      <c r="A736" s="7"/>
      <c r="B736" s="7"/>
      <c r="C736" s="7"/>
    </row>
    <row r="737">
      <c r="A737" s="7"/>
      <c r="B737" s="7"/>
      <c r="C737" s="7"/>
    </row>
    <row r="738">
      <c r="A738" s="7"/>
      <c r="B738" s="7"/>
      <c r="C738" s="7"/>
    </row>
    <row r="739">
      <c r="A739" s="7"/>
      <c r="B739" s="7"/>
      <c r="C739" s="7"/>
    </row>
    <row r="740">
      <c r="A740" s="7"/>
      <c r="B740" s="7"/>
      <c r="C740" s="7"/>
    </row>
    <row r="741">
      <c r="A741" s="7"/>
      <c r="B741" s="7"/>
      <c r="C741" s="7"/>
    </row>
    <row r="742">
      <c r="A742" s="7"/>
      <c r="B742" s="7"/>
      <c r="C742" s="7"/>
    </row>
    <row r="743">
      <c r="A743" s="7"/>
      <c r="B743" s="7"/>
      <c r="C743" s="7"/>
    </row>
    <row r="744">
      <c r="A744" s="7"/>
      <c r="B744" s="7"/>
      <c r="C744" s="7"/>
    </row>
    <row r="745">
      <c r="A745" s="7"/>
      <c r="B745" s="7"/>
      <c r="C745" s="7"/>
    </row>
    <row r="746">
      <c r="A746" s="7"/>
      <c r="B746" s="7"/>
      <c r="C746" s="7"/>
    </row>
    <row r="747">
      <c r="A747" s="7"/>
      <c r="B747" s="7"/>
      <c r="C747" s="7"/>
    </row>
    <row r="748">
      <c r="A748" s="7"/>
      <c r="B748" s="7"/>
      <c r="C748" s="7"/>
    </row>
    <row r="749">
      <c r="A749" s="7"/>
      <c r="B749" s="7"/>
      <c r="C749" s="7"/>
    </row>
    <row r="750">
      <c r="A750" s="7"/>
      <c r="B750" s="7"/>
      <c r="C750" s="7"/>
    </row>
    <row r="751">
      <c r="A751" s="7"/>
      <c r="B751" s="7"/>
      <c r="C751" s="7"/>
    </row>
    <row r="752">
      <c r="A752" s="7"/>
      <c r="B752" s="7"/>
      <c r="C752" s="7"/>
    </row>
    <row r="753">
      <c r="A753" s="7"/>
      <c r="B753" s="7"/>
      <c r="C753" s="7"/>
    </row>
    <row r="754">
      <c r="A754" s="7"/>
      <c r="B754" s="7"/>
      <c r="C754" s="7"/>
    </row>
    <row r="755">
      <c r="A755" s="7"/>
      <c r="B755" s="7"/>
      <c r="C755" s="7"/>
    </row>
    <row r="756">
      <c r="A756" s="7"/>
      <c r="B756" s="7"/>
      <c r="C756" s="7"/>
    </row>
    <row r="757">
      <c r="A757" s="7"/>
      <c r="B757" s="7"/>
      <c r="C757" s="7"/>
    </row>
    <row r="758">
      <c r="A758" s="7"/>
      <c r="B758" s="7"/>
      <c r="C758" s="7"/>
    </row>
    <row r="759">
      <c r="A759" s="7"/>
      <c r="B759" s="7"/>
      <c r="C759" s="7"/>
    </row>
    <row r="760">
      <c r="A760" s="7"/>
      <c r="B760" s="7"/>
      <c r="C760" s="7"/>
    </row>
    <row r="761">
      <c r="A761" s="7"/>
      <c r="B761" s="7"/>
      <c r="C761" s="7"/>
    </row>
    <row r="762">
      <c r="A762" s="7"/>
      <c r="B762" s="7"/>
      <c r="C762" s="7"/>
    </row>
    <row r="763">
      <c r="A763" s="7"/>
      <c r="B763" s="7"/>
      <c r="C763" s="7"/>
    </row>
    <row r="764">
      <c r="A764" s="7"/>
      <c r="B764" s="7"/>
      <c r="C764" s="7"/>
    </row>
    <row r="765">
      <c r="A765" s="7"/>
      <c r="B765" s="7"/>
      <c r="C765" s="7"/>
    </row>
    <row r="766">
      <c r="A766" s="7"/>
      <c r="B766" s="7"/>
      <c r="C766" s="7"/>
    </row>
    <row r="767">
      <c r="A767" s="7"/>
      <c r="B767" s="7"/>
      <c r="C767" s="7"/>
    </row>
    <row r="768">
      <c r="A768" s="7"/>
      <c r="B768" s="7"/>
      <c r="C768" s="7"/>
    </row>
    <row r="769">
      <c r="A769" s="7"/>
      <c r="B769" s="7"/>
      <c r="C769" s="7"/>
    </row>
    <row r="770">
      <c r="A770" s="7"/>
      <c r="B770" s="7"/>
      <c r="C770" s="7"/>
    </row>
    <row r="771">
      <c r="A771" s="7"/>
      <c r="B771" s="7"/>
      <c r="C771" s="7"/>
    </row>
    <row r="772">
      <c r="A772" s="7"/>
      <c r="B772" s="7"/>
      <c r="C772" s="7"/>
    </row>
    <row r="773">
      <c r="A773" s="7"/>
      <c r="B773" s="7"/>
      <c r="C773" s="7"/>
    </row>
    <row r="774">
      <c r="A774" s="7"/>
      <c r="B774" s="7"/>
      <c r="C774" s="7"/>
    </row>
    <row r="775">
      <c r="A775" s="7"/>
      <c r="B775" s="7"/>
      <c r="C775" s="7"/>
    </row>
    <row r="776">
      <c r="A776" s="7"/>
      <c r="B776" s="7"/>
      <c r="C776" s="7"/>
    </row>
    <row r="777">
      <c r="A777" s="7"/>
      <c r="B777" s="7"/>
      <c r="C777" s="7"/>
    </row>
    <row r="778">
      <c r="A778" s="7"/>
      <c r="B778" s="7"/>
      <c r="C778" s="7"/>
    </row>
    <row r="779">
      <c r="A779" s="7"/>
      <c r="B779" s="7"/>
      <c r="C779" s="7"/>
    </row>
    <row r="780">
      <c r="A780" s="7"/>
      <c r="B780" s="7"/>
      <c r="C780" s="7"/>
    </row>
    <row r="781">
      <c r="A781" s="7"/>
      <c r="B781" s="7"/>
      <c r="C781" s="7"/>
    </row>
    <row r="782">
      <c r="A782" s="7"/>
      <c r="B782" s="7"/>
      <c r="C782" s="7"/>
    </row>
    <row r="783">
      <c r="A783" s="7"/>
      <c r="B783" s="7"/>
      <c r="C783" s="7"/>
    </row>
    <row r="784">
      <c r="A784" s="7"/>
      <c r="B784" s="7"/>
      <c r="C784" s="7"/>
    </row>
    <row r="785">
      <c r="A785" s="7"/>
      <c r="B785" s="7"/>
      <c r="C785" s="7"/>
    </row>
    <row r="786">
      <c r="A786" s="7"/>
      <c r="B786" s="7"/>
      <c r="C786" s="7"/>
    </row>
    <row r="787">
      <c r="A787" s="7"/>
      <c r="B787" s="7"/>
      <c r="C787" s="7"/>
    </row>
    <row r="788">
      <c r="A788" s="7"/>
      <c r="B788" s="7"/>
      <c r="C788" s="7"/>
    </row>
    <row r="789">
      <c r="A789" s="7"/>
      <c r="B789" s="7"/>
      <c r="C789" s="7"/>
    </row>
    <row r="790">
      <c r="A790" s="7"/>
      <c r="B790" s="7"/>
      <c r="C790" s="7"/>
    </row>
    <row r="791">
      <c r="A791" s="7"/>
      <c r="B791" s="7"/>
      <c r="C791" s="7"/>
    </row>
    <row r="792">
      <c r="A792" s="7"/>
      <c r="B792" s="7"/>
      <c r="C792" s="7"/>
    </row>
    <row r="793">
      <c r="A793" s="7"/>
      <c r="B793" s="7"/>
      <c r="C793" s="7"/>
    </row>
    <row r="794">
      <c r="A794" s="7"/>
      <c r="B794" s="7"/>
      <c r="C794" s="7"/>
    </row>
    <row r="795">
      <c r="A795" s="7"/>
      <c r="B795" s="7"/>
      <c r="C795" s="7"/>
    </row>
    <row r="796">
      <c r="A796" s="7"/>
      <c r="B796" s="7"/>
      <c r="C796" s="7"/>
    </row>
    <row r="797">
      <c r="A797" s="7"/>
      <c r="B797" s="7"/>
      <c r="C797" s="7"/>
    </row>
    <row r="798">
      <c r="A798" s="7"/>
      <c r="B798" s="7"/>
      <c r="C798" s="7"/>
    </row>
    <row r="799">
      <c r="A799" s="7"/>
      <c r="B799" s="7"/>
      <c r="C799" s="7"/>
    </row>
    <row r="800">
      <c r="A800" s="7"/>
      <c r="B800" s="7"/>
      <c r="C800" s="7"/>
    </row>
    <row r="801">
      <c r="A801" s="7"/>
      <c r="B801" s="7"/>
      <c r="C801" s="7"/>
    </row>
    <row r="802">
      <c r="A802" s="7"/>
      <c r="B802" s="7"/>
      <c r="C802" s="7"/>
    </row>
    <row r="803">
      <c r="A803" s="7"/>
      <c r="B803" s="7"/>
      <c r="C803" s="7"/>
    </row>
    <row r="804">
      <c r="A804" s="7"/>
      <c r="B804" s="7"/>
      <c r="C804" s="7"/>
    </row>
    <row r="805">
      <c r="A805" s="7"/>
      <c r="B805" s="7"/>
      <c r="C805" s="7"/>
    </row>
    <row r="806">
      <c r="A806" s="7"/>
      <c r="B806" s="7"/>
      <c r="C806" s="7"/>
    </row>
    <row r="807">
      <c r="A807" s="7"/>
      <c r="B807" s="7"/>
      <c r="C807" s="7"/>
    </row>
    <row r="808">
      <c r="A808" s="7"/>
      <c r="B808" s="7"/>
      <c r="C808" s="7"/>
    </row>
    <row r="809">
      <c r="A809" s="7"/>
      <c r="B809" s="7"/>
      <c r="C809" s="7"/>
    </row>
    <row r="810">
      <c r="A810" s="7"/>
      <c r="B810" s="7"/>
      <c r="C810" s="7"/>
    </row>
    <row r="811">
      <c r="A811" s="7"/>
      <c r="B811" s="7"/>
      <c r="C811" s="7"/>
    </row>
    <row r="812">
      <c r="A812" s="7"/>
      <c r="B812" s="7"/>
      <c r="C812" s="7"/>
    </row>
    <row r="813">
      <c r="A813" s="7"/>
      <c r="B813" s="7"/>
      <c r="C813" s="7"/>
    </row>
    <row r="814">
      <c r="A814" s="7"/>
      <c r="B814" s="7"/>
      <c r="C814" s="7"/>
    </row>
    <row r="815">
      <c r="A815" s="7"/>
      <c r="B815" s="7"/>
      <c r="C815" s="7"/>
    </row>
    <row r="816">
      <c r="A816" s="7"/>
      <c r="B816" s="7"/>
      <c r="C816" s="7"/>
    </row>
    <row r="817">
      <c r="A817" s="7"/>
      <c r="B817" s="7"/>
      <c r="C817" s="7"/>
    </row>
    <row r="818">
      <c r="A818" s="7"/>
      <c r="B818" s="7"/>
      <c r="C818" s="7"/>
    </row>
    <row r="819">
      <c r="A819" s="7"/>
      <c r="B819" s="7"/>
      <c r="C819" s="7"/>
    </row>
    <row r="820">
      <c r="A820" s="7"/>
      <c r="B820" s="7"/>
      <c r="C820" s="7"/>
    </row>
    <row r="821">
      <c r="A821" s="7"/>
      <c r="B821" s="7"/>
      <c r="C821" s="7"/>
    </row>
    <row r="822">
      <c r="A822" s="7"/>
      <c r="B822" s="7"/>
      <c r="C822" s="7"/>
    </row>
    <row r="823">
      <c r="A823" s="7"/>
      <c r="B823" s="7"/>
      <c r="C823" s="7"/>
    </row>
    <row r="824">
      <c r="A824" s="7"/>
      <c r="B824" s="7"/>
      <c r="C824" s="7"/>
    </row>
    <row r="825">
      <c r="A825" s="7"/>
      <c r="B825" s="7"/>
      <c r="C825" s="7"/>
    </row>
    <row r="826">
      <c r="A826" s="7"/>
      <c r="B826" s="7"/>
      <c r="C826" s="7"/>
    </row>
    <row r="827">
      <c r="A827" s="7"/>
      <c r="B827" s="7"/>
      <c r="C827" s="7"/>
    </row>
    <row r="828">
      <c r="A828" s="7"/>
      <c r="B828" s="7"/>
      <c r="C828" s="7"/>
    </row>
    <row r="829">
      <c r="A829" s="7"/>
      <c r="B829" s="7"/>
      <c r="C829" s="7"/>
    </row>
    <row r="830">
      <c r="A830" s="7"/>
      <c r="B830" s="7"/>
      <c r="C830" s="7"/>
    </row>
    <row r="831">
      <c r="A831" s="7"/>
      <c r="B831" s="7"/>
      <c r="C831" s="7"/>
    </row>
    <row r="832">
      <c r="A832" s="7"/>
      <c r="B832" s="7"/>
      <c r="C832" s="7"/>
    </row>
    <row r="833">
      <c r="A833" s="7"/>
      <c r="B833" s="7"/>
      <c r="C833" s="7"/>
    </row>
    <row r="834">
      <c r="A834" s="7"/>
      <c r="B834" s="7"/>
      <c r="C834" s="7"/>
    </row>
    <row r="835">
      <c r="A835" s="7"/>
      <c r="B835" s="7"/>
      <c r="C835" s="7"/>
    </row>
    <row r="836">
      <c r="A836" s="7"/>
      <c r="B836" s="7"/>
      <c r="C836" s="7"/>
    </row>
    <row r="837">
      <c r="A837" s="7"/>
      <c r="B837" s="7"/>
      <c r="C837" s="7"/>
    </row>
    <row r="838">
      <c r="A838" s="7"/>
      <c r="B838" s="7"/>
      <c r="C838" s="7"/>
    </row>
    <row r="839">
      <c r="A839" s="7"/>
      <c r="B839" s="7"/>
      <c r="C839" s="7"/>
    </row>
    <row r="840">
      <c r="A840" s="7"/>
      <c r="B840" s="7"/>
      <c r="C840" s="7"/>
    </row>
    <row r="841">
      <c r="A841" s="7"/>
      <c r="B841" s="7"/>
      <c r="C841" s="7"/>
    </row>
    <row r="842">
      <c r="A842" s="7"/>
      <c r="B842" s="7"/>
      <c r="C842" s="7"/>
    </row>
    <row r="843">
      <c r="A843" s="7"/>
      <c r="B843" s="7"/>
      <c r="C843" s="7"/>
    </row>
    <row r="844">
      <c r="A844" s="7"/>
      <c r="B844" s="7"/>
      <c r="C844" s="7"/>
    </row>
    <row r="845">
      <c r="A845" s="7"/>
      <c r="B845" s="7"/>
      <c r="C845" s="7"/>
    </row>
    <row r="846">
      <c r="A846" s="7"/>
      <c r="B846" s="7"/>
      <c r="C846" s="7"/>
    </row>
    <row r="847">
      <c r="A847" s="7"/>
      <c r="B847" s="7"/>
      <c r="C847" s="7"/>
    </row>
    <row r="848">
      <c r="A848" s="7"/>
      <c r="B848" s="7"/>
      <c r="C848" s="7"/>
    </row>
    <row r="849">
      <c r="A849" s="7"/>
      <c r="B849" s="7"/>
      <c r="C849" s="7"/>
    </row>
    <row r="850">
      <c r="A850" s="7"/>
      <c r="B850" s="7"/>
      <c r="C850" s="7"/>
    </row>
    <row r="851">
      <c r="A851" s="7"/>
      <c r="B851" s="7"/>
      <c r="C851" s="7"/>
    </row>
    <row r="852">
      <c r="A852" s="7"/>
      <c r="B852" s="7"/>
      <c r="C852" s="7"/>
    </row>
    <row r="853">
      <c r="A853" s="7"/>
      <c r="B853" s="7"/>
      <c r="C853" s="7"/>
    </row>
    <row r="854">
      <c r="A854" s="7"/>
      <c r="B854" s="7"/>
      <c r="C854" s="7"/>
    </row>
    <row r="855">
      <c r="A855" s="7"/>
      <c r="B855" s="7"/>
      <c r="C855" s="7"/>
    </row>
    <row r="856">
      <c r="A856" s="7"/>
      <c r="B856" s="7"/>
      <c r="C856" s="7"/>
    </row>
    <row r="857">
      <c r="A857" s="7"/>
      <c r="B857" s="7"/>
      <c r="C857" s="7"/>
    </row>
    <row r="858">
      <c r="A858" s="7"/>
      <c r="B858" s="7"/>
      <c r="C858" s="7"/>
    </row>
    <row r="859">
      <c r="A859" s="7"/>
      <c r="B859" s="7"/>
      <c r="C859" s="7"/>
    </row>
    <row r="860">
      <c r="A860" s="7"/>
      <c r="B860" s="7"/>
      <c r="C860" s="7"/>
    </row>
    <row r="861">
      <c r="A861" s="7"/>
      <c r="B861" s="7"/>
      <c r="C861" s="7"/>
    </row>
    <row r="862">
      <c r="A862" s="7"/>
      <c r="B862" s="7"/>
      <c r="C862" s="7"/>
    </row>
    <row r="863">
      <c r="A863" s="7"/>
      <c r="B863" s="7"/>
      <c r="C863" s="7"/>
    </row>
    <row r="864">
      <c r="A864" s="7"/>
      <c r="B864" s="7"/>
      <c r="C864" s="7"/>
    </row>
    <row r="865">
      <c r="A865" s="7"/>
      <c r="B865" s="7"/>
      <c r="C865" s="7"/>
    </row>
    <row r="866">
      <c r="A866" s="7"/>
      <c r="B866" s="7"/>
      <c r="C866" s="7"/>
    </row>
    <row r="867">
      <c r="A867" s="7"/>
      <c r="B867" s="7"/>
      <c r="C867" s="7"/>
    </row>
    <row r="868">
      <c r="A868" s="7"/>
      <c r="B868" s="7"/>
      <c r="C868" s="7"/>
    </row>
    <row r="869">
      <c r="A869" s="7"/>
      <c r="B869" s="7"/>
      <c r="C869" s="7"/>
    </row>
    <row r="870">
      <c r="A870" s="7"/>
      <c r="B870" s="7"/>
      <c r="C870" s="7"/>
    </row>
    <row r="871">
      <c r="A871" s="7"/>
      <c r="B871" s="7"/>
      <c r="C871" s="7"/>
    </row>
    <row r="872">
      <c r="A872" s="7"/>
      <c r="B872" s="7"/>
      <c r="C872" s="7"/>
    </row>
    <row r="873">
      <c r="A873" s="7"/>
      <c r="B873" s="7"/>
      <c r="C873" s="7"/>
    </row>
    <row r="874">
      <c r="A874" s="7"/>
      <c r="B874" s="7"/>
      <c r="C874" s="7"/>
    </row>
    <row r="875">
      <c r="A875" s="7"/>
      <c r="B875" s="7"/>
      <c r="C875" s="7"/>
    </row>
    <row r="876">
      <c r="A876" s="7"/>
      <c r="B876" s="7"/>
      <c r="C876" s="7"/>
    </row>
    <row r="877">
      <c r="A877" s="7"/>
      <c r="B877" s="7"/>
      <c r="C877" s="7"/>
    </row>
    <row r="878">
      <c r="A878" s="7"/>
      <c r="B878" s="7"/>
      <c r="C878" s="7"/>
    </row>
    <row r="879">
      <c r="A879" s="7"/>
      <c r="B879" s="7"/>
      <c r="C879" s="7"/>
    </row>
    <row r="880">
      <c r="A880" s="7"/>
      <c r="B880" s="7"/>
      <c r="C880" s="7"/>
    </row>
    <row r="881">
      <c r="A881" s="7"/>
      <c r="B881" s="7"/>
      <c r="C881" s="7"/>
    </row>
    <row r="882">
      <c r="A882" s="7"/>
      <c r="B882" s="7"/>
      <c r="C882" s="7"/>
    </row>
    <row r="883">
      <c r="A883" s="7"/>
      <c r="B883" s="7"/>
      <c r="C883" s="7"/>
    </row>
    <row r="884">
      <c r="A884" s="7"/>
      <c r="B884" s="7"/>
      <c r="C884" s="7"/>
    </row>
    <row r="885">
      <c r="A885" s="7"/>
      <c r="B885" s="7"/>
      <c r="C885" s="7"/>
    </row>
    <row r="886">
      <c r="A886" s="7"/>
      <c r="B886" s="7"/>
      <c r="C886" s="7"/>
    </row>
    <row r="887">
      <c r="A887" s="7"/>
      <c r="B887" s="7"/>
      <c r="C887" s="7"/>
    </row>
    <row r="888">
      <c r="A888" s="7"/>
      <c r="B888" s="7"/>
      <c r="C888" s="7"/>
    </row>
    <row r="889">
      <c r="A889" s="7"/>
      <c r="B889" s="7"/>
      <c r="C889" s="7"/>
    </row>
    <row r="890">
      <c r="A890" s="7"/>
      <c r="B890" s="7"/>
      <c r="C890" s="7"/>
    </row>
    <row r="891">
      <c r="A891" s="7"/>
      <c r="B891" s="7"/>
      <c r="C891" s="7"/>
    </row>
    <row r="892">
      <c r="A892" s="7"/>
      <c r="B892" s="7"/>
      <c r="C892" s="7"/>
    </row>
    <row r="893">
      <c r="A893" s="7"/>
      <c r="B893" s="7"/>
      <c r="C893" s="7"/>
    </row>
    <row r="894">
      <c r="A894" s="7"/>
      <c r="B894" s="7"/>
      <c r="C894" s="7"/>
    </row>
    <row r="895">
      <c r="A895" s="7"/>
      <c r="B895" s="7"/>
      <c r="C895" s="7"/>
    </row>
    <row r="896">
      <c r="A896" s="7"/>
      <c r="B896" s="7"/>
      <c r="C896" s="7"/>
    </row>
    <row r="897">
      <c r="A897" s="7"/>
      <c r="B897" s="7"/>
      <c r="C897" s="7"/>
    </row>
    <row r="898">
      <c r="A898" s="7"/>
      <c r="B898" s="7"/>
      <c r="C898" s="7"/>
    </row>
    <row r="899">
      <c r="A899" s="7"/>
      <c r="B899" s="7"/>
      <c r="C899" s="7"/>
    </row>
    <row r="900">
      <c r="A900" s="7"/>
      <c r="B900" s="7"/>
      <c r="C900" s="7"/>
    </row>
    <row r="901">
      <c r="A901" s="7"/>
      <c r="B901" s="7"/>
      <c r="C901" s="7"/>
    </row>
    <row r="902">
      <c r="A902" s="7"/>
      <c r="B902" s="7"/>
      <c r="C902" s="7"/>
    </row>
    <row r="903">
      <c r="A903" s="7"/>
      <c r="B903" s="7"/>
      <c r="C903" s="7"/>
    </row>
    <row r="904">
      <c r="A904" s="7"/>
      <c r="B904" s="7"/>
      <c r="C904" s="7"/>
    </row>
    <row r="905">
      <c r="A905" s="7"/>
      <c r="B905" s="7"/>
      <c r="C905" s="7"/>
    </row>
    <row r="906">
      <c r="A906" s="7"/>
      <c r="B906" s="7"/>
      <c r="C906" s="7"/>
    </row>
    <row r="907">
      <c r="A907" s="7"/>
      <c r="B907" s="7"/>
      <c r="C907" s="7"/>
    </row>
    <row r="908">
      <c r="A908" s="7"/>
      <c r="B908" s="7"/>
      <c r="C908" s="7"/>
    </row>
    <row r="909">
      <c r="A909" s="7"/>
      <c r="B909" s="7"/>
      <c r="C909" s="7"/>
    </row>
    <row r="910">
      <c r="A910" s="7"/>
      <c r="B910" s="7"/>
      <c r="C910" s="7"/>
    </row>
    <row r="911">
      <c r="A911" s="7"/>
      <c r="B911" s="7"/>
      <c r="C911" s="7"/>
    </row>
    <row r="912">
      <c r="A912" s="7"/>
      <c r="B912" s="7"/>
      <c r="C912" s="7"/>
    </row>
    <row r="913">
      <c r="A913" s="7"/>
      <c r="B913" s="7"/>
      <c r="C913" s="7"/>
    </row>
    <row r="914">
      <c r="A914" s="7"/>
      <c r="B914" s="7"/>
      <c r="C914" s="7"/>
    </row>
    <row r="915">
      <c r="A915" s="7"/>
      <c r="B915" s="7"/>
      <c r="C915" s="7"/>
    </row>
    <row r="916">
      <c r="A916" s="7"/>
      <c r="B916" s="7"/>
      <c r="C916" s="7"/>
    </row>
    <row r="917">
      <c r="A917" s="7"/>
      <c r="B917" s="7"/>
      <c r="C917" s="7"/>
    </row>
    <row r="918">
      <c r="A918" s="7"/>
      <c r="B918" s="7"/>
      <c r="C918" s="7"/>
    </row>
    <row r="919">
      <c r="A919" s="7"/>
      <c r="B919" s="7"/>
      <c r="C919" s="7"/>
    </row>
    <row r="920">
      <c r="A920" s="7"/>
      <c r="B920" s="7"/>
      <c r="C920" s="7"/>
    </row>
    <row r="921">
      <c r="A921" s="7"/>
      <c r="B921" s="7"/>
      <c r="C921" s="7"/>
    </row>
    <row r="922">
      <c r="A922" s="7"/>
      <c r="B922" s="7"/>
      <c r="C922" s="7"/>
    </row>
    <row r="923">
      <c r="A923" s="7"/>
      <c r="B923" s="7"/>
      <c r="C923" s="7"/>
    </row>
    <row r="924">
      <c r="A924" s="7"/>
      <c r="B924" s="7"/>
      <c r="C924" s="7"/>
    </row>
    <row r="925">
      <c r="A925" s="7"/>
      <c r="B925" s="7"/>
      <c r="C925" s="7"/>
    </row>
    <row r="926">
      <c r="A926" s="7"/>
      <c r="B926" s="7"/>
      <c r="C926" s="7"/>
    </row>
    <row r="927">
      <c r="A927" s="7"/>
      <c r="B927" s="7"/>
      <c r="C927" s="7"/>
    </row>
    <row r="928">
      <c r="A928" s="7"/>
      <c r="B928" s="7"/>
      <c r="C928" s="7"/>
    </row>
    <row r="929">
      <c r="A929" s="7"/>
      <c r="B929" s="7"/>
      <c r="C929" s="7"/>
    </row>
    <row r="930">
      <c r="A930" s="7"/>
      <c r="B930" s="7"/>
      <c r="C930" s="7"/>
    </row>
    <row r="931">
      <c r="A931" s="7"/>
      <c r="B931" s="7"/>
      <c r="C931" s="7"/>
    </row>
    <row r="932">
      <c r="A932" s="7"/>
      <c r="B932" s="7"/>
      <c r="C932" s="7"/>
    </row>
    <row r="933">
      <c r="A933" s="7"/>
      <c r="B933" s="7"/>
      <c r="C933" s="7"/>
    </row>
    <row r="934">
      <c r="A934" s="7"/>
      <c r="B934" s="7"/>
      <c r="C934" s="7"/>
    </row>
    <row r="935">
      <c r="A935" s="7"/>
      <c r="B935" s="7"/>
      <c r="C935" s="7"/>
    </row>
    <row r="936">
      <c r="A936" s="7"/>
      <c r="B936" s="7"/>
      <c r="C936" s="7"/>
    </row>
    <row r="937">
      <c r="A937" s="7"/>
      <c r="B937" s="7"/>
      <c r="C937" s="7"/>
    </row>
    <row r="938">
      <c r="A938" s="7"/>
      <c r="B938" s="7"/>
      <c r="C938" s="7"/>
    </row>
    <row r="939">
      <c r="A939" s="7"/>
      <c r="B939" s="7"/>
      <c r="C939" s="7"/>
    </row>
    <row r="940">
      <c r="A940" s="7"/>
      <c r="B940" s="7"/>
      <c r="C940" s="7"/>
    </row>
    <row r="941">
      <c r="A941" s="7"/>
      <c r="B941" s="7"/>
      <c r="C941" s="7"/>
    </row>
    <row r="942">
      <c r="A942" s="7"/>
      <c r="B942" s="7"/>
      <c r="C942" s="7"/>
    </row>
    <row r="943">
      <c r="A943" s="7"/>
      <c r="B943" s="7"/>
      <c r="C943" s="7"/>
    </row>
    <row r="944">
      <c r="A944" s="7"/>
      <c r="B944" s="7"/>
      <c r="C944" s="7"/>
    </row>
    <row r="945">
      <c r="A945" s="7"/>
      <c r="B945" s="7"/>
      <c r="C945" s="7"/>
    </row>
    <row r="946">
      <c r="A946" s="7"/>
      <c r="B946" s="7"/>
      <c r="C946" s="7"/>
    </row>
    <row r="947">
      <c r="A947" s="7"/>
      <c r="B947" s="7"/>
      <c r="C947" s="7"/>
    </row>
    <row r="948">
      <c r="A948" s="7"/>
      <c r="B948" s="7"/>
      <c r="C948" s="7"/>
    </row>
    <row r="949">
      <c r="A949" s="7"/>
      <c r="B949" s="7"/>
      <c r="C949" s="7"/>
    </row>
    <row r="950">
      <c r="A950" s="7"/>
      <c r="B950" s="7"/>
      <c r="C950" s="7"/>
    </row>
    <row r="951">
      <c r="A951" s="7"/>
      <c r="B951" s="7"/>
      <c r="C951" s="7"/>
    </row>
    <row r="952">
      <c r="A952" s="7"/>
      <c r="B952" s="7"/>
      <c r="C952" s="7"/>
    </row>
    <row r="953">
      <c r="A953" s="7"/>
      <c r="B953" s="7"/>
      <c r="C953" s="7"/>
    </row>
    <row r="954">
      <c r="A954" s="7"/>
      <c r="B954" s="7"/>
      <c r="C954" s="7"/>
    </row>
    <row r="955">
      <c r="A955" s="7"/>
      <c r="B955" s="7"/>
      <c r="C955" s="7"/>
    </row>
    <row r="956">
      <c r="A956" s="7"/>
      <c r="B956" s="7"/>
      <c r="C956" s="7"/>
    </row>
    <row r="957">
      <c r="A957" s="7"/>
      <c r="B957" s="7"/>
      <c r="C957" s="7"/>
    </row>
    <row r="958">
      <c r="A958" s="7"/>
      <c r="B958" s="7"/>
      <c r="C958" s="7"/>
    </row>
    <row r="959">
      <c r="A959" s="7"/>
      <c r="B959" s="7"/>
      <c r="C959" s="7"/>
    </row>
    <row r="960">
      <c r="A960" s="7"/>
      <c r="B960" s="7"/>
      <c r="C960" s="7"/>
    </row>
    <row r="961">
      <c r="A961" s="7"/>
      <c r="B961" s="7"/>
      <c r="C961" s="7"/>
    </row>
    <row r="962">
      <c r="A962" s="7"/>
      <c r="B962" s="7"/>
      <c r="C962" s="7"/>
    </row>
    <row r="963">
      <c r="A963" s="7"/>
      <c r="B963" s="7"/>
      <c r="C963" s="7"/>
    </row>
    <row r="964">
      <c r="A964" s="7"/>
      <c r="B964" s="7"/>
      <c r="C964" s="7"/>
    </row>
    <row r="965">
      <c r="A965" s="7"/>
      <c r="B965" s="7"/>
      <c r="C965" s="7"/>
    </row>
    <row r="966">
      <c r="A966" s="7"/>
      <c r="B966" s="7"/>
      <c r="C966" s="7"/>
    </row>
    <row r="967">
      <c r="A967" s="7"/>
      <c r="B967" s="7"/>
      <c r="C967" s="7"/>
    </row>
    <row r="968">
      <c r="A968" s="7"/>
      <c r="B968" s="7"/>
      <c r="C968" s="7"/>
    </row>
    <row r="969">
      <c r="A969" s="7"/>
      <c r="B969" s="7"/>
      <c r="C969" s="7"/>
    </row>
    <row r="970">
      <c r="A970" s="7"/>
      <c r="B970" s="7"/>
      <c r="C970" s="7"/>
    </row>
    <row r="971">
      <c r="A971" s="7"/>
      <c r="B971" s="7"/>
      <c r="C971" s="7"/>
    </row>
    <row r="972">
      <c r="A972" s="7"/>
      <c r="B972" s="7"/>
      <c r="C972" s="7"/>
    </row>
    <row r="973">
      <c r="A973" s="7"/>
      <c r="B973" s="7"/>
      <c r="C973" s="7"/>
    </row>
    <row r="974">
      <c r="A974" s="7"/>
      <c r="B974" s="7"/>
      <c r="C974" s="7"/>
    </row>
    <row r="975">
      <c r="A975" s="7"/>
      <c r="B975" s="7"/>
      <c r="C975" s="7"/>
    </row>
    <row r="976">
      <c r="A976" s="7"/>
      <c r="B976" s="7"/>
      <c r="C976" s="7"/>
    </row>
    <row r="977">
      <c r="A977" s="7"/>
      <c r="B977" s="7"/>
      <c r="C977" s="7"/>
    </row>
    <row r="978">
      <c r="A978" s="7"/>
      <c r="B978" s="7"/>
      <c r="C978" s="7"/>
    </row>
    <row r="979">
      <c r="A979" s="7"/>
      <c r="B979" s="7"/>
      <c r="C979" s="7"/>
    </row>
    <row r="980">
      <c r="A980" s="7"/>
      <c r="B980" s="7"/>
      <c r="C980" s="7"/>
    </row>
    <row r="981">
      <c r="A981" s="7"/>
      <c r="B981" s="7"/>
      <c r="C981" s="7"/>
    </row>
    <row r="982">
      <c r="A982" s="7"/>
      <c r="B982" s="7"/>
      <c r="C982" s="7"/>
    </row>
    <row r="983">
      <c r="A983" s="7"/>
      <c r="B983" s="7"/>
      <c r="C983" s="7"/>
    </row>
    <row r="984">
      <c r="A984" s="7"/>
      <c r="B984" s="7"/>
      <c r="C984" s="7"/>
    </row>
    <row r="985">
      <c r="A985" s="7"/>
      <c r="B985" s="7"/>
      <c r="C985" s="7"/>
    </row>
    <row r="986">
      <c r="A986" s="7"/>
      <c r="B986" s="7"/>
      <c r="C986" s="7"/>
    </row>
    <row r="987">
      <c r="A987" s="7"/>
      <c r="B987" s="7"/>
      <c r="C987" s="7"/>
    </row>
    <row r="988">
      <c r="A988" s="7"/>
      <c r="B988" s="7"/>
      <c r="C988" s="7"/>
    </row>
    <row r="989">
      <c r="A989" s="7"/>
      <c r="B989" s="7"/>
      <c r="C989" s="7"/>
    </row>
    <row r="990">
      <c r="A990" s="7"/>
      <c r="B990" s="7"/>
      <c r="C990" s="7"/>
    </row>
    <row r="991">
      <c r="A991" s="7"/>
      <c r="B991" s="7"/>
      <c r="C991" s="7"/>
    </row>
    <row r="992">
      <c r="A992" s="7"/>
      <c r="B992" s="7"/>
      <c r="C992" s="7"/>
    </row>
    <row r="993">
      <c r="A993" s="7"/>
      <c r="B993" s="7"/>
      <c r="C993" s="7"/>
    </row>
    <row r="994">
      <c r="A994" s="7"/>
      <c r="B994" s="7"/>
      <c r="C994" s="7"/>
    </row>
    <row r="995">
      <c r="A995" s="7"/>
      <c r="B995" s="7"/>
      <c r="C995" s="7"/>
    </row>
    <row r="996">
      <c r="A996" s="7"/>
      <c r="B996" s="7"/>
      <c r="C996" s="7"/>
    </row>
    <row r="997">
      <c r="A997" s="7"/>
      <c r="B997" s="7"/>
      <c r="C997" s="7"/>
    </row>
    <row r="998">
      <c r="A998" s="7"/>
      <c r="B998" s="7"/>
      <c r="C998" s="7"/>
    </row>
    <row r="999">
      <c r="A999" s="7"/>
      <c r="B999" s="7"/>
      <c r="C999" s="7"/>
    </row>
    <row r="1000">
      <c r="A1000" s="7"/>
      <c r="B1000" s="7"/>
      <c r="C1000" s="7"/>
    </row>
  </sheetData>
  <drawing r:id="rId1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75"/>
    <col customWidth="1" min="2" max="2" width="20.88"/>
    <col customWidth="1" min="3" max="3" width="22.38"/>
  </cols>
  <sheetData>
    <row r="1">
      <c r="A1" s="27" t="s">
        <v>1055</v>
      </c>
      <c r="B1" s="28">
        <f>MAX(Principal!O:O)</f>
        <v>4762926995</v>
      </c>
      <c r="C1" s="28" t="str">
        <f>VLOOKUP(B1,Principal!O:Q,3,0)</f>
        <v>Vale</v>
      </c>
    </row>
    <row r="2">
      <c r="A2" s="27" t="s">
        <v>1056</v>
      </c>
      <c r="B2" s="28">
        <f>MIN(Principal!A1:T82)</f>
        <v>-1807432634</v>
      </c>
      <c r="C2" s="28" t="str">
        <f>VLOOKUP(B2,Principal!O:Q,3,0)</f>
        <v>Localiza</v>
      </c>
    </row>
    <row r="3">
      <c r="A3" s="27" t="s">
        <v>1057</v>
      </c>
      <c r="B3" s="28">
        <f>AVERAGE(Principal!O:O)</f>
        <v>165190210.5</v>
      </c>
      <c r="C3" s="28"/>
    </row>
    <row r="4">
      <c r="A4" s="27" t="s">
        <v>1058</v>
      </c>
      <c r="B4" s="28">
        <f>AVERAGEIF(Principal!P:P,"Subiu",Principal!O:O)</f>
        <v>448164250.2</v>
      </c>
      <c r="C4" s="28"/>
    </row>
    <row r="5">
      <c r="A5" s="27" t="s">
        <v>1059</v>
      </c>
      <c r="B5" s="28">
        <f>AVERAGEIF(Principal!P:P,"Desceu",Principal!O:O)</f>
        <v>-181109141.8</v>
      </c>
      <c r="C5" s="28"/>
    </row>
    <row r="6">
      <c r="B6" s="29"/>
      <c r="C6" s="29"/>
    </row>
    <row r="7">
      <c r="B7" s="29"/>
      <c r="C7" s="29"/>
    </row>
    <row r="8">
      <c r="B8" s="29"/>
      <c r="C8" s="29"/>
    </row>
    <row r="9">
      <c r="A9" s="27"/>
      <c r="B9" s="30"/>
      <c r="C9" s="30"/>
    </row>
    <row r="10">
      <c r="A10" s="27" t="s">
        <v>17</v>
      </c>
      <c r="B10" s="30" t="s">
        <v>1060</v>
      </c>
      <c r="C10" s="30" t="s">
        <v>1061</v>
      </c>
    </row>
    <row r="11">
      <c r="A11" s="31" t="str">
        <f>IFERROR(__xludf.DUMMYFUNCTION("UNIQUE(Principal!R2:R1001)"),"Siderurgia")</f>
        <v>Siderurgia</v>
      </c>
      <c r="B11" s="28">
        <f>SUMIF(Principal!R:R,A11,Principal!O:O)</f>
        <v>489935930.9</v>
      </c>
      <c r="C11" s="28">
        <f>SUMIFS(Principal!O:O,Principal!R:R,A11,Principal!P:P,"Subiu")</f>
        <v>489935930.9</v>
      </c>
    </row>
    <row r="12">
      <c r="A12" s="22" t="str">
        <f>IFERROR(__xludf.DUMMYFUNCTION("""COMPUTED_VALUE"""),"Mineração")</f>
        <v>Mineração</v>
      </c>
      <c r="B12" s="28">
        <f>SUMIF(Principal!R:R,A12,Principal!O:O)</f>
        <v>4940442966</v>
      </c>
      <c r="C12" s="28">
        <f>SUMIFS(Principal!O:O,Principal!R:R,A12,Principal!P:P,"Subiu")</f>
        <v>4940442966</v>
      </c>
    </row>
    <row r="13">
      <c r="A13" s="22" t="str">
        <f>IFERROR(__xludf.DUMMYFUNCTION("""COMPUTED_VALUE"""),"Energia/Petróleo")</f>
        <v>Energia/Petróleo</v>
      </c>
      <c r="B13" s="28">
        <f>SUMIF(Principal!R:R,A13,Principal!O:O)</f>
        <v>6093288832</v>
      </c>
      <c r="C13" s="28">
        <f>SUMIFS(Principal!O:O,Principal!R:R,A13,Principal!P:P,"Subiu")</f>
        <v>6093288832</v>
      </c>
    </row>
    <row r="14">
      <c r="A14" s="22" t="str">
        <f>IFERROR(__xludf.DUMMYFUNCTION("""COMPUTED_VALUE"""),"Papel e Celulose")</f>
        <v>Papel e Celulose</v>
      </c>
      <c r="B14" s="28">
        <f>SUMIF(Principal!R:R,A14,Principal!O:O)</f>
        <v>722946282.7</v>
      </c>
      <c r="C14" s="28">
        <f>SUMIFS(Principal!O:O,Principal!R:R,A14,Principal!P:P,"Subiu")</f>
        <v>722946282.7</v>
      </c>
    </row>
    <row r="15">
      <c r="A15" s="22" t="str">
        <f>IFERROR(__xludf.DUMMYFUNCTION("""COMPUTED_VALUE"""),"Energia")</f>
        <v>Energia</v>
      </c>
      <c r="B15" s="28">
        <f>SUMIF(Principal!R:R,A15,Principal!O:O)</f>
        <v>368265294.4</v>
      </c>
      <c r="C15" s="28">
        <f>SUMIFS(Principal!O:O,Principal!R:R,A15,Principal!P:P,"Subiu")</f>
        <v>1209821624</v>
      </c>
    </row>
    <row r="16">
      <c r="A16" s="22" t="str">
        <f>IFERROR(__xludf.DUMMYFUNCTION("""COMPUTED_VALUE"""),"Imobiliário")</f>
        <v>Imobiliário</v>
      </c>
      <c r="B16" s="28">
        <f>SUMIF(Principal!R:R,A16,Principal!O:O)</f>
        <v>117732680.1</v>
      </c>
      <c r="C16" s="28">
        <f>SUMIFS(Principal!O:O,Principal!R:R,A16,Principal!P:P,"Subiu")</f>
        <v>117732680.1</v>
      </c>
    </row>
    <row r="17">
      <c r="A17" s="22" t="str">
        <f>IFERROR(__xludf.DUMMYFUNCTION("""COMPUTED_VALUE"""),"Finanças")</f>
        <v>Finanças</v>
      </c>
      <c r="B17" s="28">
        <f>SUMIF(Principal!R:R,A17,Principal!O:O)</f>
        <v>2982818597</v>
      </c>
      <c r="C17" s="28">
        <f>SUMIFS(Principal!O:O,Principal!R:R,A17,Principal!P:P,"Subiu")</f>
        <v>4156604263</v>
      </c>
    </row>
    <row r="18">
      <c r="A18" s="22" t="str">
        <f>IFERROR(__xludf.DUMMYFUNCTION("""COMPUTED_VALUE"""),"Saúde")</f>
        <v>Saúde</v>
      </c>
      <c r="B18" s="28">
        <f>SUMIF(Principal!R:R,A18,Principal!O:O)</f>
        <v>60321469.88</v>
      </c>
      <c r="C18" s="28">
        <f>SUMIFS(Principal!O:O,Principal!R:R,A18,Principal!P:P,"Subiu")</f>
        <v>453917907</v>
      </c>
    </row>
    <row r="19">
      <c r="A19" s="22" t="str">
        <f>IFERROR(__xludf.DUMMYFUNCTION("""COMPUTED_VALUE"""),"Petroquímica")</f>
        <v>Petroquímica</v>
      </c>
      <c r="B19" s="28">
        <f>SUMIF(Principal!R:R,A19,Principal!O:O)</f>
        <v>69054317.64</v>
      </c>
      <c r="C19" s="28">
        <f>SUMIFS(Principal!O:O,Principal!R:R,A19,Principal!P:P,"Subiu")</f>
        <v>69054317.64</v>
      </c>
    </row>
    <row r="20">
      <c r="A20" s="22" t="str">
        <f>IFERROR(__xludf.DUMMYFUNCTION("""COMPUTED_VALUE"""),"Transporte Aéreo")</f>
        <v>Transporte Aéreo</v>
      </c>
      <c r="B20" s="28">
        <f>SUMIF(Principal!R:R,A20,Principal!O:O)</f>
        <v>-37540997.06</v>
      </c>
      <c r="C20" s="28">
        <f>SUMIFS(Principal!O:O,Principal!R:R,A20,Principal!P:P,"Subiu")</f>
        <v>65452205.55</v>
      </c>
    </row>
    <row r="21">
      <c r="A21" s="22" t="str">
        <f>IFERROR(__xludf.DUMMYFUNCTION("""COMPUTED_VALUE"""),"Educação")</f>
        <v>Educação</v>
      </c>
      <c r="B21" s="28">
        <f>SUMIF(Principal!R:R,A21,Principal!O:O)</f>
        <v>17822320.13</v>
      </c>
      <c r="C21" s="28">
        <f>SUMIFS(Principal!O:O,Principal!R:R,A21,Principal!P:P,"Subiu")</f>
        <v>72295838.99</v>
      </c>
    </row>
    <row r="22">
      <c r="A22" s="22" t="str">
        <f>IFERROR(__xludf.DUMMYFUNCTION("""COMPUTED_VALUE"""),"Construção Civil")</f>
        <v>Construção Civil</v>
      </c>
      <c r="B22" s="28">
        <f>SUMIF(Principal!R:R,A22,Principal!O:O)</f>
        <v>-61087401.61</v>
      </c>
      <c r="C22" s="28">
        <f>SUMIFS(Principal!O:O,Principal!R:R,A22,Principal!P:P,"Subiu")</f>
        <v>37525872.38</v>
      </c>
    </row>
    <row r="23">
      <c r="A23" s="22" t="str">
        <f>IFERROR(__xludf.DUMMYFUNCTION("""COMPUTED_VALUE"""),"Calçados")</f>
        <v>Calçados</v>
      </c>
      <c r="B23" s="28">
        <f>SUMIF(Principal!R:R,A23,Principal!O:O)</f>
        <v>19895417.77</v>
      </c>
      <c r="C23" s="28">
        <f>SUMIFS(Principal!O:O,Principal!R:R,A23,Principal!P:P,"Subiu")</f>
        <v>41021792.09</v>
      </c>
    </row>
    <row r="24">
      <c r="A24" s="22" t="str">
        <f>IFERROR(__xludf.DUMMYFUNCTION("""COMPUTED_VALUE"""),"Alimentos")</f>
        <v>Alimentos</v>
      </c>
      <c r="B24" s="28">
        <f>SUMIF(Principal!R:R,A24,Principal!O:O)</f>
        <v>407833683.1</v>
      </c>
      <c r="C24" s="28">
        <f>SUMIFS(Principal!O:O,Principal!R:R,A24,Principal!P:P,"Subiu")</f>
        <v>407833683.1</v>
      </c>
    </row>
    <row r="25">
      <c r="A25" s="22" t="str">
        <f>IFERROR(__xludf.DUMMYFUNCTION("""COMPUTED_VALUE"""),"Varejo Alimentício")</f>
        <v>Varejo Alimentício</v>
      </c>
      <c r="B25" s="28">
        <f>SUMIF(Principal!R:R,A25,Principal!O:O)</f>
        <v>-261860278.9</v>
      </c>
      <c r="C25" s="28">
        <f>SUMIFS(Principal!O:O,Principal!R:R,A25,Principal!P:P,"Subiu")</f>
        <v>6340916.223</v>
      </c>
    </row>
    <row r="26">
      <c r="A26" s="22" t="str">
        <f>IFERROR(__xludf.DUMMYFUNCTION("""COMPUTED_VALUE"""),"Telecomunicações")</f>
        <v>Telecomunicações</v>
      </c>
      <c r="B26" s="28">
        <f>SUMIF(Principal!R:R,A26,Principal!O:O)</f>
        <v>292938114.4</v>
      </c>
      <c r="C26" s="28">
        <f>SUMIFS(Principal!O:O,Principal!R:R,A26,Principal!P:P,"Subiu")</f>
        <v>292938114.4</v>
      </c>
    </row>
    <row r="27">
      <c r="A27" s="22" t="str">
        <f>IFERROR(__xludf.DUMMYFUNCTION("""COMPUTED_VALUE"""),"Logística")</f>
        <v>Logística</v>
      </c>
      <c r="B27" s="28">
        <f>SUMIF(Principal!R:R,A27,Principal!O:O)</f>
        <v>229771333.6</v>
      </c>
      <c r="C27" s="28">
        <f>SUMIFS(Principal!O:O,Principal!R:R,A27,Principal!P:P,"Subiu")</f>
        <v>229771333.6</v>
      </c>
    </row>
    <row r="28">
      <c r="A28" s="22" t="str">
        <f>IFERROR(__xludf.DUMMYFUNCTION("""COMPUTED_VALUE"""),"Tecnologia Financeira")</f>
        <v>Tecnologia Financeira</v>
      </c>
      <c r="B28" s="28">
        <f>SUMIF(Principal!R:R,A28,Principal!O:O)</f>
        <v>43657683.38</v>
      </c>
      <c r="C28" s="28">
        <f>SUMIFS(Principal!O:O,Principal!R:R,A28,Principal!P:P,"Subiu")</f>
        <v>43657683.38</v>
      </c>
    </row>
    <row r="29">
      <c r="A29" s="22" t="str">
        <f>IFERROR(__xludf.DUMMYFUNCTION("""COMPUTED_VALUE"""),"Tecnologia")</f>
        <v>Tecnologia</v>
      </c>
      <c r="B29" s="28">
        <f>SUMIF(Principal!R:R,A29,Principal!O:O)</f>
        <v>-94094454.93</v>
      </c>
      <c r="C29" s="28">
        <f>SUMIFS(Principal!O:O,Principal!R:R,A29,Principal!P:P,"Subiu")</f>
        <v>33667333.26</v>
      </c>
    </row>
    <row r="30">
      <c r="A30" s="22" t="str">
        <f>IFERROR(__xludf.DUMMYFUNCTION("""COMPUTED_VALUE"""),"Varejo Farmacêutico")</f>
        <v>Varejo Farmacêutico</v>
      </c>
      <c r="B30" s="28">
        <f>SUMIF(Principal!R:R,A30,Principal!O:O)</f>
        <v>202352473.7</v>
      </c>
      <c r="C30" s="28">
        <f>SUMIFS(Principal!O:O,Principal!R:R,A30,Principal!P:P,"Subiu")</f>
        <v>202352473.7</v>
      </c>
    </row>
    <row r="31">
      <c r="A31" s="22" t="str">
        <f>IFERROR(__xludf.DUMMYFUNCTION("""COMPUTED_VALUE"""),"Varejo")</f>
        <v>Varejo</v>
      </c>
      <c r="B31" s="28">
        <f>SUMIF(Principal!R:R,A31,Principal!O:O)</f>
        <v>-487783518.8</v>
      </c>
      <c r="C31" s="28">
        <f>SUMIFS(Principal!O:O,Principal!R:R,A31,Principal!P:P,"Subiu")</f>
        <v>28493619.27</v>
      </c>
    </row>
    <row r="32">
      <c r="A32" s="22" t="str">
        <f>IFERROR(__xludf.DUMMYFUNCTION("""COMPUTED_VALUE"""),"Transporte")</f>
        <v>Transporte</v>
      </c>
      <c r="B32" s="28">
        <f>SUMIF(Principal!R:R,A32,Principal!O:O)</f>
        <v>4131341.158</v>
      </c>
      <c r="C32" s="28">
        <f>SUMIFS(Principal!O:O,Principal!R:R,A32,Principal!P:P,"Subiu")</f>
        <v>4131341.158</v>
      </c>
    </row>
    <row r="33">
      <c r="A33" s="22" t="str">
        <f>IFERROR(__xludf.DUMMYFUNCTION("""COMPUTED_VALUE"""),"Bebidas")</f>
        <v>Bebidas</v>
      </c>
      <c r="B33" s="28">
        <f>SUMIF(Principal!R:R,A33,Principal!O:O)</f>
        <v>0</v>
      </c>
      <c r="C33" s="28">
        <f>SUMIFS(Principal!O:O,Principal!R:R,A33,Principal!P:P,"Subiu")</f>
        <v>0</v>
      </c>
    </row>
    <row r="34">
      <c r="A34" s="22" t="str">
        <f>IFERROR(__xludf.DUMMYFUNCTION("""COMPUTED_VALUE"""),"Seguros")</f>
        <v>Seguros</v>
      </c>
      <c r="B34" s="28">
        <f>SUMIF(Principal!R:R,A34,Principal!O:O)</f>
        <v>-26297880.21</v>
      </c>
      <c r="C34" s="28">
        <f>SUMIFS(Principal!O:O,Principal!R:R,A34,Principal!P:P,"Subiu")</f>
        <v>0</v>
      </c>
    </row>
    <row r="35">
      <c r="A35" s="22" t="str">
        <f>IFERROR(__xludf.DUMMYFUNCTION("""COMPUTED_VALUE"""),"Saneamento")</f>
        <v>Saneamento</v>
      </c>
      <c r="B35" s="28">
        <f>SUMIF(Principal!R:R,A35,Principal!O:O)</f>
        <v>-15725678.56</v>
      </c>
      <c r="C35" s="28">
        <f>SUMIFS(Principal!O:O,Principal!R:R,A35,Principal!P:P,"Subiu")</f>
        <v>0</v>
      </c>
    </row>
    <row r="36">
      <c r="A36" s="22" t="str">
        <f>IFERROR(__xludf.DUMMYFUNCTION("""COMPUTED_VALUE"""),"Agronegócio")</f>
        <v>Agronegócio</v>
      </c>
      <c r="B36" s="28">
        <f>SUMIF(Principal!R:R,A36,Principal!O:O)</f>
        <v>-88901449.42</v>
      </c>
      <c r="C36" s="28">
        <f>SUMIFS(Principal!O:O,Principal!R:R,A36,Principal!P:P,"Subiu")</f>
        <v>0</v>
      </c>
    </row>
    <row r="37">
      <c r="A37" s="22" t="str">
        <f>IFERROR(__xludf.DUMMYFUNCTION("""COMPUTED_VALUE"""),"Infraestrutura")</f>
        <v>Infraestrutura</v>
      </c>
      <c r="B37" s="28">
        <f>SUMIF(Principal!R:R,A37,Principal!O:O)</f>
        <v>-39743554.31</v>
      </c>
      <c r="C37" s="28">
        <f>SUMIFS(Principal!O:O,Principal!R:R,A37,Principal!P:P,"Subiu")</f>
        <v>0</v>
      </c>
    </row>
    <row r="38">
      <c r="A38" s="22" t="str">
        <f>IFERROR(__xludf.DUMMYFUNCTION("""COMPUTED_VALUE"""),"Varejo Pet")</f>
        <v>Varejo Pet</v>
      </c>
      <c r="B38" s="28">
        <f>SUMIF(Principal!R:R,A38,Principal!O:O)</f>
        <v>-9242203.652</v>
      </c>
      <c r="C38" s="28">
        <f>SUMIFS(Principal!O:O,Principal!R:R,A38,Principal!P:P,"Subiu")</f>
        <v>0</v>
      </c>
    </row>
    <row r="39">
      <c r="A39" s="22" t="str">
        <f>IFERROR(__xludf.DUMMYFUNCTION("""COMPUTED_VALUE"""),"Moda")</f>
        <v>Moda</v>
      </c>
      <c r="B39" s="28">
        <f>SUMIF(Principal!R:R,A39,Principal!O:O)</f>
        <v>-44345269.97</v>
      </c>
      <c r="C39" s="28">
        <f>SUMIFS(Principal!O:O,Principal!R:R,A39,Principal!P:P,"Subiu")</f>
        <v>0</v>
      </c>
    </row>
    <row r="40">
      <c r="A40" s="22" t="str">
        <f>IFERROR(__xludf.DUMMYFUNCTION("""COMPUTED_VALUE"""),"Aeroespacial")</f>
        <v>Aeroespacial</v>
      </c>
      <c r="B40" s="28">
        <f>SUMIF(Principal!R:R,A40,Principal!O:O)</f>
        <v>-233651943.5</v>
      </c>
      <c r="C40" s="28">
        <f>SUMIFS(Principal!O:O,Principal!R:R,A40,Principal!P:P,"Subiu")</f>
        <v>0</v>
      </c>
    </row>
    <row r="41">
      <c r="A41" s="22" t="str">
        <f>IFERROR(__xludf.DUMMYFUNCTION("""COMPUTED_VALUE"""),"Cosméticos")</f>
        <v>Cosméticos</v>
      </c>
      <c r="B41" s="28">
        <f>SUMIF(Principal!R:R,A41,Principal!O:O)</f>
        <v>-193280001.2</v>
      </c>
      <c r="C41" s="28">
        <f>SUMIFS(Principal!O:O,Principal!R:R,A41,Principal!P:P,"Subiu")</f>
        <v>0</v>
      </c>
    </row>
    <row r="42">
      <c r="A42" s="22" t="str">
        <f>IFERROR(__xludf.DUMMYFUNCTION("""COMPUTED_VALUE"""),"Farmacêutico")</f>
        <v>Farmacêutico</v>
      </c>
      <c r="B42" s="28">
        <f>SUMIF(Principal!R:R,A42,Principal!O:O)</f>
        <v>-208257014.2</v>
      </c>
      <c r="C42" s="28">
        <f>SUMIFS(Principal!O:O,Principal!R:R,A42,Principal!P:P,"Subiu")</f>
        <v>0</v>
      </c>
    </row>
    <row r="43">
      <c r="A43" s="22" t="str">
        <f>IFERROR(__xludf.DUMMYFUNCTION("""COMPUTED_VALUE"""),"Aluguel de Carros")</f>
        <v>Aluguel de Carros</v>
      </c>
      <c r="B43" s="28">
        <f>SUMIF(Principal!R:R,A43,Principal!O:O)</f>
        <v>-1807432634</v>
      </c>
      <c r="C43" s="28">
        <f>SUMIFS(Principal!O:O,Principal!R:R,A43,Principal!P:P,"Subiu")</f>
        <v>0</v>
      </c>
    </row>
    <row r="44">
      <c r="A44" s="22" t="str">
        <f>IFERROR(__xludf.DUMMYFUNCTION("""COMPUTED_VALUE"""),"Turismo")</f>
        <v>Turismo</v>
      </c>
      <c r="B44" s="28">
        <f>SUMIF(Principal!R:R,A44,Principal!O:O)</f>
        <v>-73557408.06</v>
      </c>
      <c r="C44" s="28">
        <f>SUMIFS(Principal!O:O,Principal!R:R,A44,Principal!P:P,"Subiu")</f>
        <v>0</v>
      </c>
    </row>
    <row r="45">
      <c r="A45" s="32"/>
      <c r="B45" s="29"/>
      <c r="C45" s="29"/>
    </row>
    <row r="46">
      <c r="B46" s="29"/>
      <c r="C46" s="29"/>
    </row>
    <row r="47">
      <c r="B47" s="29"/>
      <c r="C47" s="29"/>
    </row>
    <row r="48">
      <c r="B48" s="29"/>
      <c r="C48" s="29"/>
    </row>
    <row r="49">
      <c r="B49" s="29"/>
      <c r="C49" s="29"/>
    </row>
    <row r="50">
      <c r="A50" s="33" t="str">
        <f>IFERROR(__xludf.DUMMYFUNCTION("UNIQUE(Principal!P:P)"),"Resultado")</f>
        <v>Resultado</v>
      </c>
      <c r="B50" s="30" t="s">
        <v>1062</v>
      </c>
      <c r="C50" s="34"/>
    </row>
    <row r="51">
      <c r="A51" s="22" t="str">
        <f>IFERROR(__xludf.DUMMYFUNCTION("""COMPUTED_VALUE"""),"Subiu")</f>
        <v>Subiu</v>
      </c>
      <c r="B51" s="35">
        <f>SUMIF(Principal!P:P,A51,Principal!O:O)</f>
        <v>19719227010</v>
      </c>
      <c r="C51" s="29"/>
    </row>
    <row r="52">
      <c r="A52" s="22" t="str">
        <f>IFERROR(__xludf.DUMMYFUNCTION("""COMPUTED_VALUE"""),"Estável")</f>
        <v>Estável</v>
      </c>
      <c r="B52" s="35">
        <f>SUMIF(Principal!P:P,A52,Principal!O:O)</f>
        <v>0</v>
      </c>
      <c r="C52" s="29"/>
    </row>
    <row r="53">
      <c r="A53" s="22" t="str">
        <f>IFERROR(__xludf.DUMMYFUNCTION("""COMPUTED_VALUE"""),"Desceu")</f>
        <v>Desceu</v>
      </c>
      <c r="B53" s="35">
        <f>SUMIF(Principal!P:P,A53,Principal!O:O)</f>
        <v>-6338819961</v>
      </c>
      <c r="C53" s="29"/>
    </row>
    <row r="54">
      <c r="A54" s="22"/>
      <c r="B54" s="35">
        <f>B51+B53</f>
        <v>13380407049</v>
      </c>
      <c r="C54" s="29"/>
    </row>
    <row r="55">
      <c r="B55" s="29"/>
      <c r="C55" s="29"/>
    </row>
    <row r="56">
      <c r="B56" s="29"/>
      <c r="C56" s="29"/>
    </row>
    <row r="57">
      <c r="B57" s="29"/>
      <c r="C57" s="29"/>
    </row>
    <row r="58">
      <c r="A58" s="36" t="s">
        <v>1063</v>
      </c>
      <c r="B58" s="30" t="s">
        <v>1062</v>
      </c>
      <c r="C58" s="30" t="s">
        <v>1064</v>
      </c>
    </row>
    <row r="59">
      <c r="A59" s="37" t="str">
        <f>IFERROR(__xludf.DUMMYFUNCTION("UNIQUE(Principal!T2:T1001)"),"Entre 50 e 100 anos")</f>
        <v>Entre 50 e 100 anos</v>
      </c>
      <c r="B59" s="35">
        <f>SUMIF(Principal!T:T,A59,Principal!O:O)</f>
        <v>12117804191</v>
      </c>
      <c r="C59" s="38">
        <f>COUNTIF(Principal!T:T,A59)</f>
        <v>32</v>
      </c>
      <c r="D59" s="39"/>
    </row>
    <row r="60">
      <c r="A60" s="32" t="str">
        <f>IFERROR(__xludf.DUMMYFUNCTION("""COMPUTED_VALUE"""),"Menos de 50 anos")</f>
        <v>Menos de 50 anos</v>
      </c>
      <c r="B60" s="35">
        <f>SUMIF(Principal!T:T,A60,Principal!O:O)</f>
        <v>1465011168</v>
      </c>
      <c r="C60" s="38">
        <f>COUNTIF(Principal!T:T,A60)</f>
        <v>42</v>
      </c>
    </row>
    <row r="61">
      <c r="A61" s="32" t="str">
        <f>IFERROR(__xludf.DUMMYFUNCTION("""COMPUTED_VALUE"""),"Mais de 100 anos")</f>
        <v>Mais de 100 anos</v>
      </c>
      <c r="B61" s="35">
        <f>SUMIF(Principal!T:T,A61,Principal!O:O)</f>
        <v>-202408309.9</v>
      </c>
      <c r="C61" s="38">
        <f>COUNTIF(Principal!T:T,A61)</f>
        <v>7</v>
      </c>
    </row>
    <row r="62">
      <c r="A62" s="32"/>
      <c r="B62" s="29"/>
      <c r="C62" s="29"/>
    </row>
    <row r="63">
      <c r="B63" s="29"/>
      <c r="C63" s="29"/>
    </row>
    <row r="64">
      <c r="B64" s="29"/>
      <c r="C64" s="29"/>
    </row>
    <row r="65">
      <c r="B65" s="29"/>
      <c r="C65" s="29"/>
    </row>
    <row r="66">
      <c r="B66" s="29"/>
      <c r="C66" s="29"/>
    </row>
    <row r="67">
      <c r="B67" s="29"/>
      <c r="C67" s="29"/>
    </row>
    <row r="68">
      <c r="B68" s="29"/>
      <c r="C68" s="29"/>
    </row>
    <row r="69">
      <c r="B69" s="29"/>
      <c r="C69" s="29"/>
    </row>
    <row r="70">
      <c r="B70" s="29"/>
      <c r="C70" s="29"/>
    </row>
    <row r="71">
      <c r="B71" s="29"/>
      <c r="C71" s="29"/>
    </row>
    <row r="72">
      <c r="B72" s="29"/>
      <c r="C72" s="29"/>
    </row>
    <row r="73">
      <c r="B73" s="29"/>
      <c r="C73" s="29"/>
    </row>
    <row r="74">
      <c r="B74" s="29"/>
      <c r="C74" s="29"/>
    </row>
    <row r="75">
      <c r="B75" s="29"/>
      <c r="C75" s="29"/>
    </row>
    <row r="76">
      <c r="B76" s="29"/>
      <c r="C76" s="29"/>
    </row>
    <row r="77">
      <c r="B77" s="29"/>
      <c r="C77" s="29"/>
    </row>
    <row r="78">
      <c r="B78" s="29"/>
      <c r="C78" s="29"/>
    </row>
    <row r="79">
      <c r="B79" s="29"/>
      <c r="C79" s="29"/>
    </row>
    <row r="80">
      <c r="B80" s="29"/>
      <c r="C80" s="29"/>
    </row>
    <row r="81">
      <c r="B81" s="29"/>
      <c r="C81" s="29"/>
    </row>
    <row r="82">
      <c r="B82" s="29"/>
      <c r="C82" s="29"/>
    </row>
    <row r="83">
      <c r="B83" s="29"/>
      <c r="C83" s="29"/>
    </row>
    <row r="84">
      <c r="B84" s="29"/>
      <c r="C84" s="29"/>
    </row>
    <row r="85">
      <c r="B85" s="29"/>
      <c r="C85" s="29"/>
    </row>
    <row r="86">
      <c r="B86" s="29"/>
      <c r="C86" s="29"/>
    </row>
    <row r="87">
      <c r="B87" s="29"/>
      <c r="C87" s="29"/>
    </row>
    <row r="88">
      <c r="B88" s="29"/>
      <c r="C88" s="29"/>
    </row>
    <row r="89">
      <c r="B89" s="29"/>
      <c r="C89" s="29"/>
    </row>
    <row r="90">
      <c r="B90" s="29"/>
      <c r="C90" s="29"/>
    </row>
    <row r="91">
      <c r="B91" s="29"/>
      <c r="C91" s="29"/>
    </row>
    <row r="92">
      <c r="B92" s="29"/>
      <c r="C92" s="29"/>
    </row>
    <row r="93">
      <c r="B93" s="29"/>
      <c r="C93" s="29"/>
    </row>
    <row r="94">
      <c r="B94" s="29"/>
      <c r="C94" s="29"/>
    </row>
    <row r="95">
      <c r="B95" s="29"/>
      <c r="C95" s="29"/>
    </row>
    <row r="96">
      <c r="B96" s="29"/>
      <c r="C96" s="29"/>
    </row>
    <row r="97">
      <c r="B97" s="29"/>
      <c r="C97" s="29"/>
    </row>
    <row r="98">
      <c r="B98" s="29"/>
      <c r="C98" s="29"/>
    </row>
    <row r="99">
      <c r="B99" s="29"/>
      <c r="C99" s="29"/>
    </row>
    <row r="100">
      <c r="B100" s="29"/>
      <c r="C100" s="29"/>
    </row>
    <row r="101">
      <c r="B101" s="29"/>
      <c r="C101" s="29"/>
    </row>
    <row r="102">
      <c r="B102" s="29"/>
      <c r="C102" s="29"/>
    </row>
    <row r="103">
      <c r="B103" s="29"/>
      <c r="C103" s="29"/>
    </row>
    <row r="104">
      <c r="B104" s="29"/>
      <c r="C104" s="29"/>
    </row>
    <row r="105">
      <c r="B105" s="29"/>
      <c r="C105" s="29"/>
    </row>
    <row r="106">
      <c r="B106" s="29"/>
      <c r="C106" s="29"/>
    </row>
    <row r="107">
      <c r="B107" s="29"/>
      <c r="C107" s="29"/>
    </row>
    <row r="108">
      <c r="B108" s="29"/>
      <c r="C108" s="29"/>
    </row>
    <row r="109">
      <c r="B109" s="29"/>
      <c r="C109" s="29"/>
    </row>
    <row r="110">
      <c r="B110" s="29"/>
      <c r="C110" s="29"/>
    </row>
    <row r="111">
      <c r="B111" s="29"/>
      <c r="C111" s="29"/>
    </row>
    <row r="112">
      <c r="B112" s="29"/>
      <c r="C112" s="29"/>
    </row>
    <row r="113">
      <c r="B113" s="29"/>
      <c r="C113" s="29"/>
    </row>
    <row r="114">
      <c r="B114" s="29"/>
      <c r="C114" s="29"/>
    </row>
    <row r="115">
      <c r="B115" s="29"/>
      <c r="C115" s="29"/>
    </row>
    <row r="116">
      <c r="B116" s="29"/>
      <c r="C116" s="29"/>
    </row>
    <row r="117">
      <c r="B117" s="29"/>
      <c r="C117" s="29"/>
    </row>
    <row r="118">
      <c r="B118" s="29"/>
      <c r="C118" s="29"/>
    </row>
    <row r="119">
      <c r="B119" s="29"/>
      <c r="C119" s="29"/>
    </row>
    <row r="120">
      <c r="B120" s="29"/>
      <c r="C120" s="29"/>
    </row>
    <row r="121">
      <c r="B121" s="29"/>
      <c r="C121" s="29"/>
    </row>
    <row r="122">
      <c r="B122" s="29"/>
      <c r="C122" s="29"/>
    </row>
    <row r="123">
      <c r="B123" s="29"/>
      <c r="C123" s="29"/>
    </row>
    <row r="124">
      <c r="B124" s="29"/>
      <c r="C124" s="29"/>
    </row>
    <row r="125">
      <c r="B125" s="29"/>
      <c r="C125" s="29"/>
    </row>
    <row r="126">
      <c r="B126" s="29"/>
      <c r="C126" s="29"/>
    </row>
    <row r="127">
      <c r="B127" s="29"/>
      <c r="C127" s="29"/>
    </row>
    <row r="128">
      <c r="B128" s="29"/>
      <c r="C128" s="29"/>
    </row>
    <row r="129">
      <c r="B129" s="29"/>
      <c r="C129" s="29"/>
    </row>
    <row r="130">
      <c r="B130" s="29"/>
      <c r="C130" s="29"/>
    </row>
    <row r="131">
      <c r="B131" s="29"/>
      <c r="C131" s="29"/>
    </row>
    <row r="132">
      <c r="B132" s="29"/>
      <c r="C132" s="29"/>
    </row>
    <row r="133">
      <c r="B133" s="29"/>
      <c r="C133" s="29"/>
    </row>
    <row r="134">
      <c r="B134" s="29"/>
      <c r="C134" s="29"/>
    </row>
    <row r="135">
      <c r="B135" s="29"/>
      <c r="C135" s="29"/>
    </row>
    <row r="136">
      <c r="B136" s="29"/>
      <c r="C136" s="29"/>
    </row>
    <row r="137">
      <c r="B137" s="29"/>
      <c r="C137" s="29"/>
    </row>
    <row r="138">
      <c r="B138" s="29"/>
      <c r="C138" s="29"/>
    </row>
    <row r="139">
      <c r="B139" s="29"/>
      <c r="C139" s="29"/>
    </row>
    <row r="140">
      <c r="B140" s="29"/>
      <c r="C140" s="29"/>
    </row>
    <row r="141">
      <c r="B141" s="29"/>
      <c r="C141" s="29"/>
    </row>
    <row r="142">
      <c r="B142" s="29"/>
      <c r="C142" s="29"/>
    </row>
    <row r="143">
      <c r="B143" s="29"/>
      <c r="C143" s="29"/>
    </row>
    <row r="144">
      <c r="B144" s="29"/>
      <c r="C144" s="29"/>
    </row>
    <row r="145">
      <c r="B145" s="29"/>
      <c r="C145" s="29"/>
    </row>
    <row r="146">
      <c r="B146" s="29"/>
      <c r="C146" s="29"/>
    </row>
    <row r="147">
      <c r="B147" s="29"/>
      <c r="C147" s="29"/>
    </row>
    <row r="148">
      <c r="B148" s="29"/>
      <c r="C148" s="29"/>
    </row>
    <row r="149">
      <c r="B149" s="29"/>
      <c r="C149" s="29"/>
    </row>
    <row r="150">
      <c r="B150" s="29"/>
      <c r="C150" s="29"/>
    </row>
    <row r="151">
      <c r="B151" s="29"/>
      <c r="C151" s="29"/>
    </row>
    <row r="152">
      <c r="B152" s="29"/>
      <c r="C152" s="29"/>
    </row>
    <row r="153">
      <c r="B153" s="29"/>
      <c r="C153" s="29"/>
    </row>
    <row r="154">
      <c r="B154" s="29"/>
      <c r="C154" s="29"/>
    </row>
    <row r="155">
      <c r="B155" s="29"/>
      <c r="C155" s="29"/>
    </row>
    <row r="156">
      <c r="B156" s="29"/>
      <c r="C156" s="29"/>
    </row>
    <row r="157">
      <c r="B157" s="29"/>
      <c r="C157" s="29"/>
    </row>
    <row r="158">
      <c r="B158" s="29"/>
      <c r="C158" s="29"/>
    </row>
    <row r="159">
      <c r="B159" s="29"/>
      <c r="C159" s="29"/>
    </row>
    <row r="160">
      <c r="B160" s="29"/>
      <c r="C160" s="29"/>
    </row>
    <row r="161">
      <c r="B161" s="29"/>
      <c r="C161" s="29"/>
    </row>
    <row r="162">
      <c r="B162" s="29"/>
      <c r="C162" s="29"/>
    </row>
    <row r="163">
      <c r="B163" s="29"/>
      <c r="C163" s="29"/>
    </row>
    <row r="164">
      <c r="B164" s="29"/>
      <c r="C164" s="29"/>
    </row>
    <row r="165">
      <c r="B165" s="29"/>
      <c r="C165" s="29"/>
    </row>
    <row r="166">
      <c r="B166" s="29"/>
      <c r="C166" s="29"/>
    </row>
    <row r="167">
      <c r="B167" s="29"/>
      <c r="C167" s="29"/>
    </row>
    <row r="168">
      <c r="B168" s="29"/>
      <c r="C168" s="29"/>
    </row>
    <row r="169">
      <c r="B169" s="29"/>
      <c r="C169" s="29"/>
    </row>
    <row r="170">
      <c r="B170" s="29"/>
      <c r="C170" s="29"/>
    </row>
    <row r="171">
      <c r="B171" s="29"/>
      <c r="C171" s="29"/>
    </row>
    <row r="172">
      <c r="B172" s="29"/>
      <c r="C172" s="29"/>
    </row>
    <row r="173">
      <c r="B173" s="29"/>
      <c r="C173" s="29"/>
    </row>
    <row r="174">
      <c r="B174" s="29"/>
      <c r="C174" s="29"/>
    </row>
    <row r="175">
      <c r="B175" s="29"/>
      <c r="C175" s="29"/>
    </row>
    <row r="176">
      <c r="B176" s="29"/>
      <c r="C176" s="29"/>
    </row>
    <row r="177">
      <c r="B177" s="29"/>
      <c r="C177" s="29"/>
    </row>
    <row r="178">
      <c r="B178" s="29"/>
      <c r="C178" s="29"/>
    </row>
    <row r="179">
      <c r="B179" s="29"/>
      <c r="C179" s="29"/>
    </row>
    <row r="180">
      <c r="B180" s="29"/>
      <c r="C180" s="29"/>
    </row>
    <row r="181">
      <c r="B181" s="29"/>
      <c r="C181" s="29"/>
    </row>
    <row r="182">
      <c r="B182" s="29"/>
      <c r="C182" s="29"/>
    </row>
    <row r="183">
      <c r="B183" s="29"/>
      <c r="C183" s="29"/>
    </row>
    <row r="184">
      <c r="B184" s="29"/>
      <c r="C184" s="29"/>
    </row>
    <row r="185">
      <c r="B185" s="29"/>
      <c r="C185" s="29"/>
    </row>
    <row r="186">
      <c r="B186" s="29"/>
      <c r="C186" s="29"/>
    </row>
    <row r="187">
      <c r="B187" s="29"/>
      <c r="C187" s="29"/>
    </row>
    <row r="188">
      <c r="B188" s="29"/>
      <c r="C188" s="29"/>
    </row>
    <row r="189">
      <c r="B189" s="29"/>
      <c r="C189" s="29"/>
    </row>
    <row r="190">
      <c r="B190" s="29"/>
      <c r="C190" s="29"/>
    </row>
    <row r="191">
      <c r="B191" s="29"/>
      <c r="C191" s="29"/>
    </row>
    <row r="192">
      <c r="B192" s="29"/>
      <c r="C192" s="29"/>
    </row>
    <row r="193">
      <c r="B193" s="29"/>
      <c r="C193" s="29"/>
    </row>
    <row r="194">
      <c r="B194" s="29"/>
      <c r="C194" s="29"/>
    </row>
    <row r="195">
      <c r="B195" s="29"/>
      <c r="C195" s="29"/>
    </row>
    <row r="196">
      <c r="B196" s="29"/>
      <c r="C196" s="29"/>
    </row>
    <row r="197">
      <c r="B197" s="29"/>
      <c r="C197" s="29"/>
    </row>
    <row r="198">
      <c r="B198" s="29"/>
      <c r="C198" s="29"/>
    </row>
    <row r="199">
      <c r="B199" s="29"/>
      <c r="C199" s="29"/>
    </row>
    <row r="200">
      <c r="B200" s="29"/>
      <c r="C200" s="29"/>
    </row>
    <row r="201">
      <c r="B201" s="29"/>
      <c r="C201" s="29"/>
    </row>
    <row r="202">
      <c r="B202" s="29"/>
      <c r="C202" s="29"/>
    </row>
    <row r="203">
      <c r="B203" s="29"/>
      <c r="C203" s="29"/>
    </row>
    <row r="204">
      <c r="B204" s="29"/>
      <c r="C204" s="29"/>
    </row>
    <row r="205">
      <c r="B205" s="29"/>
      <c r="C205" s="29"/>
    </row>
    <row r="206">
      <c r="B206" s="29"/>
      <c r="C206" s="29"/>
    </row>
    <row r="207">
      <c r="B207" s="29"/>
      <c r="C207" s="29"/>
    </row>
    <row r="208">
      <c r="B208" s="29"/>
      <c r="C208" s="29"/>
    </row>
    <row r="209">
      <c r="B209" s="29"/>
      <c r="C209" s="29"/>
    </row>
    <row r="210">
      <c r="B210" s="29"/>
      <c r="C210" s="29"/>
    </row>
    <row r="211">
      <c r="B211" s="29"/>
      <c r="C211" s="29"/>
    </row>
    <row r="212">
      <c r="B212" s="29"/>
      <c r="C212" s="29"/>
    </row>
    <row r="213">
      <c r="B213" s="29"/>
      <c r="C213" s="29"/>
    </row>
    <row r="214">
      <c r="B214" s="29"/>
      <c r="C214" s="29"/>
    </row>
    <row r="215">
      <c r="B215" s="29"/>
      <c r="C215" s="29"/>
    </row>
    <row r="216">
      <c r="B216" s="29"/>
      <c r="C216" s="29"/>
    </row>
    <row r="217">
      <c r="B217" s="29"/>
      <c r="C217" s="29"/>
    </row>
    <row r="218">
      <c r="B218" s="29"/>
      <c r="C218" s="29"/>
    </row>
    <row r="219">
      <c r="B219" s="29"/>
      <c r="C219" s="29"/>
    </row>
    <row r="220">
      <c r="B220" s="29"/>
      <c r="C220" s="29"/>
    </row>
    <row r="221">
      <c r="B221" s="29"/>
      <c r="C221" s="29"/>
    </row>
    <row r="222">
      <c r="B222" s="29"/>
      <c r="C222" s="29"/>
    </row>
    <row r="223">
      <c r="B223" s="29"/>
      <c r="C223" s="29"/>
    </row>
    <row r="224">
      <c r="B224" s="29"/>
      <c r="C224" s="29"/>
    </row>
    <row r="225">
      <c r="B225" s="29"/>
      <c r="C225" s="29"/>
    </row>
    <row r="226">
      <c r="B226" s="29"/>
      <c r="C226" s="29"/>
    </row>
    <row r="227">
      <c r="B227" s="29"/>
      <c r="C227" s="29"/>
    </row>
    <row r="228">
      <c r="B228" s="29"/>
      <c r="C228" s="29"/>
    </row>
    <row r="229">
      <c r="B229" s="29"/>
      <c r="C229" s="29"/>
    </row>
    <row r="230">
      <c r="B230" s="29"/>
      <c r="C230" s="29"/>
    </row>
    <row r="231">
      <c r="B231" s="29"/>
      <c r="C231" s="29"/>
    </row>
    <row r="232">
      <c r="B232" s="29"/>
      <c r="C232" s="29"/>
    </row>
    <row r="233">
      <c r="B233" s="29"/>
      <c r="C233" s="29"/>
    </row>
    <row r="234">
      <c r="B234" s="29"/>
      <c r="C234" s="29"/>
    </row>
    <row r="235">
      <c r="B235" s="29"/>
      <c r="C235" s="29"/>
    </row>
    <row r="236">
      <c r="B236" s="29"/>
      <c r="C236" s="29"/>
    </row>
    <row r="237">
      <c r="B237" s="29"/>
      <c r="C237" s="29"/>
    </row>
    <row r="238">
      <c r="B238" s="29"/>
      <c r="C238" s="29"/>
    </row>
    <row r="239">
      <c r="B239" s="29"/>
      <c r="C239" s="29"/>
    </row>
    <row r="240">
      <c r="B240" s="29"/>
      <c r="C240" s="29"/>
    </row>
    <row r="241">
      <c r="B241" s="29"/>
      <c r="C241" s="29"/>
    </row>
    <row r="242">
      <c r="B242" s="29"/>
      <c r="C242" s="29"/>
    </row>
    <row r="243">
      <c r="B243" s="29"/>
      <c r="C243" s="29"/>
    </row>
    <row r="244">
      <c r="B244" s="29"/>
      <c r="C244" s="29"/>
    </row>
    <row r="245">
      <c r="B245" s="29"/>
      <c r="C245" s="29"/>
    </row>
    <row r="246">
      <c r="B246" s="29"/>
      <c r="C246" s="29"/>
    </row>
    <row r="247">
      <c r="B247" s="29"/>
      <c r="C247" s="29"/>
    </row>
    <row r="248">
      <c r="B248" s="29"/>
      <c r="C248" s="29"/>
    </row>
    <row r="249">
      <c r="B249" s="29"/>
      <c r="C249" s="29"/>
    </row>
    <row r="250">
      <c r="B250" s="29"/>
      <c r="C250" s="29"/>
    </row>
    <row r="251">
      <c r="B251" s="29"/>
      <c r="C251" s="29"/>
    </row>
    <row r="252">
      <c r="B252" s="29"/>
      <c r="C252" s="29"/>
    </row>
    <row r="253">
      <c r="B253" s="29"/>
      <c r="C253" s="29"/>
    </row>
    <row r="254">
      <c r="B254" s="29"/>
      <c r="C254" s="29"/>
    </row>
    <row r="255">
      <c r="B255" s="29"/>
      <c r="C255" s="29"/>
    </row>
    <row r="256">
      <c r="B256" s="29"/>
      <c r="C256" s="29"/>
    </row>
    <row r="257">
      <c r="B257" s="29"/>
      <c r="C257" s="29"/>
    </row>
    <row r="258">
      <c r="B258" s="29"/>
      <c r="C258" s="29"/>
    </row>
    <row r="259">
      <c r="B259" s="29"/>
      <c r="C259" s="29"/>
    </row>
    <row r="260">
      <c r="B260" s="29"/>
      <c r="C260" s="29"/>
    </row>
    <row r="261">
      <c r="B261" s="29"/>
      <c r="C261" s="29"/>
    </row>
    <row r="262">
      <c r="B262" s="29"/>
      <c r="C262" s="29"/>
    </row>
    <row r="263">
      <c r="B263" s="29"/>
      <c r="C263" s="29"/>
    </row>
    <row r="264">
      <c r="B264" s="29"/>
      <c r="C264" s="29"/>
    </row>
    <row r="265">
      <c r="B265" s="29"/>
      <c r="C265" s="29"/>
    </row>
    <row r="266">
      <c r="B266" s="29"/>
      <c r="C266" s="29"/>
    </row>
    <row r="267">
      <c r="B267" s="29"/>
      <c r="C267" s="29"/>
    </row>
    <row r="268">
      <c r="B268" s="29"/>
      <c r="C268" s="29"/>
    </row>
    <row r="269">
      <c r="B269" s="29"/>
      <c r="C269" s="29"/>
    </row>
    <row r="270">
      <c r="B270" s="29"/>
      <c r="C270" s="29"/>
    </row>
    <row r="271">
      <c r="B271" s="29"/>
      <c r="C271" s="29"/>
    </row>
    <row r="272">
      <c r="B272" s="29"/>
      <c r="C272" s="29"/>
    </row>
    <row r="273">
      <c r="B273" s="29"/>
      <c r="C273" s="29"/>
    </row>
    <row r="274">
      <c r="B274" s="29"/>
      <c r="C274" s="29"/>
    </row>
    <row r="275">
      <c r="B275" s="29"/>
      <c r="C275" s="29"/>
    </row>
    <row r="276">
      <c r="B276" s="29"/>
      <c r="C276" s="29"/>
    </row>
    <row r="277">
      <c r="B277" s="29"/>
      <c r="C277" s="29"/>
    </row>
    <row r="278">
      <c r="B278" s="29"/>
      <c r="C278" s="29"/>
    </row>
    <row r="279">
      <c r="B279" s="29"/>
      <c r="C279" s="29"/>
    </row>
    <row r="280">
      <c r="B280" s="29"/>
      <c r="C280" s="29"/>
    </row>
    <row r="281">
      <c r="B281" s="29"/>
      <c r="C281" s="29"/>
    </row>
    <row r="282">
      <c r="B282" s="29"/>
      <c r="C282" s="29"/>
    </row>
    <row r="283">
      <c r="B283" s="29"/>
      <c r="C283" s="29"/>
    </row>
    <row r="284">
      <c r="B284" s="29"/>
      <c r="C284" s="29"/>
    </row>
    <row r="285">
      <c r="B285" s="29"/>
      <c r="C285" s="29"/>
    </row>
    <row r="286">
      <c r="B286" s="29"/>
      <c r="C286" s="29"/>
    </row>
    <row r="287">
      <c r="B287" s="29"/>
      <c r="C287" s="29"/>
    </row>
    <row r="288">
      <c r="B288" s="29"/>
      <c r="C288" s="29"/>
    </row>
    <row r="289">
      <c r="B289" s="29"/>
      <c r="C289" s="29"/>
    </row>
    <row r="290">
      <c r="B290" s="29"/>
      <c r="C290" s="29"/>
    </row>
    <row r="291">
      <c r="B291" s="29"/>
      <c r="C291" s="29"/>
    </row>
    <row r="292">
      <c r="B292" s="29"/>
      <c r="C292" s="29"/>
    </row>
    <row r="293">
      <c r="B293" s="29"/>
      <c r="C293" s="29"/>
    </row>
    <row r="294">
      <c r="B294" s="29"/>
      <c r="C294" s="29"/>
    </row>
    <row r="295">
      <c r="B295" s="29"/>
      <c r="C295" s="29"/>
    </row>
    <row r="296">
      <c r="B296" s="29"/>
      <c r="C296" s="29"/>
    </row>
    <row r="297">
      <c r="B297" s="29"/>
      <c r="C297" s="29"/>
    </row>
    <row r="298">
      <c r="B298" s="29"/>
      <c r="C298" s="29"/>
    </row>
    <row r="299">
      <c r="B299" s="29"/>
      <c r="C299" s="29"/>
    </row>
    <row r="300">
      <c r="B300" s="29"/>
      <c r="C300" s="29"/>
    </row>
    <row r="301">
      <c r="B301" s="29"/>
      <c r="C301" s="29"/>
    </row>
    <row r="302">
      <c r="B302" s="29"/>
      <c r="C302" s="29"/>
    </row>
    <row r="303">
      <c r="B303" s="29"/>
      <c r="C303" s="29"/>
    </row>
    <row r="304">
      <c r="B304" s="29"/>
      <c r="C304" s="29"/>
    </row>
    <row r="305">
      <c r="B305" s="29"/>
      <c r="C305" s="29"/>
    </row>
    <row r="306">
      <c r="B306" s="29"/>
      <c r="C306" s="29"/>
    </row>
    <row r="307">
      <c r="B307" s="29"/>
      <c r="C307" s="29"/>
    </row>
    <row r="308">
      <c r="B308" s="29"/>
      <c r="C308" s="29"/>
    </row>
    <row r="309">
      <c r="B309" s="29"/>
      <c r="C309" s="29"/>
    </row>
    <row r="310">
      <c r="B310" s="29"/>
      <c r="C310" s="29"/>
    </row>
    <row r="311">
      <c r="B311" s="29"/>
      <c r="C311" s="29"/>
    </row>
    <row r="312">
      <c r="B312" s="29"/>
      <c r="C312" s="29"/>
    </row>
    <row r="313">
      <c r="B313" s="29"/>
      <c r="C313" s="29"/>
    </row>
    <row r="314">
      <c r="B314" s="29"/>
      <c r="C314" s="29"/>
    </row>
    <row r="315">
      <c r="B315" s="29"/>
      <c r="C315" s="29"/>
    </row>
    <row r="316">
      <c r="B316" s="29"/>
      <c r="C316" s="29"/>
    </row>
    <row r="317">
      <c r="B317" s="29"/>
      <c r="C317" s="29"/>
    </row>
    <row r="318">
      <c r="B318" s="29"/>
      <c r="C318" s="29"/>
    </row>
    <row r="319">
      <c r="B319" s="29"/>
      <c r="C319" s="29"/>
    </row>
    <row r="320">
      <c r="B320" s="29"/>
      <c r="C320" s="29"/>
    </row>
    <row r="321">
      <c r="B321" s="29"/>
      <c r="C321" s="29"/>
    </row>
    <row r="322">
      <c r="B322" s="29"/>
      <c r="C322" s="29"/>
    </row>
    <row r="323">
      <c r="B323" s="29"/>
      <c r="C323" s="29"/>
    </row>
    <row r="324">
      <c r="B324" s="29"/>
      <c r="C324" s="29"/>
    </row>
    <row r="325">
      <c r="B325" s="29"/>
      <c r="C325" s="29"/>
    </row>
    <row r="326">
      <c r="B326" s="29"/>
      <c r="C326" s="29"/>
    </row>
    <row r="327">
      <c r="B327" s="29"/>
      <c r="C327" s="29"/>
    </row>
    <row r="328">
      <c r="B328" s="29"/>
      <c r="C328" s="29"/>
    </row>
    <row r="329">
      <c r="B329" s="29"/>
      <c r="C329" s="29"/>
    </row>
    <row r="330">
      <c r="B330" s="29"/>
      <c r="C330" s="29"/>
    </row>
    <row r="331">
      <c r="B331" s="29"/>
      <c r="C331" s="29"/>
    </row>
    <row r="332">
      <c r="B332" s="29"/>
      <c r="C332" s="29"/>
    </row>
    <row r="333">
      <c r="B333" s="29"/>
      <c r="C333" s="29"/>
    </row>
    <row r="334">
      <c r="B334" s="29"/>
      <c r="C334" s="29"/>
    </row>
    <row r="335">
      <c r="B335" s="29"/>
      <c r="C335" s="29"/>
    </row>
    <row r="336">
      <c r="B336" s="29"/>
      <c r="C336" s="29"/>
    </row>
    <row r="337">
      <c r="B337" s="29"/>
      <c r="C337" s="29"/>
    </row>
    <row r="338">
      <c r="B338" s="29"/>
      <c r="C338" s="29"/>
    </row>
    <row r="339">
      <c r="B339" s="29"/>
      <c r="C339" s="29"/>
    </row>
    <row r="340">
      <c r="B340" s="29"/>
      <c r="C340" s="29"/>
    </row>
    <row r="341">
      <c r="B341" s="29"/>
      <c r="C341" s="29"/>
    </row>
    <row r="342">
      <c r="B342" s="29"/>
      <c r="C342" s="29"/>
    </row>
    <row r="343">
      <c r="B343" s="29"/>
      <c r="C343" s="29"/>
    </row>
    <row r="344">
      <c r="B344" s="29"/>
      <c r="C344" s="29"/>
    </row>
    <row r="345">
      <c r="B345" s="29"/>
      <c r="C345" s="29"/>
    </row>
    <row r="346">
      <c r="B346" s="29"/>
      <c r="C346" s="29"/>
    </row>
    <row r="347">
      <c r="B347" s="29"/>
      <c r="C347" s="29"/>
    </row>
    <row r="348">
      <c r="B348" s="29"/>
      <c r="C348" s="29"/>
    </row>
    <row r="349">
      <c r="B349" s="29"/>
      <c r="C349" s="29"/>
    </row>
    <row r="350">
      <c r="B350" s="29"/>
      <c r="C350" s="29"/>
    </row>
    <row r="351">
      <c r="B351" s="29"/>
      <c r="C351" s="29"/>
    </row>
    <row r="352">
      <c r="B352" s="29"/>
      <c r="C352" s="29"/>
    </row>
    <row r="353">
      <c r="B353" s="29"/>
      <c r="C353" s="29"/>
    </row>
    <row r="354">
      <c r="B354" s="29"/>
      <c r="C354" s="29"/>
    </row>
    <row r="355">
      <c r="B355" s="29"/>
      <c r="C355" s="29"/>
    </row>
    <row r="356">
      <c r="B356" s="29"/>
      <c r="C356" s="29"/>
    </row>
    <row r="357">
      <c r="B357" s="29"/>
      <c r="C357" s="29"/>
    </row>
    <row r="358">
      <c r="B358" s="29"/>
      <c r="C358" s="29"/>
    </row>
    <row r="359">
      <c r="B359" s="29"/>
      <c r="C359" s="29"/>
    </row>
    <row r="360">
      <c r="B360" s="29"/>
      <c r="C360" s="29"/>
    </row>
    <row r="361">
      <c r="B361" s="29"/>
      <c r="C361" s="29"/>
    </row>
    <row r="362">
      <c r="B362" s="29"/>
      <c r="C362" s="29"/>
    </row>
    <row r="363">
      <c r="B363" s="29"/>
      <c r="C363" s="29"/>
    </row>
    <row r="364">
      <c r="B364" s="29"/>
      <c r="C364" s="29"/>
    </row>
    <row r="365">
      <c r="B365" s="29"/>
      <c r="C365" s="29"/>
    </row>
    <row r="366">
      <c r="B366" s="29"/>
      <c r="C366" s="29"/>
    </row>
    <row r="367">
      <c r="B367" s="29"/>
      <c r="C367" s="29"/>
    </row>
    <row r="368">
      <c r="B368" s="29"/>
      <c r="C368" s="29"/>
    </row>
    <row r="369">
      <c r="B369" s="29"/>
      <c r="C369" s="29"/>
    </row>
    <row r="370">
      <c r="B370" s="29"/>
      <c r="C370" s="29"/>
    </row>
    <row r="371">
      <c r="B371" s="29"/>
      <c r="C371" s="29"/>
    </row>
    <row r="372">
      <c r="B372" s="29"/>
      <c r="C372" s="29"/>
    </row>
    <row r="373">
      <c r="B373" s="29"/>
      <c r="C373" s="29"/>
    </row>
    <row r="374">
      <c r="B374" s="29"/>
      <c r="C374" s="29"/>
    </row>
    <row r="375">
      <c r="B375" s="29"/>
      <c r="C375" s="29"/>
    </row>
    <row r="376">
      <c r="B376" s="29"/>
      <c r="C376" s="29"/>
    </row>
    <row r="377">
      <c r="B377" s="29"/>
      <c r="C377" s="29"/>
    </row>
    <row r="378">
      <c r="B378" s="29"/>
      <c r="C378" s="29"/>
    </row>
    <row r="379">
      <c r="B379" s="29"/>
      <c r="C379" s="29"/>
    </row>
    <row r="380">
      <c r="B380" s="29"/>
      <c r="C380" s="29"/>
    </row>
    <row r="381">
      <c r="B381" s="29"/>
      <c r="C381" s="29"/>
    </row>
    <row r="382">
      <c r="B382" s="29"/>
      <c r="C382" s="29"/>
    </row>
    <row r="383">
      <c r="B383" s="29"/>
      <c r="C383" s="29"/>
    </row>
    <row r="384">
      <c r="B384" s="29"/>
      <c r="C384" s="29"/>
    </row>
    <row r="385">
      <c r="B385" s="29"/>
      <c r="C385" s="29"/>
    </row>
    <row r="386">
      <c r="B386" s="29"/>
      <c r="C386" s="29"/>
    </row>
    <row r="387">
      <c r="B387" s="29"/>
      <c r="C387" s="29"/>
    </row>
    <row r="388">
      <c r="B388" s="29"/>
      <c r="C388" s="29"/>
    </row>
    <row r="389">
      <c r="B389" s="29"/>
      <c r="C389" s="29"/>
    </row>
    <row r="390">
      <c r="B390" s="29"/>
      <c r="C390" s="29"/>
    </row>
    <row r="391">
      <c r="B391" s="29"/>
      <c r="C391" s="29"/>
    </row>
    <row r="392">
      <c r="B392" s="29"/>
      <c r="C392" s="29"/>
    </row>
    <row r="393">
      <c r="B393" s="29"/>
      <c r="C393" s="29"/>
    </row>
    <row r="394">
      <c r="B394" s="29"/>
      <c r="C394" s="29"/>
    </row>
    <row r="395">
      <c r="B395" s="29"/>
      <c r="C395" s="29"/>
    </row>
    <row r="396">
      <c r="B396" s="29"/>
      <c r="C396" s="29"/>
    </row>
    <row r="397">
      <c r="B397" s="29"/>
      <c r="C397" s="29"/>
    </row>
    <row r="398">
      <c r="B398" s="29"/>
      <c r="C398" s="29"/>
    </row>
    <row r="399">
      <c r="B399" s="29"/>
      <c r="C399" s="29"/>
    </row>
    <row r="400">
      <c r="B400" s="29"/>
      <c r="C400" s="29"/>
    </row>
    <row r="401">
      <c r="B401" s="29"/>
      <c r="C401" s="29"/>
    </row>
    <row r="402">
      <c r="B402" s="29"/>
      <c r="C402" s="29"/>
    </row>
    <row r="403">
      <c r="B403" s="29"/>
      <c r="C403" s="29"/>
    </row>
    <row r="404">
      <c r="B404" s="29"/>
      <c r="C404" s="29"/>
    </row>
    <row r="405">
      <c r="B405" s="29"/>
      <c r="C405" s="29"/>
    </row>
    <row r="406">
      <c r="B406" s="29"/>
      <c r="C406" s="29"/>
    </row>
    <row r="407">
      <c r="B407" s="29"/>
      <c r="C407" s="29"/>
    </row>
    <row r="408">
      <c r="B408" s="29"/>
      <c r="C408" s="29"/>
    </row>
    <row r="409">
      <c r="B409" s="29"/>
      <c r="C409" s="29"/>
    </row>
    <row r="410">
      <c r="B410" s="29"/>
      <c r="C410" s="29"/>
    </row>
    <row r="411">
      <c r="B411" s="29"/>
      <c r="C411" s="29"/>
    </row>
    <row r="412">
      <c r="B412" s="29"/>
      <c r="C412" s="29"/>
    </row>
    <row r="413">
      <c r="B413" s="29"/>
      <c r="C413" s="29"/>
    </row>
    <row r="414">
      <c r="B414" s="29"/>
      <c r="C414" s="29"/>
    </row>
    <row r="415">
      <c r="B415" s="29"/>
      <c r="C415" s="29"/>
    </row>
    <row r="416">
      <c r="B416" s="29"/>
      <c r="C416" s="29"/>
    </row>
    <row r="417">
      <c r="B417" s="29"/>
      <c r="C417" s="29"/>
    </row>
    <row r="418">
      <c r="B418" s="29"/>
      <c r="C418" s="29"/>
    </row>
    <row r="419">
      <c r="B419" s="29"/>
      <c r="C419" s="29"/>
    </row>
    <row r="420">
      <c r="B420" s="29"/>
      <c r="C420" s="29"/>
    </row>
    <row r="421">
      <c r="B421" s="29"/>
      <c r="C421" s="29"/>
    </row>
    <row r="422">
      <c r="B422" s="29"/>
      <c r="C422" s="29"/>
    </row>
    <row r="423">
      <c r="B423" s="29"/>
      <c r="C423" s="29"/>
    </row>
    <row r="424">
      <c r="B424" s="29"/>
      <c r="C424" s="29"/>
    </row>
    <row r="425">
      <c r="B425" s="29"/>
      <c r="C425" s="29"/>
    </row>
    <row r="426">
      <c r="B426" s="29"/>
      <c r="C426" s="29"/>
    </row>
    <row r="427">
      <c r="B427" s="29"/>
      <c r="C427" s="29"/>
    </row>
    <row r="428">
      <c r="B428" s="29"/>
      <c r="C428" s="29"/>
    </row>
    <row r="429">
      <c r="B429" s="29"/>
      <c r="C429" s="29"/>
    </row>
    <row r="430">
      <c r="B430" s="29"/>
      <c r="C430" s="29"/>
    </row>
    <row r="431">
      <c r="B431" s="29"/>
      <c r="C431" s="29"/>
    </row>
    <row r="432">
      <c r="B432" s="29"/>
      <c r="C432" s="29"/>
    </row>
    <row r="433">
      <c r="B433" s="29"/>
      <c r="C433" s="29"/>
    </row>
    <row r="434">
      <c r="B434" s="29"/>
      <c r="C434" s="29"/>
    </row>
    <row r="435">
      <c r="B435" s="29"/>
      <c r="C435" s="29"/>
    </row>
    <row r="436">
      <c r="B436" s="29"/>
      <c r="C436" s="29"/>
    </row>
    <row r="437">
      <c r="B437" s="29"/>
      <c r="C437" s="29"/>
    </row>
    <row r="438">
      <c r="B438" s="29"/>
      <c r="C438" s="29"/>
    </row>
    <row r="439">
      <c r="B439" s="29"/>
      <c r="C439" s="29"/>
    </row>
    <row r="440">
      <c r="B440" s="29"/>
      <c r="C440" s="29"/>
    </row>
    <row r="441">
      <c r="B441" s="29"/>
      <c r="C441" s="29"/>
    </row>
    <row r="442">
      <c r="B442" s="29"/>
      <c r="C442" s="29"/>
    </row>
    <row r="443">
      <c r="B443" s="29"/>
      <c r="C443" s="29"/>
    </row>
    <row r="444">
      <c r="B444" s="29"/>
      <c r="C444" s="29"/>
    </row>
    <row r="445">
      <c r="B445" s="29"/>
      <c r="C445" s="29"/>
    </row>
    <row r="446">
      <c r="B446" s="29"/>
      <c r="C446" s="29"/>
    </row>
    <row r="447">
      <c r="B447" s="29"/>
      <c r="C447" s="29"/>
    </row>
    <row r="448">
      <c r="B448" s="29"/>
      <c r="C448" s="29"/>
    </row>
    <row r="449">
      <c r="B449" s="29"/>
      <c r="C449" s="29"/>
    </row>
    <row r="450">
      <c r="B450" s="29"/>
      <c r="C450" s="29"/>
    </row>
    <row r="451">
      <c r="B451" s="29"/>
      <c r="C451" s="29"/>
    </row>
    <row r="452">
      <c r="B452" s="29"/>
      <c r="C452" s="29"/>
    </row>
    <row r="453">
      <c r="B453" s="29"/>
      <c r="C453" s="29"/>
    </row>
    <row r="454">
      <c r="B454" s="29"/>
      <c r="C454" s="29"/>
    </row>
    <row r="455">
      <c r="B455" s="29"/>
      <c r="C455" s="29"/>
    </row>
    <row r="456">
      <c r="B456" s="29"/>
      <c r="C456" s="29"/>
    </row>
    <row r="457">
      <c r="B457" s="29"/>
      <c r="C457" s="29"/>
    </row>
    <row r="458">
      <c r="B458" s="29"/>
      <c r="C458" s="29"/>
    </row>
    <row r="459">
      <c r="B459" s="29"/>
      <c r="C459" s="29"/>
    </row>
    <row r="460">
      <c r="B460" s="29"/>
      <c r="C460" s="29"/>
    </row>
    <row r="461">
      <c r="B461" s="29"/>
      <c r="C461" s="29"/>
    </row>
    <row r="462">
      <c r="B462" s="29"/>
      <c r="C462" s="29"/>
    </row>
    <row r="463">
      <c r="B463" s="29"/>
      <c r="C463" s="29"/>
    </row>
    <row r="464">
      <c r="B464" s="29"/>
      <c r="C464" s="29"/>
    </row>
    <row r="465">
      <c r="B465" s="29"/>
      <c r="C465" s="29"/>
    </row>
    <row r="466">
      <c r="B466" s="29"/>
      <c r="C466" s="29"/>
    </row>
    <row r="467">
      <c r="B467" s="29"/>
      <c r="C467" s="29"/>
    </row>
    <row r="468">
      <c r="B468" s="29"/>
      <c r="C468" s="29"/>
    </row>
    <row r="469">
      <c r="B469" s="29"/>
      <c r="C469" s="29"/>
    </row>
    <row r="470">
      <c r="B470" s="29"/>
      <c r="C470" s="29"/>
    </row>
    <row r="471">
      <c r="B471" s="29"/>
      <c r="C471" s="29"/>
    </row>
    <row r="472">
      <c r="B472" s="29"/>
      <c r="C472" s="29"/>
    </row>
    <row r="473">
      <c r="B473" s="29"/>
      <c r="C473" s="29"/>
    </row>
    <row r="474">
      <c r="B474" s="29"/>
      <c r="C474" s="29"/>
    </row>
    <row r="475">
      <c r="B475" s="29"/>
      <c r="C475" s="29"/>
    </row>
    <row r="476">
      <c r="B476" s="29"/>
      <c r="C476" s="29"/>
    </row>
    <row r="477">
      <c r="B477" s="29"/>
      <c r="C477" s="29"/>
    </row>
    <row r="478">
      <c r="B478" s="29"/>
      <c r="C478" s="29"/>
    </row>
    <row r="479">
      <c r="B479" s="29"/>
      <c r="C479" s="29"/>
    </row>
    <row r="480">
      <c r="B480" s="29"/>
      <c r="C480" s="29"/>
    </row>
    <row r="481">
      <c r="B481" s="29"/>
      <c r="C481" s="29"/>
    </row>
    <row r="482">
      <c r="B482" s="29"/>
      <c r="C482" s="29"/>
    </row>
    <row r="483">
      <c r="B483" s="29"/>
      <c r="C483" s="29"/>
    </row>
    <row r="484">
      <c r="B484" s="29"/>
      <c r="C484" s="29"/>
    </row>
    <row r="485">
      <c r="B485" s="29"/>
      <c r="C485" s="29"/>
    </row>
    <row r="486">
      <c r="B486" s="29"/>
      <c r="C486" s="29"/>
    </row>
    <row r="487">
      <c r="B487" s="29"/>
      <c r="C487" s="29"/>
    </row>
    <row r="488">
      <c r="B488" s="29"/>
      <c r="C488" s="29"/>
    </row>
    <row r="489">
      <c r="B489" s="29"/>
      <c r="C489" s="29"/>
    </row>
    <row r="490">
      <c r="B490" s="29"/>
      <c r="C490" s="29"/>
    </row>
    <row r="491">
      <c r="B491" s="29"/>
      <c r="C491" s="29"/>
    </row>
    <row r="492">
      <c r="B492" s="29"/>
      <c r="C492" s="29"/>
    </row>
    <row r="493">
      <c r="B493" s="29"/>
      <c r="C493" s="29"/>
    </row>
    <row r="494">
      <c r="B494" s="29"/>
      <c r="C494" s="29"/>
    </row>
    <row r="495">
      <c r="B495" s="29"/>
      <c r="C495" s="29"/>
    </row>
    <row r="496">
      <c r="B496" s="29"/>
      <c r="C496" s="29"/>
    </row>
    <row r="497">
      <c r="B497" s="29"/>
      <c r="C497" s="29"/>
    </row>
    <row r="498">
      <c r="B498" s="29"/>
      <c r="C498" s="29"/>
    </row>
    <row r="499">
      <c r="B499" s="29"/>
      <c r="C499" s="29"/>
    </row>
    <row r="500">
      <c r="B500" s="29"/>
      <c r="C500" s="29"/>
    </row>
    <row r="501">
      <c r="B501" s="29"/>
      <c r="C501" s="29"/>
    </row>
    <row r="502">
      <c r="B502" s="29"/>
      <c r="C502" s="29"/>
    </row>
    <row r="503">
      <c r="B503" s="29"/>
      <c r="C503" s="29"/>
    </row>
    <row r="504">
      <c r="B504" s="29"/>
      <c r="C504" s="29"/>
    </row>
    <row r="505">
      <c r="B505" s="29"/>
      <c r="C505" s="29"/>
    </row>
    <row r="506">
      <c r="B506" s="29"/>
      <c r="C506" s="29"/>
    </row>
    <row r="507">
      <c r="B507" s="29"/>
      <c r="C507" s="29"/>
    </row>
    <row r="508">
      <c r="B508" s="29"/>
      <c r="C508" s="29"/>
    </row>
    <row r="509">
      <c r="B509" s="29"/>
      <c r="C509" s="29"/>
    </row>
    <row r="510">
      <c r="B510" s="29"/>
      <c r="C510" s="29"/>
    </row>
    <row r="511">
      <c r="B511" s="29"/>
      <c r="C511" s="29"/>
    </row>
    <row r="512">
      <c r="B512" s="29"/>
      <c r="C512" s="29"/>
    </row>
    <row r="513">
      <c r="B513" s="29"/>
      <c r="C513" s="29"/>
    </row>
    <row r="514">
      <c r="B514" s="29"/>
      <c r="C514" s="29"/>
    </row>
    <row r="515">
      <c r="B515" s="29"/>
      <c r="C515" s="29"/>
    </row>
    <row r="516">
      <c r="B516" s="29"/>
      <c r="C516" s="29"/>
    </row>
    <row r="517">
      <c r="B517" s="29"/>
      <c r="C517" s="29"/>
    </row>
    <row r="518">
      <c r="B518" s="29"/>
      <c r="C518" s="29"/>
    </row>
    <row r="519">
      <c r="B519" s="29"/>
      <c r="C519" s="29"/>
    </row>
    <row r="520">
      <c r="B520" s="29"/>
      <c r="C520" s="29"/>
    </row>
    <row r="521">
      <c r="B521" s="29"/>
      <c r="C521" s="29"/>
    </row>
    <row r="522">
      <c r="B522" s="29"/>
      <c r="C522" s="29"/>
    </row>
    <row r="523">
      <c r="B523" s="29"/>
      <c r="C523" s="29"/>
    </row>
    <row r="524">
      <c r="B524" s="29"/>
      <c r="C524" s="29"/>
    </row>
    <row r="525">
      <c r="B525" s="29"/>
      <c r="C525" s="29"/>
    </row>
    <row r="526">
      <c r="B526" s="29"/>
      <c r="C526" s="29"/>
    </row>
    <row r="527">
      <c r="B527" s="29"/>
      <c r="C527" s="29"/>
    </row>
    <row r="528">
      <c r="B528" s="29"/>
      <c r="C528" s="29"/>
    </row>
    <row r="529">
      <c r="B529" s="29"/>
      <c r="C529" s="29"/>
    </row>
    <row r="530">
      <c r="B530" s="29"/>
      <c r="C530" s="29"/>
    </row>
    <row r="531">
      <c r="B531" s="29"/>
      <c r="C531" s="29"/>
    </row>
    <row r="532">
      <c r="B532" s="29"/>
      <c r="C532" s="29"/>
    </row>
    <row r="533">
      <c r="B533" s="29"/>
      <c r="C533" s="29"/>
    </row>
    <row r="534">
      <c r="B534" s="29"/>
      <c r="C534" s="29"/>
    </row>
    <row r="535">
      <c r="B535" s="29"/>
      <c r="C535" s="29"/>
    </row>
    <row r="536">
      <c r="B536" s="29"/>
      <c r="C536" s="29"/>
    </row>
    <row r="537">
      <c r="B537" s="29"/>
      <c r="C537" s="29"/>
    </row>
    <row r="538">
      <c r="B538" s="29"/>
      <c r="C538" s="29"/>
    </row>
    <row r="539">
      <c r="B539" s="29"/>
      <c r="C539" s="29"/>
    </row>
    <row r="540">
      <c r="B540" s="29"/>
      <c r="C540" s="29"/>
    </row>
    <row r="541">
      <c r="B541" s="29"/>
      <c r="C541" s="29"/>
    </row>
    <row r="542">
      <c r="B542" s="29"/>
      <c r="C542" s="29"/>
    </row>
    <row r="543">
      <c r="B543" s="29"/>
      <c r="C543" s="29"/>
    </row>
    <row r="544">
      <c r="B544" s="29"/>
      <c r="C544" s="29"/>
    </row>
    <row r="545">
      <c r="B545" s="29"/>
      <c r="C545" s="29"/>
    </row>
    <row r="546">
      <c r="B546" s="29"/>
      <c r="C546" s="29"/>
    </row>
    <row r="547">
      <c r="B547" s="29"/>
      <c r="C547" s="29"/>
    </row>
    <row r="548">
      <c r="B548" s="29"/>
      <c r="C548" s="29"/>
    </row>
    <row r="549">
      <c r="B549" s="29"/>
      <c r="C549" s="29"/>
    </row>
    <row r="550">
      <c r="B550" s="29"/>
      <c r="C550" s="29"/>
    </row>
    <row r="551">
      <c r="B551" s="29"/>
      <c r="C551" s="29"/>
    </row>
    <row r="552">
      <c r="B552" s="29"/>
      <c r="C552" s="29"/>
    </row>
    <row r="553">
      <c r="B553" s="29"/>
      <c r="C553" s="29"/>
    </row>
    <row r="554">
      <c r="B554" s="29"/>
      <c r="C554" s="29"/>
    </row>
    <row r="555">
      <c r="B555" s="29"/>
      <c r="C555" s="29"/>
    </row>
    <row r="556">
      <c r="B556" s="29"/>
      <c r="C556" s="29"/>
    </row>
    <row r="557">
      <c r="B557" s="29"/>
      <c r="C557" s="29"/>
    </row>
    <row r="558">
      <c r="B558" s="29"/>
      <c r="C558" s="29"/>
    </row>
    <row r="559">
      <c r="B559" s="29"/>
      <c r="C559" s="29"/>
    </row>
    <row r="560">
      <c r="B560" s="29"/>
      <c r="C560" s="29"/>
    </row>
    <row r="561">
      <c r="B561" s="29"/>
      <c r="C561" s="29"/>
    </row>
    <row r="562">
      <c r="B562" s="29"/>
      <c r="C562" s="29"/>
    </row>
    <row r="563">
      <c r="B563" s="29"/>
      <c r="C563" s="29"/>
    </row>
    <row r="564">
      <c r="B564" s="29"/>
      <c r="C564" s="29"/>
    </row>
    <row r="565">
      <c r="B565" s="29"/>
      <c r="C565" s="29"/>
    </row>
    <row r="566">
      <c r="B566" s="29"/>
      <c r="C566" s="29"/>
    </row>
    <row r="567">
      <c r="B567" s="29"/>
      <c r="C567" s="29"/>
    </row>
    <row r="568">
      <c r="B568" s="29"/>
      <c r="C568" s="29"/>
    </row>
    <row r="569">
      <c r="B569" s="29"/>
      <c r="C569" s="29"/>
    </row>
    <row r="570">
      <c r="B570" s="29"/>
      <c r="C570" s="29"/>
    </row>
    <row r="571">
      <c r="B571" s="29"/>
      <c r="C571" s="29"/>
    </row>
    <row r="572">
      <c r="B572" s="29"/>
      <c r="C572" s="29"/>
    </row>
    <row r="573">
      <c r="B573" s="29"/>
      <c r="C573" s="29"/>
    </row>
    <row r="574">
      <c r="B574" s="29"/>
      <c r="C574" s="29"/>
    </row>
    <row r="575">
      <c r="B575" s="29"/>
      <c r="C575" s="29"/>
    </row>
    <row r="576">
      <c r="B576" s="29"/>
      <c r="C576" s="29"/>
    </row>
    <row r="577">
      <c r="B577" s="29"/>
      <c r="C577" s="29"/>
    </row>
    <row r="578">
      <c r="B578" s="29"/>
      <c r="C578" s="29"/>
    </row>
    <row r="579">
      <c r="B579" s="29"/>
      <c r="C579" s="29"/>
    </row>
    <row r="580">
      <c r="B580" s="29"/>
      <c r="C580" s="29"/>
    </row>
    <row r="581">
      <c r="B581" s="29"/>
      <c r="C581" s="29"/>
    </row>
    <row r="582">
      <c r="B582" s="29"/>
      <c r="C582" s="29"/>
    </row>
    <row r="583">
      <c r="B583" s="29"/>
      <c r="C583" s="29"/>
    </row>
    <row r="584">
      <c r="B584" s="29"/>
      <c r="C584" s="29"/>
    </row>
    <row r="585">
      <c r="B585" s="29"/>
      <c r="C585" s="29"/>
    </row>
    <row r="586">
      <c r="B586" s="29"/>
      <c r="C586" s="29"/>
    </row>
    <row r="587">
      <c r="B587" s="29"/>
      <c r="C587" s="29"/>
    </row>
    <row r="588">
      <c r="B588" s="29"/>
      <c r="C588" s="29"/>
    </row>
    <row r="589">
      <c r="B589" s="29"/>
      <c r="C589" s="29"/>
    </row>
    <row r="590">
      <c r="B590" s="29"/>
      <c r="C590" s="29"/>
    </row>
    <row r="591">
      <c r="B591" s="29"/>
      <c r="C591" s="29"/>
    </row>
    <row r="592">
      <c r="B592" s="29"/>
      <c r="C592" s="29"/>
    </row>
    <row r="593">
      <c r="B593" s="29"/>
      <c r="C593" s="29"/>
    </row>
    <row r="594">
      <c r="B594" s="29"/>
      <c r="C594" s="29"/>
    </row>
    <row r="595">
      <c r="B595" s="29"/>
      <c r="C595" s="29"/>
    </row>
    <row r="596">
      <c r="B596" s="29"/>
      <c r="C596" s="29"/>
    </row>
    <row r="597">
      <c r="B597" s="29"/>
      <c r="C597" s="29"/>
    </row>
    <row r="598">
      <c r="B598" s="29"/>
      <c r="C598" s="29"/>
    </row>
    <row r="599">
      <c r="B599" s="29"/>
      <c r="C599" s="29"/>
    </row>
    <row r="600">
      <c r="B600" s="29"/>
      <c r="C600" s="29"/>
    </row>
    <row r="601">
      <c r="B601" s="29"/>
      <c r="C601" s="29"/>
    </row>
    <row r="602">
      <c r="B602" s="29"/>
      <c r="C602" s="29"/>
    </row>
    <row r="603">
      <c r="B603" s="29"/>
      <c r="C603" s="29"/>
    </row>
    <row r="604">
      <c r="B604" s="29"/>
      <c r="C604" s="29"/>
    </row>
    <row r="605">
      <c r="B605" s="29"/>
      <c r="C605" s="29"/>
    </row>
    <row r="606">
      <c r="B606" s="29"/>
      <c r="C606" s="29"/>
    </row>
    <row r="607">
      <c r="B607" s="29"/>
      <c r="C607" s="29"/>
    </row>
    <row r="608">
      <c r="B608" s="29"/>
      <c r="C608" s="29"/>
    </row>
    <row r="609">
      <c r="B609" s="29"/>
      <c r="C609" s="29"/>
    </row>
    <row r="610">
      <c r="B610" s="29"/>
      <c r="C610" s="29"/>
    </row>
    <row r="611">
      <c r="B611" s="29"/>
      <c r="C611" s="29"/>
    </row>
    <row r="612">
      <c r="B612" s="29"/>
      <c r="C612" s="29"/>
    </row>
    <row r="613">
      <c r="B613" s="29"/>
      <c r="C613" s="29"/>
    </row>
    <row r="614">
      <c r="B614" s="29"/>
      <c r="C614" s="29"/>
    </row>
    <row r="615">
      <c r="B615" s="29"/>
      <c r="C615" s="29"/>
    </row>
    <row r="616">
      <c r="B616" s="29"/>
      <c r="C616" s="29"/>
    </row>
    <row r="617">
      <c r="B617" s="29"/>
      <c r="C617" s="29"/>
    </row>
    <row r="618">
      <c r="B618" s="29"/>
      <c r="C618" s="29"/>
    </row>
    <row r="619">
      <c r="B619" s="29"/>
      <c r="C619" s="29"/>
    </row>
    <row r="620">
      <c r="B620" s="29"/>
      <c r="C620" s="29"/>
    </row>
    <row r="621">
      <c r="B621" s="29"/>
      <c r="C621" s="29"/>
    </row>
    <row r="622">
      <c r="B622" s="29"/>
      <c r="C622" s="29"/>
    </row>
    <row r="623">
      <c r="B623" s="29"/>
      <c r="C623" s="29"/>
    </row>
    <row r="624">
      <c r="B624" s="29"/>
      <c r="C624" s="29"/>
    </row>
    <row r="625">
      <c r="B625" s="29"/>
      <c r="C625" s="29"/>
    </row>
    <row r="626">
      <c r="B626" s="29"/>
      <c r="C626" s="29"/>
    </row>
    <row r="627">
      <c r="B627" s="29"/>
      <c r="C627" s="29"/>
    </row>
    <row r="628">
      <c r="B628" s="29"/>
      <c r="C628" s="29"/>
    </row>
    <row r="629">
      <c r="B629" s="29"/>
      <c r="C629" s="29"/>
    </row>
    <row r="630">
      <c r="B630" s="29"/>
      <c r="C630" s="29"/>
    </row>
    <row r="631">
      <c r="B631" s="29"/>
      <c r="C631" s="29"/>
    </row>
    <row r="632">
      <c r="B632" s="29"/>
      <c r="C632" s="29"/>
    </row>
    <row r="633">
      <c r="B633" s="29"/>
      <c r="C633" s="29"/>
    </row>
    <row r="634">
      <c r="B634" s="29"/>
      <c r="C634" s="29"/>
    </row>
    <row r="635">
      <c r="B635" s="29"/>
      <c r="C635" s="29"/>
    </row>
    <row r="636">
      <c r="B636" s="29"/>
      <c r="C636" s="29"/>
    </row>
    <row r="637">
      <c r="B637" s="29"/>
      <c r="C637" s="29"/>
    </row>
    <row r="638">
      <c r="B638" s="29"/>
      <c r="C638" s="29"/>
    </row>
    <row r="639">
      <c r="B639" s="29"/>
      <c r="C639" s="29"/>
    </row>
    <row r="640">
      <c r="B640" s="29"/>
      <c r="C640" s="29"/>
    </row>
    <row r="641">
      <c r="B641" s="29"/>
      <c r="C641" s="29"/>
    </row>
    <row r="642">
      <c r="B642" s="29"/>
      <c r="C642" s="29"/>
    </row>
    <row r="643">
      <c r="B643" s="29"/>
      <c r="C643" s="29"/>
    </row>
    <row r="644">
      <c r="B644" s="29"/>
      <c r="C644" s="29"/>
    </row>
    <row r="645">
      <c r="B645" s="29"/>
      <c r="C645" s="29"/>
    </row>
    <row r="646">
      <c r="B646" s="29"/>
      <c r="C646" s="29"/>
    </row>
    <row r="647">
      <c r="B647" s="29"/>
      <c r="C647" s="29"/>
    </row>
    <row r="648">
      <c r="B648" s="29"/>
      <c r="C648" s="29"/>
    </row>
    <row r="649">
      <c r="B649" s="29"/>
      <c r="C649" s="29"/>
    </row>
    <row r="650">
      <c r="B650" s="29"/>
      <c r="C650" s="29"/>
    </row>
    <row r="651">
      <c r="B651" s="29"/>
      <c r="C651" s="29"/>
    </row>
    <row r="652">
      <c r="B652" s="29"/>
      <c r="C652" s="29"/>
    </row>
    <row r="653">
      <c r="B653" s="29"/>
      <c r="C653" s="29"/>
    </row>
    <row r="654">
      <c r="B654" s="29"/>
      <c r="C654" s="29"/>
    </row>
    <row r="655">
      <c r="B655" s="29"/>
      <c r="C655" s="29"/>
    </row>
    <row r="656">
      <c r="B656" s="29"/>
      <c r="C656" s="29"/>
    </row>
    <row r="657">
      <c r="B657" s="29"/>
      <c r="C657" s="29"/>
    </row>
    <row r="658">
      <c r="B658" s="29"/>
      <c r="C658" s="29"/>
    </row>
    <row r="659">
      <c r="B659" s="29"/>
      <c r="C659" s="29"/>
    </row>
    <row r="660">
      <c r="B660" s="29"/>
      <c r="C660" s="29"/>
    </row>
    <row r="661">
      <c r="B661" s="29"/>
      <c r="C661" s="29"/>
    </row>
    <row r="662">
      <c r="B662" s="29"/>
      <c r="C662" s="29"/>
    </row>
    <row r="663">
      <c r="B663" s="29"/>
      <c r="C663" s="29"/>
    </row>
    <row r="664">
      <c r="B664" s="29"/>
      <c r="C664" s="29"/>
    </row>
    <row r="665">
      <c r="B665" s="29"/>
      <c r="C665" s="29"/>
    </row>
    <row r="666">
      <c r="B666" s="29"/>
      <c r="C666" s="29"/>
    </row>
    <row r="667">
      <c r="B667" s="29"/>
      <c r="C667" s="29"/>
    </row>
    <row r="668">
      <c r="B668" s="29"/>
      <c r="C668" s="29"/>
    </row>
    <row r="669">
      <c r="B669" s="29"/>
      <c r="C669" s="29"/>
    </row>
    <row r="670">
      <c r="B670" s="29"/>
      <c r="C670" s="29"/>
    </row>
    <row r="671">
      <c r="B671" s="29"/>
      <c r="C671" s="29"/>
    </row>
    <row r="672">
      <c r="B672" s="29"/>
      <c r="C672" s="29"/>
    </row>
    <row r="673">
      <c r="B673" s="29"/>
      <c r="C673" s="29"/>
    </row>
    <row r="674">
      <c r="B674" s="29"/>
      <c r="C674" s="29"/>
    </row>
    <row r="675">
      <c r="B675" s="29"/>
      <c r="C675" s="29"/>
    </row>
    <row r="676">
      <c r="B676" s="29"/>
      <c r="C676" s="29"/>
    </row>
    <row r="677">
      <c r="B677" s="29"/>
      <c r="C677" s="29"/>
    </row>
    <row r="678">
      <c r="B678" s="29"/>
      <c r="C678" s="29"/>
    </row>
    <row r="679">
      <c r="B679" s="29"/>
      <c r="C679" s="29"/>
    </row>
    <row r="680">
      <c r="B680" s="29"/>
      <c r="C680" s="29"/>
    </row>
    <row r="681">
      <c r="B681" s="29"/>
      <c r="C681" s="29"/>
    </row>
    <row r="682">
      <c r="B682" s="29"/>
      <c r="C682" s="29"/>
    </row>
    <row r="683">
      <c r="B683" s="29"/>
      <c r="C683" s="29"/>
    </row>
    <row r="684">
      <c r="B684" s="29"/>
      <c r="C684" s="29"/>
    </row>
    <row r="685">
      <c r="B685" s="29"/>
      <c r="C685" s="29"/>
    </row>
    <row r="686">
      <c r="B686" s="29"/>
      <c r="C686" s="29"/>
    </row>
    <row r="687">
      <c r="B687" s="29"/>
      <c r="C687" s="29"/>
    </row>
    <row r="688">
      <c r="B688" s="29"/>
      <c r="C688" s="29"/>
    </row>
    <row r="689">
      <c r="B689" s="29"/>
      <c r="C689" s="29"/>
    </row>
    <row r="690">
      <c r="B690" s="29"/>
      <c r="C690" s="29"/>
    </row>
    <row r="691">
      <c r="B691" s="29"/>
      <c r="C691" s="29"/>
    </row>
    <row r="692">
      <c r="B692" s="29"/>
      <c r="C692" s="29"/>
    </row>
    <row r="693">
      <c r="B693" s="29"/>
      <c r="C693" s="29"/>
    </row>
    <row r="694">
      <c r="B694" s="29"/>
      <c r="C694" s="29"/>
    </row>
    <row r="695">
      <c r="B695" s="29"/>
      <c r="C695" s="29"/>
    </row>
    <row r="696">
      <c r="B696" s="29"/>
      <c r="C696" s="29"/>
    </row>
    <row r="697">
      <c r="B697" s="29"/>
      <c r="C697" s="29"/>
    </row>
    <row r="698">
      <c r="B698" s="29"/>
      <c r="C698" s="29"/>
    </row>
    <row r="699">
      <c r="B699" s="29"/>
      <c r="C699" s="29"/>
    </row>
    <row r="700">
      <c r="B700" s="29"/>
      <c r="C700" s="29"/>
    </row>
    <row r="701">
      <c r="B701" s="29"/>
      <c r="C701" s="29"/>
    </row>
    <row r="702">
      <c r="B702" s="29"/>
      <c r="C702" s="29"/>
    </row>
    <row r="703">
      <c r="B703" s="29"/>
      <c r="C703" s="29"/>
    </row>
    <row r="704">
      <c r="B704" s="29"/>
      <c r="C704" s="29"/>
    </row>
    <row r="705">
      <c r="B705" s="29"/>
      <c r="C705" s="29"/>
    </row>
    <row r="706">
      <c r="B706" s="29"/>
      <c r="C706" s="29"/>
    </row>
    <row r="707">
      <c r="B707" s="29"/>
      <c r="C707" s="29"/>
    </row>
    <row r="708">
      <c r="B708" s="29"/>
      <c r="C708" s="29"/>
    </row>
    <row r="709">
      <c r="B709" s="29"/>
      <c r="C709" s="29"/>
    </row>
    <row r="710">
      <c r="B710" s="29"/>
      <c r="C710" s="29"/>
    </row>
    <row r="711">
      <c r="B711" s="29"/>
      <c r="C711" s="29"/>
    </row>
    <row r="712">
      <c r="B712" s="29"/>
      <c r="C712" s="29"/>
    </row>
    <row r="713">
      <c r="B713" s="29"/>
      <c r="C713" s="29"/>
    </row>
    <row r="714">
      <c r="B714" s="29"/>
      <c r="C714" s="29"/>
    </row>
    <row r="715">
      <c r="B715" s="29"/>
      <c r="C715" s="29"/>
    </row>
    <row r="716">
      <c r="B716" s="29"/>
      <c r="C716" s="29"/>
    </row>
    <row r="717">
      <c r="B717" s="29"/>
      <c r="C717" s="29"/>
    </row>
    <row r="718">
      <c r="B718" s="29"/>
      <c r="C718" s="29"/>
    </row>
    <row r="719">
      <c r="B719" s="29"/>
      <c r="C719" s="29"/>
    </row>
    <row r="720">
      <c r="B720" s="29"/>
      <c r="C720" s="29"/>
    </row>
    <row r="721">
      <c r="B721" s="29"/>
      <c r="C721" s="29"/>
    </row>
    <row r="722">
      <c r="B722" s="29"/>
      <c r="C722" s="29"/>
    </row>
    <row r="723">
      <c r="B723" s="29"/>
      <c r="C723" s="29"/>
    </row>
    <row r="724">
      <c r="B724" s="29"/>
      <c r="C724" s="29"/>
    </row>
    <row r="725">
      <c r="B725" s="29"/>
      <c r="C725" s="29"/>
    </row>
    <row r="726">
      <c r="B726" s="29"/>
      <c r="C726" s="29"/>
    </row>
    <row r="727">
      <c r="B727" s="29"/>
      <c r="C727" s="29"/>
    </row>
    <row r="728">
      <c r="B728" s="29"/>
      <c r="C728" s="29"/>
    </row>
    <row r="729">
      <c r="B729" s="29"/>
      <c r="C729" s="29"/>
    </row>
    <row r="730">
      <c r="B730" s="29"/>
      <c r="C730" s="29"/>
    </row>
    <row r="731">
      <c r="B731" s="29"/>
      <c r="C731" s="29"/>
    </row>
    <row r="732">
      <c r="B732" s="29"/>
      <c r="C732" s="29"/>
    </row>
    <row r="733">
      <c r="B733" s="29"/>
      <c r="C733" s="29"/>
    </row>
    <row r="734">
      <c r="B734" s="29"/>
      <c r="C734" s="29"/>
    </row>
    <row r="735">
      <c r="B735" s="29"/>
      <c r="C735" s="29"/>
    </row>
    <row r="736">
      <c r="B736" s="29"/>
      <c r="C736" s="29"/>
    </row>
    <row r="737">
      <c r="B737" s="29"/>
      <c r="C737" s="29"/>
    </row>
    <row r="738">
      <c r="B738" s="29"/>
      <c r="C738" s="29"/>
    </row>
    <row r="739">
      <c r="B739" s="29"/>
      <c r="C739" s="29"/>
    </row>
    <row r="740">
      <c r="B740" s="29"/>
      <c r="C740" s="29"/>
    </row>
    <row r="741">
      <c r="B741" s="29"/>
      <c r="C741" s="29"/>
    </row>
    <row r="742">
      <c r="B742" s="29"/>
      <c r="C742" s="29"/>
    </row>
    <row r="743">
      <c r="B743" s="29"/>
      <c r="C743" s="29"/>
    </row>
    <row r="744">
      <c r="B744" s="29"/>
      <c r="C744" s="29"/>
    </row>
    <row r="745">
      <c r="B745" s="29"/>
      <c r="C745" s="29"/>
    </row>
    <row r="746">
      <c r="B746" s="29"/>
      <c r="C746" s="29"/>
    </row>
    <row r="747">
      <c r="B747" s="29"/>
      <c r="C747" s="29"/>
    </row>
    <row r="748">
      <c r="B748" s="29"/>
      <c r="C748" s="29"/>
    </row>
    <row r="749">
      <c r="B749" s="29"/>
      <c r="C749" s="29"/>
    </row>
    <row r="750">
      <c r="B750" s="29"/>
      <c r="C750" s="29"/>
    </row>
    <row r="751">
      <c r="B751" s="29"/>
      <c r="C751" s="29"/>
    </row>
    <row r="752">
      <c r="B752" s="29"/>
      <c r="C752" s="29"/>
    </row>
    <row r="753">
      <c r="B753" s="29"/>
      <c r="C753" s="29"/>
    </row>
    <row r="754">
      <c r="B754" s="29"/>
      <c r="C754" s="29"/>
    </row>
    <row r="755">
      <c r="B755" s="29"/>
      <c r="C755" s="29"/>
    </row>
    <row r="756">
      <c r="B756" s="29"/>
      <c r="C756" s="29"/>
    </row>
    <row r="757">
      <c r="B757" s="29"/>
      <c r="C757" s="29"/>
    </row>
    <row r="758">
      <c r="B758" s="29"/>
      <c r="C758" s="29"/>
    </row>
    <row r="759">
      <c r="B759" s="29"/>
      <c r="C759" s="29"/>
    </row>
    <row r="760">
      <c r="B760" s="29"/>
      <c r="C760" s="29"/>
    </row>
    <row r="761">
      <c r="B761" s="29"/>
      <c r="C761" s="29"/>
    </row>
    <row r="762">
      <c r="B762" s="29"/>
      <c r="C762" s="29"/>
    </row>
    <row r="763">
      <c r="B763" s="29"/>
      <c r="C763" s="29"/>
    </row>
    <row r="764">
      <c r="B764" s="29"/>
      <c r="C764" s="29"/>
    </row>
    <row r="765">
      <c r="B765" s="29"/>
      <c r="C765" s="29"/>
    </row>
    <row r="766">
      <c r="B766" s="29"/>
      <c r="C766" s="29"/>
    </row>
    <row r="767">
      <c r="B767" s="29"/>
      <c r="C767" s="29"/>
    </row>
    <row r="768">
      <c r="B768" s="29"/>
      <c r="C768" s="29"/>
    </row>
    <row r="769">
      <c r="B769" s="29"/>
      <c r="C769" s="29"/>
    </row>
    <row r="770">
      <c r="B770" s="29"/>
      <c r="C770" s="29"/>
    </row>
    <row r="771">
      <c r="B771" s="29"/>
      <c r="C771" s="29"/>
    </row>
    <row r="772">
      <c r="B772" s="29"/>
      <c r="C772" s="29"/>
    </row>
    <row r="773">
      <c r="B773" s="29"/>
      <c r="C773" s="29"/>
    </row>
    <row r="774">
      <c r="B774" s="29"/>
      <c r="C774" s="29"/>
    </row>
    <row r="775">
      <c r="B775" s="29"/>
      <c r="C775" s="29"/>
    </row>
    <row r="776">
      <c r="B776" s="29"/>
      <c r="C776" s="29"/>
    </row>
    <row r="777">
      <c r="B777" s="29"/>
      <c r="C777" s="29"/>
    </row>
    <row r="778">
      <c r="B778" s="29"/>
      <c r="C778" s="29"/>
    </row>
    <row r="779">
      <c r="B779" s="29"/>
      <c r="C779" s="29"/>
    </row>
    <row r="780">
      <c r="B780" s="29"/>
      <c r="C780" s="29"/>
    </row>
    <row r="781">
      <c r="B781" s="29"/>
      <c r="C781" s="29"/>
    </row>
    <row r="782">
      <c r="B782" s="29"/>
      <c r="C782" s="29"/>
    </row>
    <row r="783">
      <c r="B783" s="29"/>
      <c r="C783" s="29"/>
    </row>
    <row r="784">
      <c r="B784" s="29"/>
      <c r="C784" s="29"/>
    </row>
    <row r="785">
      <c r="B785" s="29"/>
      <c r="C785" s="29"/>
    </row>
    <row r="786">
      <c r="B786" s="29"/>
      <c r="C786" s="29"/>
    </row>
    <row r="787">
      <c r="B787" s="29"/>
      <c r="C787" s="29"/>
    </row>
    <row r="788">
      <c r="B788" s="29"/>
      <c r="C788" s="29"/>
    </row>
    <row r="789">
      <c r="B789" s="29"/>
      <c r="C789" s="29"/>
    </row>
    <row r="790">
      <c r="B790" s="29"/>
      <c r="C790" s="29"/>
    </row>
    <row r="791">
      <c r="B791" s="29"/>
      <c r="C791" s="29"/>
    </row>
    <row r="792">
      <c r="B792" s="29"/>
      <c r="C792" s="29"/>
    </row>
    <row r="793">
      <c r="B793" s="29"/>
      <c r="C793" s="29"/>
    </row>
    <row r="794">
      <c r="B794" s="29"/>
      <c r="C794" s="29"/>
    </row>
    <row r="795">
      <c r="B795" s="29"/>
      <c r="C795" s="29"/>
    </row>
    <row r="796">
      <c r="B796" s="29"/>
      <c r="C796" s="29"/>
    </row>
    <row r="797">
      <c r="B797" s="29"/>
      <c r="C797" s="29"/>
    </row>
    <row r="798">
      <c r="B798" s="29"/>
      <c r="C798" s="29"/>
    </row>
    <row r="799">
      <c r="B799" s="29"/>
      <c r="C799" s="29"/>
    </row>
    <row r="800">
      <c r="B800" s="29"/>
      <c r="C800" s="29"/>
    </row>
    <row r="801">
      <c r="B801" s="29"/>
      <c r="C801" s="29"/>
    </row>
    <row r="802">
      <c r="B802" s="29"/>
      <c r="C802" s="29"/>
    </row>
    <row r="803">
      <c r="B803" s="29"/>
      <c r="C803" s="29"/>
    </row>
    <row r="804">
      <c r="B804" s="29"/>
      <c r="C804" s="29"/>
    </row>
    <row r="805">
      <c r="B805" s="29"/>
      <c r="C805" s="29"/>
    </row>
    <row r="806">
      <c r="B806" s="29"/>
      <c r="C806" s="29"/>
    </row>
    <row r="807">
      <c r="B807" s="29"/>
      <c r="C807" s="29"/>
    </row>
    <row r="808">
      <c r="B808" s="29"/>
      <c r="C808" s="29"/>
    </row>
    <row r="809">
      <c r="B809" s="29"/>
      <c r="C809" s="29"/>
    </row>
    <row r="810">
      <c r="B810" s="29"/>
      <c r="C810" s="29"/>
    </row>
    <row r="811">
      <c r="B811" s="29"/>
      <c r="C811" s="29"/>
    </row>
    <row r="812">
      <c r="B812" s="29"/>
      <c r="C812" s="29"/>
    </row>
    <row r="813">
      <c r="B813" s="29"/>
      <c r="C813" s="29"/>
    </row>
    <row r="814">
      <c r="B814" s="29"/>
      <c r="C814" s="29"/>
    </row>
    <row r="815">
      <c r="B815" s="29"/>
      <c r="C815" s="29"/>
    </row>
    <row r="816">
      <c r="B816" s="29"/>
      <c r="C816" s="29"/>
    </row>
    <row r="817">
      <c r="B817" s="29"/>
      <c r="C817" s="29"/>
    </row>
    <row r="818">
      <c r="B818" s="29"/>
      <c r="C818" s="29"/>
    </row>
    <row r="819">
      <c r="B819" s="29"/>
      <c r="C819" s="29"/>
    </row>
    <row r="820">
      <c r="B820" s="29"/>
      <c r="C820" s="29"/>
    </row>
    <row r="821">
      <c r="B821" s="29"/>
      <c r="C821" s="29"/>
    </row>
    <row r="822">
      <c r="B822" s="29"/>
      <c r="C822" s="29"/>
    </row>
    <row r="823">
      <c r="B823" s="29"/>
      <c r="C823" s="29"/>
    </row>
    <row r="824">
      <c r="B824" s="29"/>
      <c r="C824" s="29"/>
    </row>
    <row r="825">
      <c r="B825" s="29"/>
      <c r="C825" s="29"/>
    </row>
    <row r="826">
      <c r="B826" s="29"/>
      <c r="C826" s="29"/>
    </row>
    <row r="827">
      <c r="B827" s="29"/>
      <c r="C827" s="29"/>
    </row>
    <row r="828">
      <c r="B828" s="29"/>
      <c r="C828" s="29"/>
    </row>
    <row r="829">
      <c r="B829" s="29"/>
      <c r="C829" s="29"/>
    </row>
    <row r="830">
      <c r="B830" s="29"/>
      <c r="C830" s="29"/>
    </row>
    <row r="831">
      <c r="B831" s="29"/>
      <c r="C831" s="29"/>
    </row>
    <row r="832">
      <c r="B832" s="29"/>
      <c r="C832" s="29"/>
    </row>
    <row r="833">
      <c r="B833" s="29"/>
      <c r="C833" s="29"/>
    </row>
    <row r="834">
      <c r="B834" s="29"/>
      <c r="C834" s="29"/>
    </row>
    <row r="835">
      <c r="B835" s="29"/>
      <c r="C835" s="29"/>
    </row>
    <row r="836">
      <c r="B836" s="29"/>
      <c r="C836" s="29"/>
    </row>
    <row r="837">
      <c r="B837" s="29"/>
      <c r="C837" s="29"/>
    </row>
    <row r="838">
      <c r="B838" s="29"/>
      <c r="C838" s="29"/>
    </row>
    <row r="839">
      <c r="B839" s="29"/>
      <c r="C839" s="29"/>
    </row>
    <row r="840">
      <c r="B840" s="29"/>
      <c r="C840" s="29"/>
    </row>
    <row r="841">
      <c r="B841" s="29"/>
      <c r="C841" s="29"/>
    </row>
    <row r="842">
      <c r="B842" s="29"/>
      <c r="C842" s="29"/>
    </row>
    <row r="843">
      <c r="B843" s="29"/>
      <c r="C843" s="29"/>
    </row>
    <row r="844">
      <c r="B844" s="29"/>
      <c r="C844" s="29"/>
    </row>
    <row r="845">
      <c r="B845" s="29"/>
      <c r="C845" s="29"/>
    </row>
    <row r="846">
      <c r="B846" s="29"/>
      <c r="C846" s="29"/>
    </row>
    <row r="847">
      <c r="B847" s="29"/>
      <c r="C847" s="29"/>
    </row>
    <row r="848">
      <c r="B848" s="29"/>
      <c r="C848" s="29"/>
    </row>
    <row r="849">
      <c r="B849" s="29"/>
      <c r="C849" s="29"/>
    </row>
    <row r="850">
      <c r="B850" s="29"/>
      <c r="C850" s="29"/>
    </row>
    <row r="851">
      <c r="B851" s="29"/>
      <c r="C851" s="29"/>
    </row>
    <row r="852">
      <c r="B852" s="29"/>
      <c r="C852" s="29"/>
    </row>
    <row r="853">
      <c r="B853" s="29"/>
      <c r="C853" s="29"/>
    </row>
    <row r="854">
      <c r="B854" s="29"/>
      <c r="C854" s="29"/>
    </row>
    <row r="855">
      <c r="B855" s="29"/>
      <c r="C855" s="29"/>
    </row>
    <row r="856">
      <c r="B856" s="29"/>
      <c r="C856" s="29"/>
    </row>
    <row r="857">
      <c r="B857" s="29"/>
      <c r="C857" s="29"/>
    </row>
    <row r="858">
      <c r="B858" s="29"/>
      <c r="C858" s="29"/>
    </row>
    <row r="859">
      <c r="B859" s="29"/>
      <c r="C859" s="29"/>
    </row>
    <row r="860">
      <c r="B860" s="29"/>
      <c r="C860" s="29"/>
    </row>
    <row r="861">
      <c r="B861" s="29"/>
      <c r="C861" s="29"/>
    </row>
    <row r="862">
      <c r="B862" s="29"/>
      <c r="C862" s="29"/>
    </row>
    <row r="863">
      <c r="B863" s="29"/>
      <c r="C863" s="29"/>
    </row>
    <row r="864">
      <c r="B864" s="29"/>
      <c r="C864" s="29"/>
    </row>
    <row r="865">
      <c r="B865" s="29"/>
      <c r="C865" s="29"/>
    </row>
    <row r="866">
      <c r="B866" s="29"/>
      <c r="C866" s="29"/>
    </row>
    <row r="867">
      <c r="B867" s="29"/>
      <c r="C867" s="29"/>
    </row>
    <row r="868">
      <c r="B868" s="29"/>
      <c r="C868" s="29"/>
    </row>
    <row r="869">
      <c r="B869" s="29"/>
      <c r="C869" s="29"/>
    </row>
    <row r="870">
      <c r="B870" s="29"/>
      <c r="C870" s="29"/>
    </row>
    <row r="871">
      <c r="B871" s="29"/>
      <c r="C871" s="29"/>
    </row>
    <row r="872">
      <c r="B872" s="29"/>
      <c r="C872" s="29"/>
    </row>
    <row r="873">
      <c r="B873" s="29"/>
      <c r="C873" s="29"/>
    </row>
    <row r="874">
      <c r="B874" s="29"/>
      <c r="C874" s="29"/>
    </row>
    <row r="875">
      <c r="B875" s="29"/>
      <c r="C875" s="29"/>
    </row>
    <row r="876">
      <c r="B876" s="29"/>
      <c r="C876" s="29"/>
    </row>
    <row r="877">
      <c r="B877" s="29"/>
      <c r="C877" s="29"/>
    </row>
    <row r="878">
      <c r="B878" s="29"/>
      <c r="C878" s="29"/>
    </row>
    <row r="879">
      <c r="B879" s="29"/>
      <c r="C879" s="29"/>
    </row>
    <row r="880">
      <c r="B880" s="29"/>
      <c r="C880" s="29"/>
    </row>
    <row r="881">
      <c r="B881" s="29"/>
      <c r="C881" s="29"/>
    </row>
    <row r="882">
      <c r="B882" s="29"/>
      <c r="C882" s="29"/>
    </row>
    <row r="883">
      <c r="B883" s="29"/>
      <c r="C883" s="29"/>
    </row>
    <row r="884">
      <c r="B884" s="29"/>
      <c r="C884" s="29"/>
    </row>
    <row r="885">
      <c r="B885" s="29"/>
      <c r="C885" s="29"/>
    </row>
    <row r="886">
      <c r="B886" s="29"/>
      <c r="C886" s="29"/>
    </row>
    <row r="887">
      <c r="B887" s="29"/>
      <c r="C887" s="29"/>
    </row>
    <row r="888">
      <c r="B888" s="29"/>
      <c r="C888" s="29"/>
    </row>
    <row r="889">
      <c r="B889" s="29"/>
      <c r="C889" s="29"/>
    </row>
    <row r="890">
      <c r="B890" s="29"/>
      <c r="C890" s="29"/>
    </row>
    <row r="891">
      <c r="B891" s="29"/>
      <c r="C891" s="29"/>
    </row>
    <row r="892">
      <c r="B892" s="29"/>
      <c r="C892" s="29"/>
    </row>
    <row r="893">
      <c r="B893" s="29"/>
      <c r="C893" s="29"/>
    </row>
    <row r="894">
      <c r="B894" s="29"/>
      <c r="C894" s="29"/>
    </row>
    <row r="895">
      <c r="B895" s="29"/>
      <c r="C895" s="29"/>
    </row>
    <row r="896">
      <c r="B896" s="29"/>
      <c r="C896" s="29"/>
    </row>
    <row r="897">
      <c r="B897" s="29"/>
      <c r="C897" s="29"/>
    </row>
    <row r="898">
      <c r="B898" s="29"/>
      <c r="C898" s="29"/>
    </row>
    <row r="899">
      <c r="B899" s="29"/>
      <c r="C899" s="29"/>
    </row>
    <row r="900">
      <c r="B900" s="29"/>
      <c r="C900" s="29"/>
    </row>
    <row r="901">
      <c r="B901" s="29"/>
      <c r="C901" s="29"/>
    </row>
    <row r="902">
      <c r="B902" s="29"/>
      <c r="C902" s="29"/>
    </row>
    <row r="903">
      <c r="B903" s="29"/>
      <c r="C903" s="29"/>
    </row>
    <row r="904">
      <c r="B904" s="29"/>
      <c r="C904" s="29"/>
    </row>
    <row r="905">
      <c r="B905" s="29"/>
      <c r="C905" s="29"/>
    </row>
    <row r="906">
      <c r="B906" s="29"/>
      <c r="C906" s="29"/>
    </row>
    <row r="907">
      <c r="B907" s="29"/>
      <c r="C907" s="29"/>
    </row>
    <row r="908">
      <c r="B908" s="29"/>
      <c r="C908" s="29"/>
    </row>
    <row r="909">
      <c r="B909" s="29"/>
      <c r="C909" s="29"/>
    </row>
    <row r="910">
      <c r="B910" s="29"/>
      <c r="C910" s="29"/>
    </row>
    <row r="911">
      <c r="B911" s="29"/>
      <c r="C911" s="29"/>
    </row>
    <row r="912">
      <c r="B912" s="29"/>
      <c r="C912" s="29"/>
    </row>
    <row r="913">
      <c r="B913" s="29"/>
      <c r="C913" s="29"/>
    </row>
    <row r="914">
      <c r="B914" s="29"/>
      <c r="C914" s="29"/>
    </row>
    <row r="915">
      <c r="B915" s="29"/>
      <c r="C915" s="29"/>
    </row>
    <row r="916">
      <c r="B916" s="29"/>
      <c r="C916" s="29"/>
    </row>
    <row r="917">
      <c r="B917" s="29"/>
      <c r="C917" s="29"/>
    </row>
    <row r="918">
      <c r="B918" s="29"/>
      <c r="C918" s="29"/>
    </row>
    <row r="919">
      <c r="B919" s="29"/>
      <c r="C919" s="29"/>
    </row>
    <row r="920">
      <c r="B920" s="29"/>
      <c r="C920" s="29"/>
    </row>
    <row r="921">
      <c r="B921" s="29"/>
      <c r="C921" s="29"/>
    </row>
    <row r="922">
      <c r="B922" s="29"/>
      <c r="C922" s="29"/>
    </row>
    <row r="923">
      <c r="B923" s="29"/>
      <c r="C923" s="29"/>
    </row>
    <row r="924">
      <c r="B924" s="29"/>
      <c r="C924" s="29"/>
    </row>
    <row r="925">
      <c r="B925" s="29"/>
      <c r="C925" s="29"/>
    </row>
    <row r="926">
      <c r="B926" s="29"/>
      <c r="C926" s="29"/>
    </row>
    <row r="927">
      <c r="B927" s="29"/>
      <c r="C927" s="29"/>
    </row>
    <row r="928">
      <c r="B928" s="29"/>
      <c r="C928" s="29"/>
    </row>
    <row r="929">
      <c r="B929" s="29"/>
      <c r="C929" s="29"/>
    </row>
    <row r="930">
      <c r="B930" s="29"/>
      <c r="C930" s="29"/>
    </row>
    <row r="931">
      <c r="B931" s="29"/>
      <c r="C931" s="29"/>
    </row>
    <row r="932">
      <c r="B932" s="29"/>
      <c r="C932" s="29"/>
    </row>
    <row r="933">
      <c r="B933" s="29"/>
      <c r="C933" s="29"/>
    </row>
    <row r="934">
      <c r="B934" s="29"/>
      <c r="C934" s="29"/>
    </row>
    <row r="935">
      <c r="B935" s="29"/>
      <c r="C935" s="29"/>
    </row>
    <row r="936">
      <c r="B936" s="29"/>
      <c r="C936" s="29"/>
    </row>
    <row r="937">
      <c r="B937" s="29"/>
      <c r="C937" s="29"/>
    </row>
    <row r="938">
      <c r="B938" s="29"/>
      <c r="C938" s="29"/>
    </row>
    <row r="939">
      <c r="B939" s="29"/>
      <c r="C939" s="29"/>
    </row>
    <row r="940">
      <c r="B940" s="29"/>
      <c r="C940" s="29"/>
    </row>
    <row r="941">
      <c r="B941" s="29"/>
      <c r="C941" s="29"/>
    </row>
    <row r="942">
      <c r="B942" s="29"/>
      <c r="C942" s="29"/>
    </row>
    <row r="943">
      <c r="B943" s="29"/>
      <c r="C943" s="29"/>
    </row>
    <row r="944">
      <c r="B944" s="29"/>
      <c r="C944" s="29"/>
    </row>
    <row r="945">
      <c r="B945" s="29"/>
      <c r="C945" s="29"/>
    </row>
    <row r="946">
      <c r="B946" s="29"/>
      <c r="C946" s="29"/>
    </row>
    <row r="947">
      <c r="B947" s="29"/>
      <c r="C947" s="29"/>
    </row>
    <row r="948">
      <c r="B948" s="29"/>
      <c r="C948" s="29"/>
    </row>
    <row r="949">
      <c r="B949" s="29"/>
      <c r="C949" s="29"/>
    </row>
    <row r="950">
      <c r="B950" s="29"/>
      <c r="C950" s="29"/>
    </row>
    <row r="951">
      <c r="B951" s="29"/>
      <c r="C951" s="29"/>
    </row>
    <row r="952">
      <c r="B952" s="29"/>
      <c r="C952" s="29"/>
    </row>
    <row r="953">
      <c r="B953" s="29"/>
      <c r="C953" s="29"/>
    </row>
    <row r="954">
      <c r="B954" s="29"/>
      <c r="C954" s="29"/>
    </row>
    <row r="955">
      <c r="B955" s="29"/>
      <c r="C955" s="29"/>
    </row>
    <row r="956">
      <c r="B956" s="29"/>
      <c r="C956" s="29"/>
    </row>
    <row r="957">
      <c r="B957" s="29"/>
      <c r="C957" s="29"/>
    </row>
    <row r="958">
      <c r="B958" s="29"/>
      <c r="C958" s="29"/>
    </row>
    <row r="959">
      <c r="B959" s="29"/>
      <c r="C959" s="29"/>
    </row>
    <row r="960">
      <c r="B960" s="29"/>
      <c r="C960" s="29"/>
    </row>
    <row r="961">
      <c r="B961" s="29"/>
      <c r="C961" s="29"/>
    </row>
    <row r="962">
      <c r="B962" s="29"/>
      <c r="C962" s="29"/>
    </row>
    <row r="963">
      <c r="B963" s="29"/>
      <c r="C963" s="29"/>
    </row>
    <row r="964">
      <c r="B964" s="29"/>
      <c r="C964" s="29"/>
    </row>
    <row r="965">
      <c r="B965" s="29"/>
      <c r="C965" s="29"/>
    </row>
    <row r="966">
      <c r="B966" s="29"/>
      <c r="C966" s="29"/>
    </row>
    <row r="967">
      <c r="B967" s="29"/>
      <c r="C967" s="29"/>
    </row>
    <row r="968">
      <c r="B968" s="29"/>
      <c r="C968" s="29"/>
    </row>
    <row r="969">
      <c r="B969" s="29"/>
      <c r="C969" s="29"/>
    </row>
    <row r="970">
      <c r="B970" s="29"/>
      <c r="C970" s="29"/>
    </row>
    <row r="971">
      <c r="B971" s="29"/>
      <c r="C971" s="29"/>
    </row>
    <row r="972">
      <c r="B972" s="29"/>
      <c r="C972" s="29"/>
    </row>
    <row r="973">
      <c r="B973" s="29"/>
      <c r="C973" s="29"/>
    </row>
    <row r="974">
      <c r="B974" s="29"/>
      <c r="C974" s="29"/>
    </row>
    <row r="975">
      <c r="B975" s="29"/>
      <c r="C975" s="29"/>
    </row>
    <row r="976">
      <c r="B976" s="29"/>
      <c r="C976" s="29"/>
    </row>
    <row r="977">
      <c r="B977" s="29"/>
      <c r="C977" s="29"/>
    </row>
    <row r="978">
      <c r="B978" s="29"/>
      <c r="C978" s="29"/>
    </row>
    <row r="979">
      <c r="B979" s="29"/>
      <c r="C979" s="29"/>
    </row>
    <row r="980">
      <c r="B980" s="29"/>
      <c r="C980" s="29"/>
    </row>
    <row r="981">
      <c r="B981" s="29"/>
      <c r="C981" s="29"/>
    </row>
    <row r="982">
      <c r="B982" s="29"/>
      <c r="C982" s="29"/>
    </row>
    <row r="983">
      <c r="B983" s="29"/>
      <c r="C983" s="29"/>
    </row>
    <row r="984">
      <c r="B984" s="29"/>
      <c r="C984" s="29"/>
    </row>
    <row r="985">
      <c r="B985" s="29"/>
      <c r="C985" s="29"/>
    </row>
    <row r="986">
      <c r="B986" s="29"/>
      <c r="C986" s="29"/>
    </row>
    <row r="987">
      <c r="B987" s="29"/>
      <c r="C987" s="29"/>
    </row>
    <row r="988">
      <c r="B988" s="29"/>
      <c r="C988" s="29"/>
    </row>
    <row r="989">
      <c r="B989" s="29"/>
      <c r="C989" s="29"/>
    </row>
    <row r="990">
      <c r="B990" s="29"/>
      <c r="C990" s="29"/>
    </row>
    <row r="991">
      <c r="B991" s="29"/>
      <c r="C991" s="29"/>
    </row>
    <row r="992">
      <c r="B992" s="29"/>
      <c r="C992" s="29"/>
    </row>
    <row r="993">
      <c r="B993" s="29"/>
      <c r="C993" s="29"/>
    </row>
    <row r="994">
      <c r="B994" s="29"/>
      <c r="C994" s="29"/>
    </row>
    <row r="995">
      <c r="B995" s="29"/>
      <c r="C995" s="29"/>
    </row>
    <row r="996">
      <c r="B996" s="29"/>
      <c r="C996" s="29"/>
    </row>
    <row r="997">
      <c r="B997" s="29"/>
      <c r="C997" s="29"/>
    </row>
    <row r="998">
      <c r="B998" s="29"/>
      <c r="C998" s="29"/>
    </row>
    <row r="999">
      <c r="B999" s="29"/>
      <c r="C999" s="29"/>
    </row>
    <row r="1000">
      <c r="B1000" s="29"/>
      <c r="C1000" s="29"/>
    </row>
    <row r="1001">
      <c r="B1001" s="29"/>
      <c r="C1001" s="29"/>
    </row>
  </sheetData>
  <drawing r:id="rId1"/>
  <tableParts count="4">
    <tablePart r:id="rId6"/>
    <tablePart r:id="rId7"/>
    <tablePart r:id="rId8"/>
    <tablePart r:id="rId9"/>
  </tableParts>
</worksheet>
</file>