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niversity\4_semestr\Decision_making\"/>
    </mc:Choice>
  </mc:AlternateContent>
  <xr:revisionPtr revIDLastSave="0" documentId="13_ncr:1_{A4FBF372-F013-406A-9B04-F45A81B8A8D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Метод послідовної поступки" sheetId="2" r:id="rId1"/>
    <sheet name="Метод головного критерію" sheetId="3" r:id="rId2"/>
    <sheet name="Метод згортки" sheetId="5" r:id="rId3"/>
  </sheets>
  <definedNames>
    <definedName name="solver_adj" localSheetId="1" hidden="1">'Метод головного критерію'!$G$3:$I$3</definedName>
    <definedName name="solver_adj" localSheetId="2" hidden="1">'Метод згортки'!$G$3:$I$3</definedName>
    <definedName name="solver_adj" localSheetId="0" hidden="1">'Метод послідовної поступки'!$G$15:$I$15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'Метод головного критерію'!$B$12</definedName>
    <definedName name="solver_lhs1" localSheetId="2" hidden="1">'Метод згортки'!$B$12</definedName>
    <definedName name="solver_lhs1" localSheetId="0" hidden="1">'Метод послідовної поступки'!$B$12</definedName>
    <definedName name="solver_lhs2" localSheetId="1" hidden="1">'Метод головного критерію'!$B$8:$D$8</definedName>
    <definedName name="solver_lhs2" localSheetId="2" hidden="1">'Метод згортки'!$B$8:$D$8</definedName>
    <definedName name="solver_lhs2" localSheetId="0" hidden="1">'Метод послідовної поступки'!$B$8:$D$8</definedName>
    <definedName name="solver_lhs3" localSheetId="1" hidden="1">'Метод головного критерію'!$G$3:$I$3</definedName>
    <definedName name="solver_lhs3" localSheetId="2" hidden="1">'Метод згортки'!$G$3:$I$3</definedName>
    <definedName name="solver_lhs3" localSheetId="0" hidden="1">'Метод послідовної поступки'!$G$15:$I$15</definedName>
    <definedName name="solver_lhs4" localSheetId="1" hidden="1">'Метод головного критерію'!$G$5</definedName>
    <definedName name="solver_lhs4" localSheetId="2" hidden="1">'Метод згортки'!$G$5</definedName>
    <definedName name="solver_lhs4" localSheetId="0" hidden="1">'Метод послідовної поступки'!$G$17</definedName>
    <definedName name="solver_lhs5" localSheetId="1" hidden="1">'Метод головного критерію'!$G$6</definedName>
    <definedName name="solver_lhs5" localSheetId="2" hidden="1">'Метод згортки'!$G$6</definedName>
    <definedName name="solver_lhs5" localSheetId="0" hidden="1">'Метод послідовної поступки'!$G$18</definedName>
    <definedName name="solver_lhs6" localSheetId="1" hidden="1">'Метод головного критерію'!$G$7</definedName>
    <definedName name="solver_lhs6" localSheetId="2" hidden="1">'Метод згортки'!$G$7</definedName>
    <definedName name="solver_lhs6" localSheetId="0" hidden="1">'Метод послідовної поступки'!$G$19</definedName>
    <definedName name="solver_lhs7" localSheetId="1" hidden="1">'Метод головного критерію'!$G$8</definedName>
    <definedName name="solver_lhs7" localSheetId="2" hidden="1">'Метод згортки'!$G$8</definedName>
    <definedName name="solver_lhs7" localSheetId="0" hidden="1">'Метод послідовної поступки'!$G$21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7</definedName>
    <definedName name="solver_num" localSheetId="2" hidden="1">6</definedName>
    <definedName name="solver_num" localSheetId="0" hidden="1">7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'Метод головного критерію'!$G$9</definedName>
    <definedName name="solver_opt" localSheetId="2" hidden="1">'Метод згортки'!$H$33</definedName>
    <definedName name="solver_opt" localSheetId="0" hidden="1">'Метод послідовної поступки'!$G$20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1</definedName>
    <definedName name="solver_rel1" localSheetId="2" hidden="1">1</definedName>
    <definedName name="solver_rel1" localSheetId="0" hidden="1">1</definedName>
    <definedName name="solver_rel2" localSheetId="1" hidden="1">1</definedName>
    <definedName name="solver_rel2" localSheetId="2" hidden="1">1</definedName>
    <definedName name="solver_rel2" localSheetId="0" hidden="1">1</definedName>
    <definedName name="solver_rel3" localSheetId="1" hidden="1">1</definedName>
    <definedName name="solver_rel3" localSheetId="2" hidden="1">1</definedName>
    <definedName name="solver_rel3" localSheetId="0" hidden="1">1</definedName>
    <definedName name="solver_rel4" localSheetId="1" hidden="1">1</definedName>
    <definedName name="solver_rel4" localSheetId="2" hidden="1">1</definedName>
    <definedName name="solver_rel4" localSheetId="0" hidden="1">1</definedName>
    <definedName name="solver_rel5" localSheetId="1" hidden="1">1</definedName>
    <definedName name="solver_rel5" localSheetId="2" hidden="1">1</definedName>
    <definedName name="solver_rel5" localSheetId="0" hidden="1">1</definedName>
    <definedName name="solver_rel6" localSheetId="1" hidden="1">1</definedName>
    <definedName name="solver_rel6" localSheetId="2" hidden="1">1</definedName>
    <definedName name="solver_rel6" localSheetId="0" hidden="1">1</definedName>
    <definedName name="solver_rel7" localSheetId="1" hidden="1">3</definedName>
    <definedName name="solver_rel7" localSheetId="2" hidden="1">3</definedName>
    <definedName name="solver_rel7" localSheetId="0" hidden="1">1</definedName>
    <definedName name="solver_rhs1" localSheetId="1" hidden="1">'Метод головного критерію'!$G$5</definedName>
    <definedName name="solver_rhs1" localSheetId="2" hidden="1">'Метод згортки'!$G$5</definedName>
    <definedName name="solver_rhs1" localSheetId="0" hidden="1">'Метод послідовної поступки'!$G$17</definedName>
    <definedName name="solver_rhs2" localSheetId="1" hidden="1">'Метод головного критерію'!$G$3:$I$3</definedName>
    <definedName name="solver_rhs2" localSheetId="2" hidden="1">'Метод згортки'!$G$3:$I$3</definedName>
    <definedName name="solver_rhs2" localSheetId="0" hidden="1">'Метод послідовної поступки'!$G$15:$I$15</definedName>
    <definedName name="solver_rhs3" localSheetId="1" hidden="1">'Метод головного критерію'!$B$7:$D$7</definedName>
    <definedName name="solver_rhs3" localSheetId="2" hidden="1">'Метод згортки'!$B$7:$D$7</definedName>
    <definedName name="solver_rhs3" localSheetId="0" hidden="1">'Метод послідовної поступки'!$B$7:$D$7</definedName>
    <definedName name="solver_rhs4" localSheetId="1" hidden="1">'Метод головного критерію'!$B$14</definedName>
    <definedName name="solver_rhs4" localSheetId="2" hidden="1">'Метод згортки'!$B$14</definedName>
    <definedName name="solver_rhs4" localSheetId="0" hidden="1">'Метод послідовної поступки'!$B$14</definedName>
    <definedName name="solver_rhs5" localSheetId="1" hidden="1">'Метод головного критерію'!$C$14</definedName>
    <definedName name="solver_rhs5" localSheetId="2" hidden="1">'Метод згортки'!$C$14</definedName>
    <definedName name="solver_rhs5" localSheetId="0" hidden="1">'Метод послідовної поступки'!$C$14</definedName>
    <definedName name="solver_rhs6" localSheetId="1" hidden="1">'Метод головного критерію'!$D$14</definedName>
    <definedName name="solver_rhs6" localSheetId="2" hidden="1">'Метод згортки'!$D$14</definedName>
    <definedName name="solver_rhs6" localSheetId="0" hidden="1">'Метод послідовної поступки'!$D$14</definedName>
    <definedName name="solver_rhs7" localSheetId="1" hidden="1">'Метод головного критерію'!$G$11</definedName>
    <definedName name="solver_rhs7" localSheetId="2" hidden="1">'Метод згортки'!$G$11</definedName>
    <definedName name="solver_rhs7" localSheetId="0" hidden="1">'Метод послідовної поступки'!$G$22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5" l="1"/>
  <c r="I29" i="5" l="1"/>
  <c r="J29" i="5"/>
  <c r="K29" i="5"/>
  <c r="H29" i="5"/>
  <c r="I28" i="5"/>
  <c r="I30" i="5" s="1"/>
  <c r="J28" i="5"/>
  <c r="J30" i="5" s="1"/>
  <c r="K28" i="5"/>
  <c r="K30" i="5" s="1"/>
  <c r="H28" i="5"/>
  <c r="H30" i="5" s="1"/>
  <c r="K21" i="5"/>
  <c r="K20" i="5"/>
  <c r="I21" i="5"/>
  <c r="J21" i="5"/>
  <c r="H21" i="5"/>
  <c r="G21" i="5"/>
  <c r="I20" i="5"/>
  <c r="J20" i="5"/>
  <c r="H20" i="5"/>
  <c r="G20" i="5"/>
  <c r="H4" i="5"/>
  <c r="I4" i="5"/>
  <c r="G4" i="5"/>
  <c r="G8" i="5"/>
  <c r="G7" i="5"/>
  <c r="G6" i="5"/>
  <c r="G5" i="5"/>
  <c r="G11" i="3"/>
  <c r="G8" i="3"/>
  <c r="G7" i="3"/>
  <c r="G6" i="3"/>
  <c r="G5" i="3"/>
  <c r="I4" i="3"/>
  <c r="H4" i="3"/>
  <c r="G4" i="3"/>
  <c r="G11" i="2"/>
  <c r="G18" i="2"/>
  <c r="G17" i="2"/>
  <c r="G19" i="2"/>
  <c r="H16" i="2"/>
  <c r="I16" i="2"/>
  <c r="G16" i="2"/>
  <c r="G5" i="2"/>
  <c r="I4" i="2"/>
  <c r="H4" i="2"/>
  <c r="G4" i="2"/>
  <c r="G20" i="2"/>
  <c r="G6" i="2"/>
  <c r="G7" i="2"/>
  <c r="G8" i="2"/>
  <c r="G9" i="5" l="1"/>
  <c r="G9" i="3"/>
  <c r="G21" i="2"/>
  <c r="G9" i="2"/>
</calcChain>
</file>

<file path=xl/sharedStrings.xml><?xml version="1.0" encoding="utf-8"?>
<sst xmlns="http://schemas.openxmlformats.org/spreadsheetml/2006/main" count="180" uniqueCount="80">
  <si>
    <t>x_1, x_2, x_3 тонни видобутої сировини на ітій дільниці</t>
  </si>
  <si>
    <t>Сірка</t>
  </si>
  <si>
    <t>Вологість</t>
  </si>
  <si>
    <t>39,5/100 &lt;= 49/100*x_1+37/100*x_2+23/100*x_3 &lt;= 47,4/100</t>
  </si>
  <si>
    <t>Зольність</t>
  </si>
  <si>
    <t>Не більше</t>
  </si>
  <si>
    <t>-</t>
  </si>
  <si>
    <t>Середня</t>
  </si>
  <si>
    <t>Експлуатаційна</t>
  </si>
  <si>
    <t>Вмість сірки, %</t>
  </si>
  <si>
    <t>Вологість, %</t>
  </si>
  <si>
    <t>Зольність,%</t>
  </si>
  <si>
    <t>Якість вугілля</t>
  </si>
  <si>
    <t>Всього витрачено</t>
  </si>
  <si>
    <t>Всього видобуто</t>
  </si>
  <si>
    <t>Мінімальний обсяг видобутку, тис. т</t>
  </si>
  <si>
    <t>Вміст сірки, %</t>
  </si>
  <si>
    <t>Максимальний обсяг видобутку, тис. т</t>
  </si>
  <si>
    <t>Витрати, грн</t>
  </si>
  <si>
    <t>Зольність, %</t>
  </si>
  <si>
    <t>Вміст сірки</t>
  </si>
  <si>
    <t>Витрачено грошей, грн</t>
  </si>
  <si>
    <t>Видобуто сировини, тис. т</t>
  </si>
  <si>
    <t>3 далянка</t>
  </si>
  <si>
    <t>2 ділянка</t>
  </si>
  <si>
    <t>1 ділянка</t>
  </si>
  <si>
    <t>Номер ділянки</t>
  </si>
  <si>
    <t>План робіт</t>
  </si>
  <si>
    <t>Номер дільниці</t>
  </si>
  <si>
    <t>Характеристика вугілля, % та показники роботи дільниці</t>
  </si>
  <si>
    <t>7/100*x_1+8/100*x_2+10/100*x_3 &lt;= 9,8/100</t>
  </si>
  <si>
    <t>1,8/100*x_1+2,1/100*x_2+3/100*x_3 &lt;= 2,6/100</t>
  </si>
  <si>
    <t>f1: 1184.21*x_1​+1381.777*x_2​+1083.515*x_3​ -&gt;min</t>
  </si>
  <si>
    <t>f2: x_1​+x_2​+x_3​ -&gt; max</t>
  </si>
  <si>
    <t>f1&gt;f2</t>
  </si>
  <si>
    <t>Поступка</t>
  </si>
  <si>
    <t>Максумум витрачено</t>
  </si>
  <si>
    <t>1200&lt;=x_1&lt;=1650</t>
  </si>
  <si>
    <t>600&lt;=x_2&lt;=1090</t>
  </si>
  <si>
    <t>530&lt;=x_3&lt;=1270</t>
  </si>
  <si>
    <t>f1: 1184.21*x_1​+1381.777*x_2​+1083.515*x_3​ -&gt; min</t>
  </si>
  <si>
    <t>Головни критерій f1</t>
  </si>
  <si>
    <t>Мінімальний видобуток(80%)</t>
  </si>
  <si>
    <t>Максимальна вартість</t>
  </si>
  <si>
    <t>Мінімальна вартість</t>
  </si>
  <si>
    <t>Максимально видобуто</t>
  </si>
  <si>
    <t>Мінімально видобуто</t>
  </si>
  <si>
    <t>f1_max</t>
  </si>
  <si>
    <t>f1_min</t>
  </si>
  <si>
    <t>f2_max</t>
  </si>
  <si>
    <t>f2_min</t>
  </si>
  <si>
    <t>f1'=</t>
  </si>
  <si>
    <t>f2'=</t>
  </si>
  <si>
    <t>(1184.21*x_1​+1381.777*x_2​+1083.515*x_3​ - 2824381,15)/(4310478,55021945-2824381,15)</t>
  </si>
  <si>
    <t>x_1'</t>
  </si>
  <si>
    <t xml:space="preserve">f1' </t>
  </si>
  <si>
    <t xml:space="preserve">f2' </t>
  </si>
  <si>
    <t>x_2'</t>
  </si>
  <si>
    <t>x_3'</t>
  </si>
  <si>
    <t>f_max -f_min</t>
  </si>
  <si>
    <t>c</t>
  </si>
  <si>
    <t xml:space="preserve">f1'  = </t>
  </si>
  <si>
    <t>f2'  =</t>
  </si>
  <si>
    <t>(3524,84849750767 - x_1​-x_2​-x_3)/(3524,84849750767-2330)</t>
  </si>
  <si>
    <t>0,000796858940622014*x_1+0,000929802447535373*x_2+0,000729100932307666*x_3-1,9005356913907 -&gt; min</t>
  </si>
  <si>
    <t>2,95003802143965-0,000836926189459079*x_1-0,000836926189459079*x_2-0,000836926189459079*x_3 -&gt;min</t>
  </si>
  <si>
    <t>a1 =</t>
  </si>
  <si>
    <t>a2 =</t>
  </si>
  <si>
    <t>x_1''</t>
  </si>
  <si>
    <t>x_2''</t>
  </si>
  <si>
    <t>x_3''</t>
  </si>
  <si>
    <t>c'</t>
  </si>
  <si>
    <t>f1''</t>
  </si>
  <si>
    <t>f2''</t>
  </si>
  <si>
    <t>sum:</t>
  </si>
  <si>
    <t>F(x) =</t>
  </si>
  <si>
    <t>result=</t>
  </si>
  <si>
    <t>1184.21*x_1​+1381.777*x_2​+1083.515*x_3 &lt;= 3500000</t>
  </si>
  <si>
    <t>(-0,00018)*x_1​+(-0,00013)*x_2​+(-0,00021)*x_3​+1,009809</t>
  </si>
  <si>
    <t>f2: x_1​+x_2​+x_3​ &gt;= 0,8*(1650​+1090+1270​)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</si>
</sst>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9FAC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2" fillId="0" borderId="0" xfId="1"/>
    <xf numFmtId="0" fontId="2" fillId="2" borderId="0" xfId="1" applyFill="1"/>
    <xf numFmtId="164" fontId="2" fillId="3" borderId="1" xfId="1" applyNumberFormat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164" fontId="2" fillId="3" borderId="1" xfId="1" applyNumberForma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/>
    </xf>
    <xf numFmtId="2" fontId="2" fillId="3" borderId="1" xfId="1" applyNumberForma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wrapText="1"/>
    </xf>
    <xf numFmtId="0" fontId="3" fillId="6" borderId="1" xfId="1" applyFont="1" applyFill="1" applyBorder="1" applyAlignment="1">
      <alignment horizontal="center"/>
    </xf>
    <xf numFmtId="0" fontId="2" fillId="5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2" fillId="4" borderId="1" xfId="1" applyFill="1" applyBorder="1" applyAlignment="1">
      <alignment vertical="center" wrapText="1"/>
    </xf>
    <xf numFmtId="0" fontId="2" fillId="8" borderId="4" xfId="1" applyFill="1" applyBorder="1"/>
    <xf numFmtId="0" fontId="2" fillId="8" borderId="3" xfId="1" applyFill="1" applyBorder="1"/>
    <xf numFmtId="0" fontId="2" fillId="8" borderId="2" xfId="1" applyFill="1" applyBorder="1"/>
    <xf numFmtId="0" fontId="2" fillId="4" borderId="1" xfId="1" applyFill="1" applyBorder="1"/>
    <xf numFmtId="0" fontId="0" fillId="0" borderId="0" xfId="0" applyAlignment="1">
      <alignment wrapText="1"/>
    </xf>
    <xf numFmtId="0" fontId="2" fillId="9" borderId="1" xfId="1" applyFill="1" applyBorder="1"/>
    <xf numFmtId="0" fontId="2" fillId="3" borderId="4" xfId="1" applyFill="1" applyBorder="1" applyAlignment="1">
      <alignment horizontal="center"/>
    </xf>
    <xf numFmtId="0" fontId="2" fillId="3" borderId="3" xfId="1" applyFill="1" applyBorder="1" applyAlignment="1">
      <alignment horizontal="center"/>
    </xf>
    <xf numFmtId="0" fontId="2" fillId="3" borderId="2" xfId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2" fillId="5" borderId="3" xfId="1" applyFill="1" applyBorder="1" applyAlignment="1">
      <alignment horizontal="center" vertical="center"/>
    </xf>
    <xf numFmtId="0" fontId="2" fillId="5" borderId="2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/>
    </xf>
    <xf numFmtId="0" fontId="2" fillId="0" borderId="0" xfId="1" applyAlignment="1">
      <alignment horizontal="center"/>
    </xf>
    <xf numFmtId="0" fontId="2" fillId="4" borderId="4" xfId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1" applyFont="1"/>
    <xf numFmtId="166" fontId="2" fillId="9" borderId="1" xfId="1" applyNumberFormat="1" applyFill="1" applyBorder="1"/>
  </cellXfs>
  <cellStyles count="2">
    <cellStyle name="Обычный" xfId="0" builtinId="0"/>
    <cellStyle name="Обычный 2" xfId="1" xr:uid="{719915A2-4749-456F-B3D1-0D8218CB17E4}"/>
  </cellStyles>
  <dxfs count="0"/>
  <tableStyles count="0" defaultTableStyle="TableStyleMedium2" defaultPivotStyle="PivotStyleLight16"/>
  <colors>
    <mruColors>
      <color rgb="FFF9FA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190500</xdr:colOff>
      <xdr:row>0</xdr:row>
      <xdr:rowOff>38100</xdr:rowOff>
    </xdr:from>
    <xdr:ext cx="4678680" cy="2465611"/>
    <xdr:pic>
      <xdr:nvPicPr>
        <xdr:cNvPr id="2" name="Рисунок 1">
          <a:extLst>
            <a:ext uri="{FF2B5EF4-FFF2-40B4-BE49-F238E27FC236}">
              <a16:creationId xmlns:a16="http://schemas.microsoft.com/office/drawing/2014/main" id="{892BF4EA-F6A7-4B47-8B4E-24130B144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38100"/>
          <a:ext cx="4678680" cy="2465611"/>
        </a:xfrm>
        <a:prstGeom prst="rect">
          <a:avLst/>
        </a:prstGeom>
      </xdr:spPr>
    </xdr:pic>
    <xdr:clientData/>
  </xdr:oneCellAnchor>
  <xdr:twoCellAnchor editAs="oneCell">
    <xdr:from>
      <xdr:col>13</xdr:col>
      <xdr:colOff>259079</xdr:colOff>
      <xdr:row>1</xdr:row>
      <xdr:rowOff>60960</xdr:rowOff>
    </xdr:from>
    <xdr:to>
      <xdr:col>24</xdr:col>
      <xdr:colOff>216738</xdr:colOff>
      <xdr:row>17</xdr:row>
      <xdr:rowOff>137655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E3E4DF1-0442-49E7-8F3F-8CC60E596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79" y="426720"/>
          <a:ext cx="6663259" cy="3543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190500</xdr:colOff>
      <xdr:row>0</xdr:row>
      <xdr:rowOff>38100</xdr:rowOff>
    </xdr:from>
    <xdr:ext cx="4678680" cy="2465611"/>
    <xdr:pic>
      <xdr:nvPicPr>
        <xdr:cNvPr id="2" name="Рисунок 1">
          <a:extLst>
            <a:ext uri="{FF2B5EF4-FFF2-40B4-BE49-F238E27FC236}">
              <a16:creationId xmlns:a16="http://schemas.microsoft.com/office/drawing/2014/main" id="{955B597F-A221-49AE-8509-A3AEB063C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38100"/>
          <a:ext cx="4678680" cy="2465611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190500</xdr:colOff>
      <xdr:row>0</xdr:row>
      <xdr:rowOff>38100</xdr:rowOff>
    </xdr:from>
    <xdr:ext cx="4678680" cy="2465611"/>
    <xdr:pic>
      <xdr:nvPicPr>
        <xdr:cNvPr id="2" name="Рисунок 1">
          <a:extLst>
            <a:ext uri="{FF2B5EF4-FFF2-40B4-BE49-F238E27FC236}">
              <a16:creationId xmlns:a16="http://schemas.microsoft.com/office/drawing/2014/main" id="{A6694044-F8F1-4CE3-BB5E-2E361A8F9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38100"/>
          <a:ext cx="4678680" cy="2465611"/>
        </a:xfrm>
        <a:prstGeom prst="rect">
          <a:avLst/>
        </a:prstGeom>
      </xdr:spPr>
    </xdr:pic>
    <xdr:clientData/>
  </xdr:oneCellAnchor>
  <xdr:twoCellAnchor editAs="oneCell">
    <xdr:from>
      <xdr:col>11</xdr:col>
      <xdr:colOff>2453640</xdr:colOff>
      <xdr:row>10</xdr:row>
      <xdr:rowOff>182880</xdr:rowOff>
    </xdr:from>
    <xdr:to>
      <xdr:col>17</xdr:col>
      <xdr:colOff>206362</xdr:colOff>
      <xdr:row>17</xdr:row>
      <xdr:rowOff>15421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73FE868-3FAE-BD23-8461-EF1D4FE86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1820" y="2552700"/>
          <a:ext cx="4458322" cy="1295581"/>
        </a:xfrm>
        <a:prstGeom prst="rect">
          <a:avLst/>
        </a:prstGeom>
      </xdr:spPr>
    </xdr:pic>
    <xdr:clientData/>
  </xdr:twoCellAnchor>
  <xdr:twoCellAnchor editAs="oneCell">
    <xdr:from>
      <xdr:col>11</xdr:col>
      <xdr:colOff>662940</xdr:colOff>
      <xdr:row>32</xdr:row>
      <xdr:rowOff>45720</xdr:rowOff>
    </xdr:from>
    <xdr:to>
      <xdr:col>17</xdr:col>
      <xdr:colOff>473349</xdr:colOff>
      <xdr:row>40</xdr:row>
      <xdr:rowOff>49735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4D28E61-59FD-7D6D-0BAD-F499BB21E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1120" y="6621780"/>
          <a:ext cx="6516009" cy="1467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A509-E2F0-4B06-A418-262D26F43FF6}">
  <dimension ref="A1:L24"/>
  <sheetViews>
    <sheetView topLeftCell="A3" zoomScaleNormal="100" workbookViewId="0">
      <selection activeCell="G22" sqref="G22:I22"/>
    </sheetView>
  </sheetViews>
  <sheetFormatPr defaultRowHeight="14.4" x14ac:dyDescent="0.3"/>
  <cols>
    <col min="1" max="1" width="22.21875" style="1" customWidth="1"/>
    <col min="2" max="2" width="9.109375" style="1" bestFit="1" customWidth="1"/>
    <col min="3" max="4" width="9" style="1" bestFit="1" customWidth="1"/>
    <col min="5" max="5" width="2.33203125" style="2" customWidth="1"/>
    <col min="6" max="6" width="23.44140625" style="1" bestFit="1" customWidth="1"/>
    <col min="7" max="7" width="9.77734375" style="1" customWidth="1"/>
    <col min="8" max="8" width="9" style="1" customWidth="1"/>
    <col min="9" max="9" width="8.88671875" style="1"/>
    <col min="10" max="10" width="9.109375" style="1" bestFit="1" customWidth="1"/>
    <col min="11" max="11" width="53.33203125" style="1" bestFit="1" customWidth="1"/>
    <col min="12" max="12" width="5.33203125" style="1" bestFit="1" customWidth="1"/>
    <col min="13" max="16384" width="8.88671875" style="1"/>
  </cols>
  <sheetData>
    <row r="1" spans="1:12" ht="28.8" customHeight="1" x14ac:dyDescent="0.3">
      <c r="A1" s="30" t="s">
        <v>29</v>
      </c>
      <c r="B1" s="31" t="s">
        <v>28</v>
      </c>
      <c r="C1" s="31"/>
      <c r="D1" s="31"/>
      <c r="F1" s="27" t="s">
        <v>27</v>
      </c>
      <c r="G1" s="28"/>
      <c r="H1" s="28"/>
      <c r="I1" s="29"/>
    </row>
    <row r="2" spans="1:12" x14ac:dyDescent="0.3">
      <c r="A2" s="30"/>
      <c r="B2" s="15">
        <v>1</v>
      </c>
      <c r="C2" s="15">
        <v>2</v>
      </c>
      <c r="D2" s="15">
        <v>3</v>
      </c>
      <c r="F2" s="14" t="s">
        <v>26</v>
      </c>
      <c r="G2" s="14" t="s">
        <v>25</v>
      </c>
      <c r="H2" s="14" t="s">
        <v>24</v>
      </c>
      <c r="I2" s="14" t="s">
        <v>23</v>
      </c>
    </row>
    <row r="3" spans="1:12" x14ac:dyDescent="0.3">
      <c r="A3" s="4" t="s">
        <v>4</v>
      </c>
      <c r="B3" s="9">
        <v>0.49</v>
      </c>
      <c r="C3" s="9">
        <v>0.37</v>
      </c>
      <c r="D3" s="9">
        <v>0.23</v>
      </c>
      <c r="F3" s="11" t="s">
        <v>22</v>
      </c>
      <c r="G3" s="13">
        <v>1200</v>
      </c>
      <c r="H3" s="13">
        <v>599.99999999999989</v>
      </c>
      <c r="I3" s="12">
        <v>530.00000000000011</v>
      </c>
    </row>
    <row r="4" spans="1:12" x14ac:dyDescent="0.3">
      <c r="A4" s="4" t="s">
        <v>2</v>
      </c>
      <c r="B4" s="9">
        <v>7.0000000000000007E-2</v>
      </c>
      <c r="C4" s="9">
        <v>0.08</v>
      </c>
      <c r="D4" s="9">
        <v>0.1</v>
      </c>
      <c r="F4" s="11" t="s">
        <v>21</v>
      </c>
      <c r="G4" s="10">
        <f>$G$3*B6</f>
        <v>1421052</v>
      </c>
      <c r="H4" s="10">
        <f>H3*$C$6</f>
        <v>829066.19999999984</v>
      </c>
      <c r="I4" s="10">
        <f>I3*$D$6</f>
        <v>574262.95000000019</v>
      </c>
    </row>
    <row r="5" spans="1:12" x14ac:dyDescent="0.3">
      <c r="A5" s="4" t="s">
        <v>20</v>
      </c>
      <c r="B5" s="9">
        <v>1.7999999999999999E-2</v>
      </c>
      <c r="C5" s="9">
        <v>2.1000000000000001E-2</v>
      </c>
      <c r="D5" s="9">
        <v>0.03</v>
      </c>
      <c r="F5" s="4" t="s">
        <v>19</v>
      </c>
      <c r="G5" s="23">
        <f>SUMPRODUCT(B3:D3,$G$3:$I$3)/SUM(G3:I3)</f>
        <v>0.39995708154506443</v>
      </c>
      <c r="H5" s="24"/>
      <c r="I5" s="25"/>
    </row>
    <row r="6" spans="1:12" x14ac:dyDescent="0.3">
      <c r="A6" s="4" t="s">
        <v>18</v>
      </c>
      <c r="B6" s="8">
        <v>1184.21</v>
      </c>
      <c r="C6" s="8">
        <v>1381.777</v>
      </c>
      <c r="D6" s="8">
        <v>1083.5150000000001</v>
      </c>
      <c r="F6" s="4" t="s">
        <v>10</v>
      </c>
      <c r="G6" s="23">
        <f>SUMPRODUCT(B4:D4,$G$3:$I$3)/SUM(G3:I3)</f>
        <v>7.9399141630901282E-2</v>
      </c>
      <c r="H6" s="24"/>
      <c r="I6" s="25"/>
    </row>
    <row r="7" spans="1:12" ht="28.2" customHeight="1" x14ac:dyDescent="0.3">
      <c r="A7" s="7" t="s">
        <v>17</v>
      </c>
      <c r="B7" s="8">
        <v>1650</v>
      </c>
      <c r="C7" s="8">
        <v>1090</v>
      </c>
      <c r="D7" s="8">
        <v>1270</v>
      </c>
      <c r="F7" s="4" t="s">
        <v>16</v>
      </c>
      <c r="G7" s="23">
        <f>SUMPRODUCT(B5:D5,$G$3:$I$3)/SUM(G3:I3)</f>
        <v>2.1502145922746779E-2</v>
      </c>
      <c r="H7" s="24"/>
      <c r="I7" s="25"/>
    </row>
    <row r="8" spans="1:12" ht="28.8" x14ac:dyDescent="0.3">
      <c r="A8" s="7" t="s">
        <v>15</v>
      </c>
      <c r="B8" s="8">
        <v>1200</v>
      </c>
      <c r="C8" s="8">
        <v>600</v>
      </c>
      <c r="D8" s="8">
        <v>530</v>
      </c>
      <c r="F8" s="4" t="s">
        <v>14</v>
      </c>
      <c r="G8" s="23">
        <f>SUM(G3:I3)</f>
        <v>2330</v>
      </c>
      <c r="H8" s="24"/>
      <c r="I8" s="25"/>
    </row>
    <row r="9" spans="1:12" x14ac:dyDescent="0.3">
      <c r="F9" s="4" t="s">
        <v>13</v>
      </c>
      <c r="G9" s="23">
        <f>SUM(G4:I4)</f>
        <v>2824381.15</v>
      </c>
      <c r="H9" s="24"/>
      <c r="I9" s="25"/>
    </row>
    <row r="10" spans="1:12" x14ac:dyDescent="0.3">
      <c r="A10" s="32"/>
      <c r="B10" s="32"/>
      <c r="C10" s="32"/>
      <c r="D10" s="32"/>
    </row>
    <row r="11" spans="1:12" ht="28.8" x14ac:dyDescent="0.3">
      <c r="A11" s="4" t="s">
        <v>12</v>
      </c>
      <c r="B11" s="6" t="s">
        <v>11</v>
      </c>
      <c r="C11" s="6" t="s">
        <v>10</v>
      </c>
      <c r="D11" s="6" t="s">
        <v>9</v>
      </c>
      <c r="F11" s="16" t="s">
        <v>35</v>
      </c>
      <c r="G11" s="33">
        <f>G22-G9</f>
        <v>675618.85000000009</v>
      </c>
      <c r="H11" s="34"/>
      <c r="I11" s="35"/>
    </row>
    <row r="12" spans="1:12" x14ac:dyDescent="0.3">
      <c r="A12" s="4" t="s">
        <v>8</v>
      </c>
      <c r="B12" s="3">
        <v>0.39500000000000002</v>
      </c>
      <c r="C12" s="3" t="s">
        <v>6</v>
      </c>
      <c r="D12" s="3" t="s">
        <v>6</v>
      </c>
      <c r="G12" s="17"/>
      <c r="H12" s="18"/>
      <c r="I12" s="19"/>
    </row>
    <row r="13" spans="1:12" x14ac:dyDescent="0.3">
      <c r="A13" s="4" t="s">
        <v>7</v>
      </c>
      <c r="B13" s="3" t="s">
        <v>6</v>
      </c>
      <c r="C13" s="3">
        <v>0.82</v>
      </c>
      <c r="D13" s="5">
        <v>0.216</v>
      </c>
      <c r="F13" s="27" t="s">
        <v>27</v>
      </c>
      <c r="G13" s="28"/>
      <c r="H13" s="28"/>
      <c r="I13" s="29"/>
      <c r="K13" s="1" t="s">
        <v>32</v>
      </c>
      <c r="L13" s="1" t="s">
        <v>34</v>
      </c>
    </row>
    <row r="14" spans="1:12" x14ac:dyDescent="0.3">
      <c r="A14" s="4" t="s">
        <v>5</v>
      </c>
      <c r="B14" s="3">
        <v>0.47399999999999998</v>
      </c>
      <c r="C14" s="3">
        <v>0.98</v>
      </c>
      <c r="D14" s="3">
        <v>0.26</v>
      </c>
      <c r="F14" s="14" t="s">
        <v>26</v>
      </c>
      <c r="G14" s="14" t="s">
        <v>25</v>
      </c>
      <c r="H14" s="14" t="s">
        <v>24</v>
      </c>
      <c r="I14" s="14" t="s">
        <v>23</v>
      </c>
      <c r="K14" s="1" t="s">
        <v>33</v>
      </c>
    </row>
    <row r="15" spans="1:12" x14ac:dyDescent="0.3">
      <c r="F15" s="11" t="s">
        <v>22</v>
      </c>
      <c r="G15" s="13">
        <v>1531.7232513482727</v>
      </c>
      <c r="H15" s="13">
        <v>600</v>
      </c>
      <c r="I15" s="12">
        <v>790.99210303582504</v>
      </c>
      <c r="K15" s="1" t="s">
        <v>37</v>
      </c>
    </row>
    <row r="16" spans="1:12" x14ac:dyDescent="0.3">
      <c r="F16" s="11" t="s">
        <v>21</v>
      </c>
      <c r="G16" s="10">
        <f>B6*G15</f>
        <v>1813881.9914791381</v>
      </c>
      <c r="H16" s="10">
        <f t="shared" ref="H16:I16" si="0">C6*H15</f>
        <v>829066.20000000007</v>
      </c>
      <c r="I16" s="10">
        <f t="shared" si="0"/>
        <v>857051.80852086202</v>
      </c>
      <c r="K16" s="1" t="s">
        <v>38</v>
      </c>
    </row>
    <row r="17" spans="6:11" x14ac:dyDescent="0.3">
      <c r="F17" s="4" t="s">
        <v>19</v>
      </c>
      <c r="G17" s="23">
        <f>SUMPRODUCT(B3:D3,G15:I15)/SUM(G15:I15)</f>
        <v>0.39500000406374663</v>
      </c>
      <c r="H17" s="24"/>
      <c r="I17" s="25"/>
      <c r="K17" s="1" t="s">
        <v>39</v>
      </c>
    </row>
    <row r="18" spans="6:11" x14ac:dyDescent="0.3">
      <c r="F18" s="4" t="s">
        <v>10</v>
      </c>
      <c r="G18" s="23">
        <f>SUMPRODUCT(B4:D4,G15:I15)/SUM(G15:I15)</f>
        <v>8.0171966642759065E-2</v>
      </c>
      <c r="H18" s="24"/>
      <c r="I18" s="25"/>
      <c r="J18" s="1" t="s">
        <v>4</v>
      </c>
      <c r="K18" s="1" t="s">
        <v>3</v>
      </c>
    </row>
    <row r="19" spans="6:11" x14ac:dyDescent="0.3">
      <c r="F19" s="4" t="s">
        <v>16</v>
      </c>
      <c r="G19" s="23">
        <f>SUMPRODUCT(B5:D5,G15:I15)/SUM(G15:I15)</f>
        <v>2.1863498106133375E-2</v>
      </c>
      <c r="H19" s="24"/>
      <c r="I19" s="25"/>
      <c r="J19" s="1" t="s">
        <v>2</v>
      </c>
      <c r="K19" s="1" t="s">
        <v>30</v>
      </c>
    </row>
    <row r="20" spans="6:11" x14ac:dyDescent="0.3">
      <c r="F20" s="4" t="s">
        <v>14</v>
      </c>
      <c r="G20" s="23">
        <f>SUM(G15:I15)</f>
        <v>2922.7153543840977</v>
      </c>
      <c r="H20" s="24"/>
      <c r="I20" s="25"/>
      <c r="J20" s="1" t="s">
        <v>1</v>
      </c>
      <c r="K20" s="1" t="s">
        <v>31</v>
      </c>
    </row>
    <row r="21" spans="6:11" x14ac:dyDescent="0.3">
      <c r="F21" s="4" t="s">
        <v>13</v>
      </c>
      <c r="G21" s="23">
        <f>SUM(G16:I16)</f>
        <v>3500000</v>
      </c>
      <c r="H21" s="24"/>
      <c r="I21" s="25"/>
    </row>
    <row r="22" spans="6:11" x14ac:dyDescent="0.3">
      <c r="F22" s="20" t="s">
        <v>36</v>
      </c>
      <c r="G22" s="26">
        <v>3500000</v>
      </c>
      <c r="H22" s="26"/>
      <c r="I22" s="26"/>
      <c r="K22" s="1" t="s">
        <v>0</v>
      </c>
    </row>
    <row r="24" spans="6:11" x14ac:dyDescent="0.3">
      <c r="K24" s="1" t="s">
        <v>77</v>
      </c>
    </row>
  </sheetData>
  <mergeCells count="17">
    <mergeCell ref="G11:I11"/>
    <mergeCell ref="A1:A2"/>
    <mergeCell ref="B1:D1"/>
    <mergeCell ref="A10:D10"/>
    <mergeCell ref="F1:I1"/>
    <mergeCell ref="G8:I8"/>
    <mergeCell ref="G5:I5"/>
    <mergeCell ref="G6:I6"/>
    <mergeCell ref="G7:I7"/>
    <mergeCell ref="G9:I9"/>
    <mergeCell ref="G20:I20"/>
    <mergeCell ref="G21:I21"/>
    <mergeCell ref="G22:I22"/>
    <mergeCell ref="F13:I13"/>
    <mergeCell ref="G17:I17"/>
    <mergeCell ref="G18:I18"/>
    <mergeCell ref="G19:I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4BE5-6E9E-4987-8FE6-2EB5E7925B78}">
  <dimension ref="A1:L22"/>
  <sheetViews>
    <sheetView zoomScaleNormal="100" workbookViewId="0">
      <selection activeCell="G21" sqref="G21"/>
    </sheetView>
  </sheetViews>
  <sheetFormatPr defaultRowHeight="14.4" x14ac:dyDescent="0.3"/>
  <cols>
    <col min="1" max="1" width="22.21875" style="1" customWidth="1"/>
    <col min="2" max="2" width="9.109375" style="1" bestFit="1" customWidth="1"/>
    <col min="3" max="4" width="9" style="1" bestFit="1" customWidth="1"/>
    <col min="5" max="5" width="2.33203125" style="2" customWidth="1"/>
    <col min="6" max="6" width="23.44140625" style="1" bestFit="1" customWidth="1"/>
    <col min="7" max="7" width="9.77734375" style="1" customWidth="1"/>
    <col min="8" max="8" width="9" style="1" customWidth="1"/>
    <col min="9" max="9" width="8.88671875" style="1"/>
    <col min="10" max="10" width="9.109375" style="1" bestFit="1" customWidth="1"/>
    <col min="11" max="11" width="53.33203125" style="1" bestFit="1" customWidth="1"/>
    <col min="12" max="12" width="5.33203125" style="1" bestFit="1" customWidth="1"/>
    <col min="13" max="16384" width="8.88671875" style="1"/>
  </cols>
  <sheetData>
    <row r="1" spans="1:12" ht="28.8" customHeight="1" x14ac:dyDescent="0.3">
      <c r="A1" s="30" t="s">
        <v>29</v>
      </c>
      <c r="B1" s="31" t="s">
        <v>28</v>
      </c>
      <c r="C1" s="31"/>
      <c r="D1" s="31"/>
      <c r="F1" s="27" t="s">
        <v>27</v>
      </c>
      <c r="G1" s="28"/>
      <c r="H1" s="28"/>
      <c r="I1" s="29"/>
    </row>
    <row r="2" spans="1:12" x14ac:dyDescent="0.3">
      <c r="A2" s="30"/>
      <c r="B2" s="15">
        <v>1</v>
      </c>
      <c r="C2" s="15">
        <v>2</v>
      </c>
      <c r="D2" s="15">
        <v>3</v>
      </c>
      <c r="F2" s="14" t="s">
        <v>26</v>
      </c>
      <c r="G2" s="14" t="s">
        <v>25</v>
      </c>
      <c r="H2" s="14" t="s">
        <v>24</v>
      </c>
      <c r="I2" s="14" t="s">
        <v>23</v>
      </c>
    </row>
    <row r="3" spans="1:12" x14ac:dyDescent="0.3">
      <c r="A3" s="4" t="s">
        <v>4</v>
      </c>
      <c r="B3" s="9">
        <v>0.49</v>
      </c>
      <c r="C3" s="9">
        <v>0.37</v>
      </c>
      <c r="D3" s="9">
        <v>0.23</v>
      </c>
      <c r="F3" s="11" t="s">
        <v>22</v>
      </c>
      <c r="G3" s="13">
        <v>1650</v>
      </c>
      <c r="H3" s="13">
        <v>716.57153400324933</v>
      </c>
      <c r="I3" s="12">
        <v>841.42846478074659</v>
      </c>
    </row>
    <row r="4" spans="1:12" x14ac:dyDescent="0.3">
      <c r="A4" s="4" t="s">
        <v>2</v>
      </c>
      <c r="B4" s="9">
        <v>7.0000000000000007E-2</v>
      </c>
      <c r="C4" s="9">
        <v>0.08</v>
      </c>
      <c r="D4" s="9">
        <v>0.1</v>
      </c>
      <c r="F4" s="11" t="s">
        <v>21</v>
      </c>
      <c r="G4" s="10">
        <f>$G$3*B6</f>
        <v>1953946.5</v>
      </c>
      <c r="H4" s="10">
        <f>H3*$C$6</f>
        <v>990142.06454040785</v>
      </c>
      <c r="I4" s="10">
        <f>I3*$D$6</f>
        <v>911700.36301691073</v>
      </c>
    </row>
    <row r="5" spans="1:12" x14ac:dyDescent="0.3">
      <c r="A5" s="4" t="s">
        <v>20</v>
      </c>
      <c r="B5" s="9">
        <v>1.7999999999999999E-2</v>
      </c>
      <c r="C5" s="9">
        <v>2.1000000000000001E-2</v>
      </c>
      <c r="D5" s="9">
        <v>0.03</v>
      </c>
      <c r="F5" s="4" t="s">
        <v>19</v>
      </c>
      <c r="G5" s="23">
        <f>SUMPRODUCT(B3:D3,$G$3:$I$3)/SUM(G3:I3)</f>
        <v>0.39500000466368312</v>
      </c>
      <c r="H5" s="24"/>
      <c r="I5" s="25"/>
    </row>
    <row r="6" spans="1:12" x14ac:dyDescent="0.3">
      <c r="A6" s="4" t="s">
        <v>18</v>
      </c>
      <c r="B6" s="8">
        <v>1184.21</v>
      </c>
      <c r="C6" s="8">
        <v>1381.777</v>
      </c>
      <c r="D6" s="8">
        <v>1083.5150000000001</v>
      </c>
      <c r="F6" s="4" t="s">
        <v>10</v>
      </c>
      <c r="G6" s="23">
        <f>SUMPRODUCT(B4:D4,$G$3:$I$3)/SUM(G3:I3)</f>
        <v>8.0102421850292871E-2</v>
      </c>
      <c r="H6" s="24"/>
      <c r="I6" s="25"/>
    </row>
    <row r="7" spans="1:12" ht="28.2" customHeight="1" x14ac:dyDescent="0.3">
      <c r="A7" s="7" t="s">
        <v>17</v>
      </c>
      <c r="B7" s="8">
        <v>1650</v>
      </c>
      <c r="C7" s="8">
        <v>1090</v>
      </c>
      <c r="D7" s="8">
        <v>1270</v>
      </c>
      <c r="F7" s="4" t="s">
        <v>16</v>
      </c>
      <c r="G7" s="23">
        <f>SUMPRODUCT(B5:D5,$G$3:$I$3)/SUM(G3:I3)</f>
        <v>2.1817598561103779E-2</v>
      </c>
      <c r="H7" s="24"/>
      <c r="I7" s="25"/>
    </row>
    <row r="8" spans="1:12" ht="28.8" x14ac:dyDescent="0.3">
      <c r="A8" s="7" t="s">
        <v>15</v>
      </c>
      <c r="B8" s="8">
        <v>1200</v>
      </c>
      <c r="C8" s="8">
        <v>600</v>
      </c>
      <c r="D8" s="8">
        <v>530</v>
      </c>
      <c r="F8" s="4" t="s">
        <v>14</v>
      </c>
      <c r="G8" s="23">
        <f>SUM(G3:I3)</f>
        <v>3207.999998783996</v>
      </c>
      <c r="H8" s="24"/>
      <c r="I8" s="25"/>
    </row>
    <row r="9" spans="1:12" x14ac:dyDescent="0.3">
      <c r="F9" s="4" t="s">
        <v>13</v>
      </c>
      <c r="G9" s="23">
        <f>SUM(G4:I4)</f>
        <v>3855788.9275573185</v>
      </c>
      <c r="H9" s="24"/>
      <c r="I9" s="25"/>
    </row>
    <row r="10" spans="1:12" x14ac:dyDescent="0.3">
      <c r="A10" s="32"/>
      <c r="B10" s="32"/>
      <c r="C10" s="32"/>
      <c r="D10" s="32"/>
    </row>
    <row r="11" spans="1:12" ht="28.8" x14ac:dyDescent="0.3">
      <c r="A11" s="4" t="s">
        <v>12</v>
      </c>
      <c r="B11" s="6" t="s">
        <v>11</v>
      </c>
      <c r="C11" s="6" t="s">
        <v>10</v>
      </c>
      <c r="D11" s="6" t="s">
        <v>9</v>
      </c>
      <c r="F11" s="7" t="s">
        <v>42</v>
      </c>
      <c r="G11" s="36">
        <f xml:space="preserve"> 0.8*(B7+C7+D7)</f>
        <v>3208</v>
      </c>
      <c r="H11" s="36"/>
      <c r="I11" s="36"/>
    </row>
    <row r="12" spans="1:12" x14ac:dyDescent="0.3">
      <c r="A12" s="4" t="s">
        <v>8</v>
      </c>
      <c r="B12" s="3">
        <v>0.39500000000000002</v>
      </c>
      <c r="C12" s="3" t="s">
        <v>6</v>
      </c>
      <c r="D12" s="3" t="s">
        <v>6</v>
      </c>
      <c r="G12"/>
      <c r="H12"/>
      <c r="I12"/>
      <c r="K12" s="1" t="s">
        <v>41</v>
      </c>
    </row>
    <row r="13" spans="1:12" x14ac:dyDescent="0.3">
      <c r="A13" s="4" t="s">
        <v>7</v>
      </c>
      <c r="B13" s="3" t="s">
        <v>6</v>
      </c>
      <c r="C13" s="3">
        <v>0.82</v>
      </c>
      <c r="D13" s="5">
        <v>0.216</v>
      </c>
      <c r="F13"/>
      <c r="G13"/>
      <c r="H13"/>
      <c r="I13"/>
      <c r="K13" s="1" t="s">
        <v>40</v>
      </c>
      <c r="L13" s="1" t="s">
        <v>34</v>
      </c>
    </row>
    <row r="14" spans="1:12" x14ac:dyDescent="0.3">
      <c r="A14" s="4" t="s">
        <v>5</v>
      </c>
      <c r="B14" s="3">
        <v>0.47399999999999998</v>
      </c>
      <c r="C14" s="3">
        <v>0.98</v>
      </c>
      <c r="D14" s="3">
        <v>0.26</v>
      </c>
      <c r="F14"/>
      <c r="G14"/>
      <c r="H14"/>
      <c r="I14"/>
      <c r="K14" s="37" t="s">
        <v>79</v>
      </c>
    </row>
    <row r="15" spans="1:12" x14ac:dyDescent="0.3">
      <c r="F15"/>
      <c r="G15"/>
      <c r="H15"/>
      <c r="I15"/>
      <c r="K15" s="1" t="s">
        <v>37</v>
      </c>
    </row>
    <row r="16" spans="1:12" x14ac:dyDescent="0.3">
      <c r="F16"/>
      <c r="G16"/>
      <c r="H16"/>
      <c r="I16"/>
      <c r="K16" s="1" t="s">
        <v>38</v>
      </c>
    </row>
    <row r="17" spans="6:11" x14ac:dyDescent="0.3">
      <c r="F17"/>
      <c r="G17"/>
      <c r="H17"/>
      <c r="I17"/>
      <c r="K17" s="1" t="s">
        <v>39</v>
      </c>
    </row>
    <row r="18" spans="6:11" x14ac:dyDescent="0.3">
      <c r="F18"/>
      <c r="G18"/>
      <c r="H18"/>
      <c r="I18"/>
      <c r="J18" s="1" t="s">
        <v>4</v>
      </c>
      <c r="K18" s="1" t="s">
        <v>3</v>
      </c>
    </row>
    <row r="19" spans="6:11" x14ac:dyDescent="0.3">
      <c r="F19"/>
      <c r="G19"/>
      <c r="H19"/>
      <c r="I19"/>
      <c r="J19" s="1" t="s">
        <v>2</v>
      </c>
      <c r="K19" s="1" t="s">
        <v>30</v>
      </c>
    </row>
    <row r="20" spans="6:11" x14ac:dyDescent="0.3">
      <c r="F20"/>
      <c r="G20"/>
      <c r="H20"/>
      <c r="I20"/>
      <c r="J20" s="1" t="s">
        <v>1</v>
      </c>
      <c r="K20" s="1" t="s">
        <v>31</v>
      </c>
    </row>
    <row r="21" spans="6:11" x14ac:dyDescent="0.3">
      <c r="F21"/>
      <c r="G21"/>
      <c r="H21"/>
      <c r="I21"/>
    </row>
    <row r="22" spans="6:11" x14ac:dyDescent="0.3">
      <c r="F22"/>
      <c r="G22"/>
      <c r="H22"/>
      <c r="I22"/>
      <c r="K22" s="1" t="s">
        <v>0</v>
      </c>
    </row>
  </sheetData>
  <mergeCells count="10">
    <mergeCell ref="G8:I8"/>
    <mergeCell ref="G9:I9"/>
    <mergeCell ref="A10:D10"/>
    <mergeCell ref="G11:I11"/>
    <mergeCell ref="A1:A2"/>
    <mergeCell ref="B1:D1"/>
    <mergeCell ref="F1:I1"/>
    <mergeCell ref="G5:I5"/>
    <mergeCell ref="G6:I6"/>
    <mergeCell ref="G7:I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1FC-690D-4CE5-9216-69033C759A6B}">
  <dimension ref="A1:M44"/>
  <sheetViews>
    <sheetView tabSelected="1" zoomScaleNormal="100" workbookViewId="0">
      <selection activeCell="L20" sqref="L20"/>
    </sheetView>
  </sheetViews>
  <sheetFormatPr defaultRowHeight="14.4" x14ac:dyDescent="0.3"/>
  <cols>
    <col min="1" max="1" width="22.21875" style="1" customWidth="1"/>
    <col min="2" max="2" width="9.109375" style="1" bestFit="1" customWidth="1"/>
    <col min="3" max="4" width="9" style="1" bestFit="1" customWidth="1"/>
    <col min="5" max="5" width="2.33203125" style="2" customWidth="1"/>
    <col min="6" max="6" width="23.44140625" style="1" bestFit="1" customWidth="1"/>
    <col min="7" max="7" width="9.77734375" style="1" customWidth="1"/>
    <col min="8" max="8" width="9" style="1" customWidth="1"/>
    <col min="9" max="9" width="8.88671875" style="1"/>
    <col min="10" max="11" width="9.109375" style="1" bestFit="1" customWidth="1"/>
    <col min="12" max="12" width="53.33203125" style="1" bestFit="1" customWidth="1"/>
    <col min="13" max="16384" width="8.88671875" style="1"/>
  </cols>
  <sheetData>
    <row r="1" spans="1:9" ht="28.8" customHeight="1" x14ac:dyDescent="0.3">
      <c r="A1" s="30" t="s">
        <v>29</v>
      </c>
      <c r="B1" s="31" t="s">
        <v>28</v>
      </c>
      <c r="C1" s="31"/>
      <c r="D1" s="31"/>
      <c r="F1" s="27" t="s">
        <v>27</v>
      </c>
      <c r="G1" s="28"/>
      <c r="H1" s="28"/>
      <c r="I1" s="29"/>
    </row>
    <row r="2" spans="1:9" x14ac:dyDescent="0.3">
      <c r="A2" s="30"/>
      <c r="B2" s="15">
        <v>1</v>
      </c>
      <c r="C2" s="15">
        <v>2</v>
      </c>
      <c r="D2" s="15">
        <v>3</v>
      </c>
      <c r="F2" s="14" t="s">
        <v>26</v>
      </c>
      <c r="G2" s="14" t="s">
        <v>25</v>
      </c>
      <c r="H2" s="14" t="s">
        <v>24</v>
      </c>
      <c r="I2" s="14" t="s">
        <v>23</v>
      </c>
    </row>
    <row r="3" spans="1:9" x14ac:dyDescent="0.3">
      <c r="A3" s="4" t="s">
        <v>4</v>
      </c>
      <c r="B3" s="9">
        <v>0.49</v>
      </c>
      <c r="C3" s="9">
        <v>0.37</v>
      </c>
      <c r="D3" s="9">
        <v>0.23</v>
      </c>
      <c r="F3" s="11" t="s">
        <v>22</v>
      </c>
      <c r="G3" s="13">
        <v>1650</v>
      </c>
      <c r="H3" s="13">
        <v>1090</v>
      </c>
      <c r="I3" s="12">
        <v>784.84849579196009</v>
      </c>
    </row>
    <row r="4" spans="1:9" x14ac:dyDescent="0.3">
      <c r="A4" s="4" t="s">
        <v>2</v>
      </c>
      <c r="B4" s="9">
        <v>7.0000000000000007E-2</v>
      </c>
      <c r="C4" s="9">
        <v>0.08</v>
      </c>
      <c r="D4" s="9">
        <v>0.1</v>
      </c>
      <c r="F4" s="11" t="s">
        <v>21</v>
      </c>
      <c r="G4" s="10">
        <f>$G$3*B6</f>
        <v>1953946.5</v>
      </c>
      <c r="H4" s="10">
        <f>H3*C6</f>
        <v>1506136.93</v>
      </c>
      <c r="I4" s="10">
        <f>I3*D6</f>
        <v>850395.1179180257</v>
      </c>
    </row>
    <row r="5" spans="1:9" x14ac:dyDescent="0.3">
      <c r="A5" s="4" t="s">
        <v>20</v>
      </c>
      <c r="B5" s="9">
        <v>1.7999999999999999E-2</v>
      </c>
      <c r="C5" s="9">
        <v>2.1000000000000001E-2</v>
      </c>
      <c r="D5" s="9">
        <v>0.03</v>
      </c>
      <c r="F5" s="4" t="s">
        <v>19</v>
      </c>
      <c r="G5" s="23">
        <f>SUMPRODUCT(B3:D3,$G$3:$I$3)/SUM(G3:I3)</f>
        <v>0.39499999948773018</v>
      </c>
      <c r="H5" s="24"/>
      <c r="I5" s="25"/>
    </row>
    <row r="6" spans="1:9" x14ac:dyDescent="0.3">
      <c r="A6" s="4" t="s">
        <v>18</v>
      </c>
      <c r="B6" s="8">
        <v>1184.21</v>
      </c>
      <c r="C6" s="8">
        <v>1381.777</v>
      </c>
      <c r="D6" s="8">
        <v>1083.5150000000001</v>
      </c>
      <c r="F6" s="4" t="s">
        <v>10</v>
      </c>
      <c r="G6" s="23">
        <f>SUMPRODUCT(B4:D4,$G$3:$I$3)/SUM(G3:I3)</f>
        <v>7.9772180255372832E-2</v>
      </c>
      <c r="H6" s="24"/>
      <c r="I6" s="25"/>
    </row>
    <row r="7" spans="1:9" ht="28.2" customHeight="1" x14ac:dyDescent="0.3">
      <c r="A7" s="7" t="s">
        <v>17</v>
      </c>
      <c r="B7" s="8">
        <v>1650</v>
      </c>
      <c r="C7" s="8">
        <v>1090</v>
      </c>
      <c r="D7" s="8">
        <v>1270</v>
      </c>
      <c r="F7" s="4" t="s">
        <v>16</v>
      </c>
      <c r="G7" s="23">
        <f>SUMPRODUCT(B5:D5,$G$3:$I$3)/SUM(G3:I3)</f>
        <v>2.1599638953177971E-2</v>
      </c>
      <c r="H7" s="24"/>
      <c r="I7" s="25"/>
    </row>
    <row r="8" spans="1:9" ht="28.8" x14ac:dyDescent="0.3">
      <c r="A8" s="7" t="s">
        <v>15</v>
      </c>
      <c r="B8" s="8">
        <v>1200</v>
      </c>
      <c r="C8" s="8">
        <v>600</v>
      </c>
      <c r="D8" s="8">
        <v>530</v>
      </c>
      <c r="F8" s="4" t="s">
        <v>14</v>
      </c>
      <c r="G8" s="23">
        <f>SUM(G3:I3)</f>
        <v>3524.84849579196</v>
      </c>
      <c r="H8" s="24"/>
      <c r="I8" s="25"/>
    </row>
    <row r="9" spans="1:9" x14ac:dyDescent="0.3">
      <c r="F9" s="4" t="s">
        <v>13</v>
      </c>
      <c r="G9" s="23">
        <f>SUM(G4:I4)</f>
        <v>4310478.5479180254</v>
      </c>
      <c r="H9" s="24"/>
      <c r="I9" s="25"/>
    </row>
    <row r="10" spans="1:9" x14ac:dyDescent="0.3">
      <c r="A10" s="32"/>
      <c r="B10" s="32"/>
      <c r="C10" s="32"/>
      <c r="D10" s="32"/>
    </row>
    <row r="11" spans="1:9" ht="28.8" x14ac:dyDescent="0.3">
      <c r="A11" s="4" t="s">
        <v>12</v>
      </c>
      <c r="B11" s="6" t="s">
        <v>11</v>
      </c>
      <c r="C11" s="6" t="s">
        <v>10</v>
      </c>
      <c r="D11" s="6" t="s">
        <v>9</v>
      </c>
      <c r="F11"/>
      <c r="G11"/>
      <c r="H11"/>
      <c r="I11"/>
    </row>
    <row r="12" spans="1:9" x14ac:dyDescent="0.3">
      <c r="A12" s="4" t="s">
        <v>8</v>
      </c>
      <c r="B12" s="3">
        <v>0.39500000000000002</v>
      </c>
      <c r="C12" s="3" t="s">
        <v>6</v>
      </c>
      <c r="D12" s="3" t="s">
        <v>6</v>
      </c>
      <c r="F12" s="1" t="s">
        <v>43</v>
      </c>
      <c r="G12">
        <v>4310478.5502194501</v>
      </c>
      <c r="H12" t="s">
        <v>47</v>
      </c>
      <c r="I12"/>
    </row>
    <row r="13" spans="1:9" x14ac:dyDescent="0.3">
      <c r="A13" s="4" t="s">
        <v>7</v>
      </c>
      <c r="B13" s="3" t="s">
        <v>6</v>
      </c>
      <c r="C13" s="3">
        <v>0.82</v>
      </c>
      <c r="D13" s="5">
        <v>0.216</v>
      </c>
      <c r="F13" t="s">
        <v>44</v>
      </c>
      <c r="G13">
        <v>2824381.15</v>
      </c>
      <c r="H13" t="s">
        <v>48</v>
      </c>
      <c r="I13"/>
    </row>
    <row r="14" spans="1:9" x14ac:dyDescent="0.3">
      <c r="A14" s="4" t="s">
        <v>5</v>
      </c>
      <c r="B14" s="3">
        <v>0.47399999999999998</v>
      </c>
      <c r="C14" s="3">
        <v>0.98</v>
      </c>
      <c r="D14" s="3">
        <v>0.26</v>
      </c>
      <c r="F14" t="s">
        <v>45</v>
      </c>
      <c r="G14">
        <v>3524.8484975076699</v>
      </c>
      <c r="H14" t="s">
        <v>49</v>
      </c>
      <c r="I14"/>
    </row>
    <row r="15" spans="1:9" x14ac:dyDescent="0.3">
      <c r="F15" t="s">
        <v>46</v>
      </c>
      <c r="G15">
        <v>2330</v>
      </c>
      <c r="H15" t="s">
        <v>50</v>
      </c>
      <c r="I15"/>
    </row>
    <row r="16" spans="1:9" x14ac:dyDescent="0.3">
      <c r="F16"/>
      <c r="G16"/>
      <c r="H16"/>
      <c r="I16"/>
    </row>
    <row r="17" spans="6:13" x14ac:dyDescent="0.3">
      <c r="F17" t="s">
        <v>51</v>
      </c>
      <c r="G17" t="s">
        <v>53</v>
      </c>
      <c r="H17"/>
      <c r="I17"/>
    </row>
    <row r="18" spans="6:13" x14ac:dyDescent="0.3">
      <c r="F18" t="s">
        <v>52</v>
      </c>
      <c r="G18" t="s">
        <v>63</v>
      </c>
      <c r="H18"/>
      <c r="I18"/>
    </row>
    <row r="19" spans="6:13" ht="30.6" customHeight="1" x14ac:dyDescent="0.3">
      <c r="F19"/>
      <c r="G19" s="21" t="s">
        <v>59</v>
      </c>
      <c r="H19" t="s">
        <v>54</v>
      </c>
      <c r="I19" t="s">
        <v>57</v>
      </c>
      <c r="J19" s="1" t="s">
        <v>58</v>
      </c>
      <c r="K19" s="1" t="s">
        <v>60</v>
      </c>
    </row>
    <row r="20" spans="6:13" x14ac:dyDescent="0.3">
      <c r="F20" t="s">
        <v>55</v>
      </c>
      <c r="G20">
        <f>4310478.55021945-2824381.15</f>
        <v>1486097.4002194502</v>
      </c>
      <c r="H20">
        <f>B6/$G$20</f>
        <v>7.9685894062201388E-4</v>
      </c>
      <c r="I20">
        <f t="shared" ref="I20:J20" si="0">C6/$G$20</f>
        <v>9.2980244753537332E-4</v>
      </c>
      <c r="J20">
        <f t="shared" si="0"/>
        <v>7.2910093230766618E-4</v>
      </c>
      <c r="K20" s="1">
        <f>G13/G20</f>
        <v>1.9005356913907034</v>
      </c>
    </row>
    <row r="21" spans="6:13" x14ac:dyDescent="0.3">
      <c r="F21" t="s">
        <v>56</v>
      </c>
      <c r="G21">
        <f>G14-G15</f>
        <v>1194.8484975076699</v>
      </c>
      <c r="H21">
        <f>1/$G$21</f>
        <v>8.3692618945907895E-4</v>
      </c>
      <c r="I21">
        <f t="shared" ref="I21:J21" si="1">1/$G$21</f>
        <v>8.3692618945907895E-4</v>
      </c>
      <c r="J21">
        <f t="shared" si="1"/>
        <v>8.3692618945907895E-4</v>
      </c>
      <c r="K21" s="1">
        <f>G14/G21</f>
        <v>2.9500380214396542</v>
      </c>
    </row>
    <row r="22" spans="6:13" x14ac:dyDescent="0.3">
      <c r="F22"/>
      <c r="G22"/>
      <c r="H22"/>
      <c r="I22"/>
    </row>
    <row r="23" spans="6:13" x14ac:dyDescent="0.3">
      <c r="F23" t="s">
        <v>61</v>
      </c>
      <c r="G23" s="1" t="s">
        <v>64</v>
      </c>
    </row>
    <row r="24" spans="6:13" x14ac:dyDescent="0.3">
      <c r="F24" t="s">
        <v>62</v>
      </c>
      <c r="G24" s="1" t="s">
        <v>65</v>
      </c>
    </row>
    <row r="25" spans="6:13" x14ac:dyDescent="0.3">
      <c r="F25" s="1" t="s">
        <v>66</v>
      </c>
      <c r="G25" s="1">
        <v>0.4</v>
      </c>
    </row>
    <row r="26" spans="6:13" x14ac:dyDescent="0.3">
      <c r="F26" s="1" t="s">
        <v>67</v>
      </c>
      <c r="G26" s="1">
        <v>0.6</v>
      </c>
    </row>
    <row r="27" spans="6:13" x14ac:dyDescent="0.3">
      <c r="H27" s="1" t="s">
        <v>68</v>
      </c>
      <c r="I27" t="s">
        <v>69</v>
      </c>
      <c r="J27" s="1" t="s">
        <v>70</v>
      </c>
      <c r="K27" s="1" t="s">
        <v>71</v>
      </c>
    </row>
    <row r="28" spans="6:13" x14ac:dyDescent="0.3">
      <c r="G28" s="1" t="s">
        <v>72</v>
      </c>
      <c r="H28" s="1">
        <f>$G$25*H20</f>
        <v>3.1874357624880558E-4</v>
      </c>
      <c r="I28" s="1">
        <f t="shared" ref="I28:K28" si="2">$G$25*I20</f>
        <v>3.7192097901414935E-4</v>
      </c>
      <c r="J28" s="1">
        <f t="shared" si="2"/>
        <v>2.9164037292306647E-4</v>
      </c>
      <c r="K28" s="1">
        <f t="shared" si="2"/>
        <v>0.76021427655628138</v>
      </c>
    </row>
    <row r="29" spans="6:13" x14ac:dyDescent="0.3">
      <c r="G29" s="1" t="s">
        <v>73</v>
      </c>
      <c r="H29" s="1">
        <f>$G$26*H21</f>
        <v>5.021557136754473E-4</v>
      </c>
      <c r="I29" s="1">
        <f t="shared" ref="I29:K29" si="3">$G$26*I21</f>
        <v>5.021557136754473E-4</v>
      </c>
      <c r="J29" s="1">
        <f t="shared" si="3"/>
        <v>5.021557136754473E-4</v>
      </c>
      <c r="K29" s="1">
        <f t="shared" si="3"/>
        <v>1.7700228128637925</v>
      </c>
      <c r="M29" s="1">
        <v>-1.8341213742664172E-4</v>
      </c>
    </row>
    <row r="30" spans="6:13" x14ac:dyDescent="0.3">
      <c r="G30" s="1" t="s">
        <v>74</v>
      </c>
      <c r="H30" s="1">
        <f>H28-H29</f>
        <v>-1.8341213742664172E-4</v>
      </c>
      <c r="I30" s="1">
        <f t="shared" ref="I30:J30" si="4">I28-I29</f>
        <v>-1.3023473466129796E-4</v>
      </c>
      <c r="J30" s="1">
        <f t="shared" si="4"/>
        <v>-2.1051534075238083E-4</v>
      </c>
      <c r="K30" s="1">
        <f>K29-K28</f>
        <v>1.0098085363075111</v>
      </c>
    </row>
    <row r="31" spans="6:13" x14ac:dyDescent="0.3">
      <c r="F31" s="1" t="s">
        <v>75</v>
      </c>
      <c r="G31" s="37" t="s">
        <v>78</v>
      </c>
    </row>
    <row r="33" spans="6:8" x14ac:dyDescent="0.3">
      <c r="G33" s="22" t="s">
        <v>76</v>
      </c>
      <c r="H33" s="38">
        <f>SUMPRODUCT(G3:I3,H30:J30)+K30</f>
        <v>0.40000000024209958</v>
      </c>
    </row>
    <row r="35" spans="6:8" x14ac:dyDescent="0.3">
      <c r="G35" s="1" t="s">
        <v>40</v>
      </c>
    </row>
    <row r="36" spans="6:8" x14ac:dyDescent="0.3">
      <c r="G36" s="1" t="s">
        <v>33</v>
      </c>
    </row>
    <row r="37" spans="6:8" x14ac:dyDescent="0.3">
      <c r="G37" s="1" t="s">
        <v>37</v>
      </c>
    </row>
    <row r="38" spans="6:8" x14ac:dyDescent="0.3">
      <c r="G38" s="1" t="s">
        <v>38</v>
      </c>
    </row>
    <row r="39" spans="6:8" x14ac:dyDescent="0.3">
      <c r="G39" s="1" t="s">
        <v>39</v>
      </c>
    </row>
    <row r="40" spans="6:8" x14ac:dyDescent="0.3">
      <c r="F40" s="1" t="s">
        <v>4</v>
      </c>
      <c r="G40" s="1" t="s">
        <v>3</v>
      </c>
    </row>
    <row r="41" spans="6:8" x14ac:dyDescent="0.3">
      <c r="F41" s="1" t="s">
        <v>2</v>
      </c>
      <c r="G41" s="1" t="s">
        <v>30</v>
      </c>
    </row>
    <row r="42" spans="6:8" x14ac:dyDescent="0.3">
      <c r="F42" s="1" t="s">
        <v>1</v>
      </c>
      <c r="G42" s="1" t="s">
        <v>31</v>
      </c>
    </row>
    <row r="44" spans="6:8" x14ac:dyDescent="0.3">
      <c r="G44" s="1" t="s">
        <v>0</v>
      </c>
    </row>
  </sheetData>
  <mergeCells count="9">
    <mergeCell ref="G8:I8"/>
    <mergeCell ref="G9:I9"/>
    <mergeCell ref="A10:D10"/>
    <mergeCell ref="A1:A2"/>
    <mergeCell ref="B1:D1"/>
    <mergeCell ref="F1:I1"/>
    <mergeCell ref="G5:I5"/>
    <mergeCell ref="G6:I6"/>
    <mergeCell ref="G7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Метод послідовної поступки</vt:lpstr>
      <vt:lpstr>Метод головного критерію</vt:lpstr>
      <vt:lpstr>Метод згортки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GRunda</dc:creator>
  <cp:lastModifiedBy>Yaroslav GRunda</cp:lastModifiedBy>
  <dcterms:created xsi:type="dcterms:W3CDTF">2015-06-05T18:19:34Z</dcterms:created>
  <dcterms:modified xsi:type="dcterms:W3CDTF">2024-04-05T10:31:26Z</dcterms:modified>
</cp:coreProperties>
</file>