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4_semestr\Decision_making\"/>
    </mc:Choice>
  </mc:AlternateContent>
  <xr:revisionPtr revIDLastSave="0" documentId="13_ncr:1_{0464BF65-525A-4CF6-A629-6E2A1414B172}" xr6:coauthVersionLast="47" xr6:coauthVersionMax="47" xr10:uidLastSave="{00000000-0000-0000-0000-000000000000}"/>
  <bookViews>
    <workbookView xWindow="-108" yWindow="-108" windowWidth="23256" windowHeight="12576" firstSheet="2" activeTab="4" xr2:uid="{3930488A-7597-4D16-8734-3E026C679017}"/>
  </bookViews>
  <sheets>
    <sheet name="Lab2" sheetId="1" r:id="rId1"/>
    <sheet name="Banking Investments Decision 1" sheetId="2" r:id="rId2"/>
    <sheet name="Banking Investments Decision 2" sheetId="3" r:id="rId3"/>
    <sheet name=" Army Transportation Decision" sheetId="4" r:id="rId4"/>
    <sheet name="A Car Manufacturing Decision" sheetId="5" r:id="rId5"/>
  </sheets>
  <definedNames>
    <definedName name="solver_adj" localSheetId="3" hidden="1">' Army Transportation Decision'!$B$12:$E$14</definedName>
    <definedName name="solver_adj" localSheetId="4" hidden="1">'A Car Manufacturing Decision'!$B$15:$C$16</definedName>
    <definedName name="solver_adj" localSheetId="1" hidden="1">'Banking Investments Decision 1'!$C$5:$C$9</definedName>
    <definedName name="solver_adj" localSheetId="2" hidden="1">'Banking Investments Decision 2'!$E$4:$E$8</definedName>
    <definedName name="solver_adj" localSheetId="0" hidden="1">'Lab2'!$G$3:$I$3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3" hidden="1">2</definedName>
    <definedName name="solver_drv" localSheetId="4" hidden="1">1</definedName>
    <definedName name="solver_drv" localSheetId="1" hidden="1">2</definedName>
    <definedName name="solver_drv" localSheetId="2" hidden="1">2</definedName>
    <definedName name="solver_drv" localSheetId="0" hidden="1">2</definedName>
    <definedName name="solver_eng" localSheetId="3" hidden="1">2</definedName>
    <definedName name="solver_eng" localSheetId="4" hidden="1">2</definedName>
    <definedName name="solver_eng" localSheetId="1" hidden="1">1</definedName>
    <definedName name="solver_eng" localSheetId="2" hidden="1">2</definedName>
    <definedName name="solver_eng" localSheetId="0" hidden="1">3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3" hidden="1">' Army Transportation Decision'!$B$15</definedName>
    <definedName name="solver_lhs1" localSheetId="4" hidden="1">'A Car Manufacturing Decision'!$D$15</definedName>
    <definedName name="solver_lhs1" localSheetId="1" hidden="1">'Banking Investments Decision 1'!$B$30</definedName>
    <definedName name="solver_lhs1" localSheetId="2" hidden="1">'Banking Investments Decision 2'!$B$23</definedName>
    <definedName name="solver_lhs1" localSheetId="0" hidden="1">'Lab2'!$G$3:$I$3</definedName>
    <definedName name="solver_lhs10" localSheetId="4" hidden="1">'A Car Manufacturing Decision'!$K$16</definedName>
    <definedName name="solver_lhs2" localSheetId="3" hidden="1">' Army Transportation Decision'!$C$15</definedName>
    <definedName name="solver_lhs2" localSheetId="4" hidden="1">'A Car Manufacturing Decision'!$D$16</definedName>
    <definedName name="solver_lhs2" localSheetId="1" hidden="1">'Banking Investments Decision 1'!$C$10</definedName>
    <definedName name="solver_lhs2" localSheetId="2" hidden="1">'Banking Investments Decision 2'!$C$14</definedName>
    <definedName name="solver_lhs2" localSheetId="0" hidden="1">'Lab2'!$G$3:$I$3</definedName>
    <definedName name="solver_lhs3" localSheetId="3" hidden="1">' Army Transportation Decision'!$D$15</definedName>
    <definedName name="solver_lhs3" localSheetId="4" hidden="1">'A Car Manufacturing Decision'!$E$15</definedName>
    <definedName name="solver_lhs3" localSheetId="1" hidden="1">'Banking Investments Decision 1'!$C$13</definedName>
    <definedName name="solver_lhs3" localSheetId="2" hidden="1">'Banking Investments Decision 2'!$C$23</definedName>
    <definedName name="solver_lhs3" localSheetId="0" hidden="1">'Lab2'!$G$5</definedName>
    <definedName name="solver_lhs4" localSheetId="3" hidden="1">' Army Transportation Decision'!$E$15</definedName>
    <definedName name="solver_lhs4" localSheetId="4" hidden="1">'A Car Manufacturing Decision'!$E$16</definedName>
    <definedName name="solver_lhs4" localSheetId="1" hidden="1">'Banking Investments Decision 1'!$C$30</definedName>
    <definedName name="solver_lhs4" localSheetId="2" hidden="1">'Banking Investments Decision 2'!$D$23</definedName>
    <definedName name="solver_lhs4" localSheetId="0" hidden="1">'Lab2'!$G$5</definedName>
    <definedName name="solver_lhs5" localSheetId="3" hidden="1">' Army Transportation Decision'!$F$12</definedName>
    <definedName name="solver_lhs5" localSheetId="4" hidden="1">'A Car Manufacturing Decision'!$E$27</definedName>
    <definedName name="solver_lhs5" localSheetId="0" hidden="1">'Lab2'!$G$6</definedName>
    <definedName name="solver_lhs6" localSheetId="3" hidden="1">' Army Transportation Decision'!$F$13</definedName>
    <definedName name="solver_lhs6" localSheetId="4" hidden="1">'A Car Manufacturing Decision'!$E$28</definedName>
    <definedName name="solver_lhs6" localSheetId="0" hidden="1">'Lab2'!$G$7</definedName>
    <definedName name="solver_lhs7" localSheetId="3" hidden="1">' Army Transportation Decision'!$F$14</definedName>
    <definedName name="solver_lhs7" localSheetId="4" hidden="1">'A Car Manufacturing Decision'!$E$29</definedName>
    <definedName name="solver_lhs8" localSheetId="4" hidden="1">'A Car Manufacturing Decision'!$E$30</definedName>
    <definedName name="solver_lhs9" localSheetId="4" hidden="1">'A Car Manufacturing Decision'!$K$15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3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3" hidden="1">7</definedName>
    <definedName name="solver_num" localSheetId="4" hidden="1">10</definedName>
    <definedName name="solver_num" localSheetId="1" hidden="1">4</definedName>
    <definedName name="solver_num" localSheetId="2" hidden="1">4</definedName>
    <definedName name="solver_num" localSheetId="0" hidden="1">6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3" hidden="1">' Army Transportation Decision'!$F$17</definedName>
    <definedName name="solver_opt" localSheetId="4" hidden="1">'A Car Manufacturing Decision'!$G$25</definedName>
    <definedName name="solver_opt" localSheetId="1" hidden="1">'Banking Investments Decision 1'!$H$11</definedName>
    <definedName name="solver_opt" localSheetId="2" hidden="1">'Banking Investments Decision 2'!$G$4</definedName>
    <definedName name="solver_opt" localSheetId="0" hidden="1">'Lab2'!$G$8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3" hidden="1">2</definedName>
    <definedName name="solver_rbv" localSheetId="4" hidden="1">1</definedName>
    <definedName name="solver_rbv" localSheetId="1" hidden="1">2</definedName>
    <definedName name="solver_rbv" localSheetId="2" hidden="1">2</definedName>
    <definedName name="solver_rbv" localSheetId="0" hidden="1">2</definedName>
    <definedName name="solver_rel1" localSheetId="3" hidden="1">2</definedName>
    <definedName name="solver_rel1" localSheetId="4" hidden="1">1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el10" localSheetId="4" hidden="1">3</definedName>
    <definedName name="solver_rel2" localSheetId="3" hidden="1">2</definedName>
    <definedName name="solver_rel2" localSheetId="4" hidden="1">1</definedName>
    <definedName name="solver_rel2" localSheetId="1" hidden="1">1</definedName>
    <definedName name="solver_rel2" localSheetId="2" hidden="1">1</definedName>
    <definedName name="solver_rel2" localSheetId="0" hidden="1">3</definedName>
    <definedName name="solver_rel3" localSheetId="3" hidden="1">2</definedName>
    <definedName name="solver_rel3" localSheetId="4" hidden="1">1</definedName>
    <definedName name="solver_rel3" localSheetId="1" hidden="1">3</definedName>
    <definedName name="solver_rel3" localSheetId="2" hidden="1">1</definedName>
    <definedName name="solver_rel3" localSheetId="0" hidden="1">1</definedName>
    <definedName name="solver_rel4" localSheetId="3" hidden="1">2</definedName>
    <definedName name="solver_rel4" localSheetId="4" hidden="1">1</definedName>
    <definedName name="solver_rel4" localSheetId="1" hidden="1">1</definedName>
    <definedName name="solver_rel4" localSheetId="2" hidden="1">1</definedName>
    <definedName name="solver_rel4" localSheetId="0" hidden="1">3</definedName>
    <definedName name="solver_rel5" localSheetId="3" hidden="1">1</definedName>
    <definedName name="solver_rel5" localSheetId="4" hidden="1">2</definedName>
    <definedName name="solver_rel5" localSheetId="0" hidden="1">1</definedName>
    <definedName name="solver_rel6" localSheetId="3" hidden="1">1</definedName>
    <definedName name="solver_rel6" localSheetId="4" hidden="1">2</definedName>
    <definedName name="solver_rel6" localSheetId="0" hidden="1">1</definedName>
    <definedName name="solver_rel7" localSheetId="3" hidden="1">1</definedName>
    <definedName name="solver_rel7" localSheetId="4" hidden="1">2</definedName>
    <definedName name="solver_rel8" localSheetId="4" hidden="1">2</definedName>
    <definedName name="solver_rel9" localSheetId="4" hidden="1">3</definedName>
    <definedName name="solver_rhs1" localSheetId="3" hidden="1">' Army Transportation Decision'!$B$16</definedName>
    <definedName name="solver_rhs1" localSheetId="4" hidden="1">'A Car Manufacturing Decision'!$D$3</definedName>
    <definedName name="solver_rhs1" localSheetId="1" hidden="1">0</definedName>
    <definedName name="solver_rhs1" localSheetId="2" hidden="1">0</definedName>
    <definedName name="solver_rhs1" localSheetId="0" hidden="1">'Lab2'!$B$7:$D$7</definedName>
    <definedName name="solver_rhs10" localSheetId="4" hidden="1">0</definedName>
    <definedName name="solver_rhs2" localSheetId="3" hidden="1">' Army Transportation Decision'!$C$16</definedName>
    <definedName name="solver_rhs2" localSheetId="4" hidden="1">'A Car Manufacturing Decision'!$D$4</definedName>
    <definedName name="solver_rhs2" localSheetId="1" hidden="1">'Banking Investments Decision 1'!$C$11</definedName>
    <definedName name="solver_rhs2" localSheetId="2" hidden="1">'Banking Investments Decision 2'!$C$13</definedName>
    <definedName name="solver_rhs2" localSheetId="0" hidden="1">'Lab2'!$B$8:$D$8</definedName>
    <definedName name="solver_rhs3" localSheetId="3" hidden="1">' Army Transportation Decision'!$D$16</definedName>
    <definedName name="solver_rhs3" localSheetId="4" hidden="1">'A Car Manufacturing Decision'!$H$3</definedName>
    <definedName name="solver_rhs3" localSheetId="1" hidden="1">'Banking Investments Decision 1'!$C$14</definedName>
    <definedName name="solver_rhs3" localSheetId="2" hidden="1">0</definedName>
    <definedName name="solver_rhs3" localSheetId="0" hidden="1">'Lab2'!$B$14</definedName>
    <definedName name="solver_rhs4" localSheetId="3" hidden="1">' Army Transportation Decision'!$E$16</definedName>
    <definedName name="solver_rhs4" localSheetId="4" hidden="1">'A Car Manufacturing Decision'!$H$4</definedName>
    <definedName name="solver_rhs4" localSheetId="1" hidden="1">0</definedName>
    <definedName name="solver_rhs4" localSheetId="2" hidden="1">0</definedName>
    <definedName name="solver_rhs4" localSheetId="0" hidden="1">'Lab2'!$B$12</definedName>
    <definedName name="solver_rhs5" localSheetId="3" hidden="1">' Army Transportation Decision'!$G$12</definedName>
    <definedName name="solver_rhs5" localSheetId="4" hidden="1">'A Car Manufacturing Decision'!$F$27</definedName>
    <definedName name="solver_rhs5" localSheetId="0" hidden="1">'Lab2'!$C$14</definedName>
    <definedName name="solver_rhs6" localSheetId="3" hidden="1">' Army Transportation Decision'!$G$13</definedName>
    <definedName name="solver_rhs6" localSheetId="4" hidden="1">'A Car Manufacturing Decision'!$F$28</definedName>
    <definedName name="solver_rhs6" localSheetId="0" hidden="1">'Lab2'!$D$14</definedName>
    <definedName name="solver_rhs7" localSheetId="3" hidden="1">' Army Transportation Decision'!$G$14</definedName>
    <definedName name="solver_rhs7" localSheetId="4" hidden="1">'A Car Manufacturing Decision'!$F$29</definedName>
    <definedName name="solver_rhs8" localSheetId="4" hidden="1">'A Car Manufacturing Decision'!$F$30</definedName>
    <definedName name="solver_rhs9" localSheetId="4" hidden="1">0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3" hidden="1">2</definedName>
    <definedName name="solver_scl" localSheetId="4" hidden="1">1</definedName>
    <definedName name="solver_scl" localSheetId="1" hidden="1">2</definedName>
    <definedName name="solver_scl" localSheetId="2" hidden="1">2</definedName>
    <definedName name="solver_scl" localSheetId="0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3" hidden="1">2</definedName>
    <definedName name="solver_typ" localSheetId="4" hidden="1">2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al" localSheetId="2" hidden="1">0.55</definedName>
    <definedName name="solver_val" localSheetId="0" hidden="1">0</definedName>
    <definedName name="solver_ver" localSheetId="3" hidden="1">3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5" l="1"/>
  <c r="F29" i="5"/>
  <c r="E29" i="5"/>
  <c r="E30" i="5"/>
  <c r="E28" i="5"/>
  <c r="E27" i="5"/>
  <c r="F27" i="5"/>
  <c r="H16" i="5"/>
  <c r="G16" i="5"/>
  <c r="F28" i="5" s="1"/>
  <c r="H21" i="5"/>
  <c r="G21" i="5"/>
  <c r="K16" i="5"/>
  <c r="K15" i="5"/>
  <c r="I15" i="5"/>
  <c r="D16" i="5"/>
  <c r="J16" i="5" s="1"/>
  <c r="D15" i="5"/>
  <c r="J15" i="5" s="1"/>
  <c r="E16" i="5"/>
  <c r="F16" i="5" s="1"/>
  <c r="E15" i="5"/>
  <c r="F15" i="5" s="1"/>
  <c r="C17" i="4"/>
  <c r="D17" i="4"/>
  <c r="E17" i="4"/>
  <c r="B17" i="4"/>
  <c r="F17" i="4"/>
  <c r="C15" i="4"/>
  <c r="D15" i="4"/>
  <c r="E15" i="4"/>
  <c r="B15" i="4"/>
  <c r="F13" i="4"/>
  <c r="F14" i="4"/>
  <c r="F12" i="4"/>
  <c r="C30" i="2"/>
  <c r="B30" i="2"/>
  <c r="D5" i="3"/>
  <c r="D6" i="3"/>
  <c r="D7" i="3"/>
  <c r="D8" i="3"/>
  <c r="D4" i="3"/>
  <c r="C23" i="3"/>
  <c r="D23" i="3"/>
  <c r="B23" i="3"/>
  <c r="C14" i="3"/>
  <c r="E10" i="3"/>
  <c r="C13" i="2"/>
  <c r="H11" i="2"/>
  <c r="C10" i="2"/>
  <c r="G6" i="1"/>
  <c r="G7" i="1"/>
  <c r="G5" i="1"/>
  <c r="G8" i="1"/>
  <c r="H4" i="1"/>
  <c r="I4" i="1"/>
  <c r="G4" i="1"/>
  <c r="H22" i="5" l="1"/>
  <c r="G22" i="5"/>
  <c r="I21" i="5"/>
  <c r="I16" i="5"/>
  <c r="G4" i="3"/>
  <c r="G9" i="1"/>
  <c r="I22" i="5" l="1"/>
  <c r="G25" i="5"/>
</calcChain>
</file>

<file path=xl/sharedStrings.xml><?xml version="1.0" encoding="utf-8"?>
<sst xmlns="http://schemas.openxmlformats.org/spreadsheetml/2006/main" count="157" uniqueCount="130">
  <si>
    <t>Характеристика вугілля, % та показники роботи дільниці</t>
  </si>
  <si>
    <t>Номер дільниці</t>
  </si>
  <si>
    <t>Зольність</t>
  </si>
  <si>
    <t>Вологість</t>
  </si>
  <si>
    <t>Вміст сірки</t>
  </si>
  <si>
    <t>Витрати, грн</t>
  </si>
  <si>
    <t>Максимальний обсяг видобутку, тис. т</t>
  </si>
  <si>
    <t>Мінімальний обсяг видобутку, тис. т</t>
  </si>
  <si>
    <t>Якість вугілля</t>
  </si>
  <si>
    <t>Зольність,%</t>
  </si>
  <si>
    <t>Вмість сірки, %</t>
  </si>
  <si>
    <t>Експлуатаційна</t>
  </si>
  <si>
    <t>Середня</t>
  </si>
  <si>
    <t>Не більше</t>
  </si>
  <si>
    <t>Вологість, %</t>
  </si>
  <si>
    <t>-</t>
  </si>
  <si>
    <t>x_1​+x_2​+x_3​ -&gt; max</t>
  </si>
  <si>
    <t>1184.21*x_1​+1381.777*x_2​+1083.515*x_3​ -&gt;min</t>
  </si>
  <si>
    <t>1200&lt;x_1&lt;1650</t>
  </si>
  <si>
    <t>600&lt;x_2&lt;1090</t>
  </si>
  <si>
    <t>530&lt;x_3&lt;1270</t>
  </si>
  <si>
    <t>Сірка</t>
  </si>
  <si>
    <t>7/100*x_1+8/100*x_2+10/100*x_3 &lt;= 9,8</t>
  </si>
  <si>
    <t>39,5/100 &lt;= 49/100*x_1+37/100*x_2+23/100*x_3 &lt;= 47,4/100</t>
  </si>
  <si>
    <t>1,8/100*x_1+2,1/100*x_2+3/100*x_3 &lt;= 2,6</t>
  </si>
  <si>
    <t>x_1, x_2, x_3 тонни видобутої сировини на ітій дільниці</t>
  </si>
  <si>
    <t>1 ділянка</t>
  </si>
  <si>
    <t>2 ділянка</t>
  </si>
  <si>
    <t>3 далянка</t>
  </si>
  <si>
    <t>Номер ділянки</t>
  </si>
  <si>
    <t>План робіт</t>
  </si>
  <si>
    <t>Видобуто сировини, тис. т</t>
  </si>
  <si>
    <t>Витрачено грошей, грн</t>
  </si>
  <si>
    <t>Зольність, %</t>
  </si>
  <si>
    <t>Вміст сірки, %</t>
  </si>
  <si>
    <t>Всього видобуто</t>
  </si>
  <si>
    <t>Всього витрачено</t>
  </si>
  <si>
    <t>Bond</t>
  </si>
  <si>
    <t>A</t>
  </si>
  <si>
    <t xml:space="preserve">B </t>
  </si>
  <si>
    <t>C</t>
  </si>
  <si>
    <t>D</t>
  </si>
  <si>
    <t>E</t>
  </si>
  <si>
    <t>Type</t>
  </si>
  <si>
    <t>Municipal</t>
  </si>
  <si>
    <t>Agency</t>
  </si>
  <si>
    <t>Government</t>
  </si>
  <si>
    <t>Decision Variables</t>
  </si>
  <si>
    <t>Quality Rating</t>
  </si>
  <si>
    <t>Investment Portfolio Optimatization</t>
  </si>
  <si>
    <t>Total Invested:</t>
  </si>
  <si>
    <t>Total Available:</t>
  </si>
  <si>
    <t>Years to Maturity</t>
  </si>
  <si>
    <t>After-tax yield %</t>
  </si>
  <si>
    <t>Amounts in Govt &amp;Agency bomnds:</t>
  </si>
  <si>
    <t>Req.amt. in Govt &amp; Agency bonds:</t>
  </si>
  <si>
    <t>Net After Tax Earning:</t>
  </si>
  <si>
    <t>Ratings</t>
  </si>
  <si>
    <t>Years</t>
  </si>
  <si>
    <t>Avg Quality LHS</t>
  </si>
  <si>
    <t>Avg Quality RHS</t>
  </si>
  <si>
    <t>Req Maturity RHS:</t>
  </si>
  <si>
    <t>Avg Maturity LHS:</t>
  </si>
  <si>
    <t>Type of Loan</t>
  </si>
  <si>
    <t>Personal</t>
  </si>
  <si>
    <t>Car</t>
  </si>
  <si>
    <t>Home</t>
  </si>
  <si>
    <t>Farm</t>
  </si>
  <si>
    <t>Commercial</t>
  </si>
  <si>
    <t>Interest Rate (%)</t>
  </si>
  <si>
    <t>Probability of Bad Debt</t>
  </si>
  <si>
    <t>Net Return</t>
  </si>
  <si>
    <t>Amount</t>
  </si>
  <si>
    <t>Budget available:</t>
  </si>
  <si>
    <t>Budget used:</t>
  </si>
  <si>
    <t>Sum of amount:</t>
  </si>
  <si>
    <t>Аt least 30% of the total funds to farm and commercial loans</t>
  </si>
  <si>
    <t>Аt least 40% of the amount allocated to personal, car and home loans</t>
  </si>
  <si>
    <t>Overall ratio for bad debts on all loans may not exceed 0.04</t>
  </si>
  <si>
    <t>Net Return Sum</t>
  </si>
  <si>
    <t>(B4*E4)*(1-C4)-E4*C4</t>
  </si>
  <si>
    <t>ratio of the total quality to the total value of the portfolio, must not exceed 1.4</t>
  </si>
  <si>
    <t>average maturity must not exceed five years</t>
  </si>
  <si>
    <t>Moving cost per man</t>
  </si>
  <si>
    <t>Base 1</t>
  </si>
  <si>
    <t>Base 2</t>
  </si>
  <si>
    <t>Base 3</t>
  </si>
  <si>
    <t>Base 4</t>
  </si>
  <si>
    <t>Camp 1</t>
  </si>
  <si>
    <t>Camp 2</t>
  </si>
  <si>
    <t>Camp 3</t>
  </si>
  <si>
    <t>Number Of Troops Moved</t>
  </si>
  <si>
    <t>Total</t>
  </si>
  <si>
    <t>Required</t>
  </si>
  <si>
    <t>Cost</t>
  </si>
  <si>
    <t>Available</t>
  </si>
  <si>
    <t>Month</t>
  </si>
  <si>
    <t>Vehicles demands</t>
  </si>
  <si>
    <t>Trucks</t>
  </si>
  <si>
    <t>Cars</t>
  </si>
  <si>
    <t>Max production vehicles</t>
  </si>
  <si>
    <t>Cost of steel per ton</t>
  </si>
  <si>
    <t>Uses of steel per vehicle</t>
  </si>
  <si>
    <t>Vehicles in inventory (start of month)</t>
  </si>
  <si>
    <t>Holding cost per vehicle(end of month)</t>
  </si>
  <si>
    <t>MPG</t>
  </si>
  <si>
    <t>Truck</t>
  </si>
  <si>
    <t>Avg mpg per month</t>
  </si>
  <si>
    <t>Produced</t>
  </si>
  <si>
    <t>Steel used</t>
  </si>
  <si>
    <t>Max using of steal</t>
  </si>
  <si>
    <t>Avg mpg per month demand</t>
  </si>
  <si>
    <t>Steel costed</t>
  </si>
  <si>
    <t>Sum</t>
  </si>
  <si>
    <t>Vehicles in inventory (end of month)</t>
  </si>
  <si>
    <t>Full cost</t>
  </si>
  <si>
    <t>Maintenance</t>
  </si>
  <si>
    <t>Material balance equation for cars in month 1</t>
  </si>
  <si>
    <t>200 + C1 = 800 + IC1</t>
  </si>
  <si>
    <t>Material balance equation for trucks in month 1</t>
  </si>
  <si>
    <t>100 + T1 = 400 + IT1</t>
  </si>
  <si>
    <t xml:space="preserve">IC1 + C2 = 300 + IC2 </t>
  </si>
  <si>
    <t>Material balance equation for cars in month 2</t>
  </si>
  <si>
    <t>Material balance equation for trucks in month 2</t>
  </si>
  <si>
    <t>IT1 + T2 = 300 + IT2</t>
  </si>
  <si>
    <t>At least 16 mpg</t>
  </si>
  <si>
    <t>IC1=</t>
  </si>
  <si>
    <t>IT1=</t>
  </si>
  <si>
    <t>IC2=</t>
  </si>
  <si>
    <t>IT2=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</si>
</sst>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9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b/>
      <sz val="10"/>
      <color rgb="FF1F1F1F"/>
      <name val="Source Sans Pro"/>
      <family val="2"/>
    </font>
    <font>
      <sz val="10"/>
      <color rgb="FF1F1F1F"/>
      <name val="Source Sans Pro"/>
      <family val="2"/>
    </font>
    <font>
      <b/>
      <sz val="10"/>
      <color rgb="FF1F1F1F"/>
      <name val="Unset"/>
    </font>
    <font>
      <sz val="10"/>
      <color theme="1"/>
      <name val="Source Sans Pro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AC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7" borderId="1" xfId="0" applyFont="1" applyFill="1" applyBorder="1" applyAlignment="1">
      <alignment horizontal="left" vertical="center" wrapText="1"/>
    </xf>
    <xf numFmtId="10" fontId="0" fillId="0" borderId="0" xfId="0" applyNumberFormat="1"/>
    <xf numFmtId="2" fontId="4" fillId="0" borderId="0" xfId="0" applyNumberFormat="1" applyFont="1"/>
    <xf numFmtId="2" fontId="4" fillId="0" borderId="0" xfId="1" applyNumberFormat="1" applyFont="1"/>
    <xf numFmtId="2" fontId="6" fillId="0" borderId="0" xfId="1" applyNumberFormat="1" applyFont="1"/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9" fontId="0" fillId="0" borderId="0" xfId="0" applyNumberFormat="1"/>
    <xf numFmtId="0" fontId="0" fillId="0" borderId="1" xfId="0" applyBorder="1"/>
    <xf numFmtId="0" fontId="0" fillId="8" borderId="1" xfId="0" applyFill="1" applyBorder="1"/>
    <xf numFmtId="0" fontId="7" fillId="0" borderId="1" xfId="0" applyFont="1" applyBorder="1"/>
    <xf numFmtId="0" fontId="7" fillId="6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3" borderId="2" xfId="0" applyFill="1" applyBorder="1"/>
    <xf numFmtId="0" fontId="4" fillId="3" borderId="7" xfId="0" applyFont="1" applyFill="1" applyBorder="1"/>
    <xf numFmtId="0" fontId="0" fillId="10" borderId="1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9F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0</xdr:row>
      <xdr:rowOff>106680</xdr:rowOff>
    </xdr:from>
    <xdr:to>
      <xdr:col>12</xdr:col>
      <xdr:colOff>45720</xdr:colOff>
      <xdr:row>10</xdr:row>
      <xdr:rowOff>202471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B48D30C-FDC3-D450-361F-6640BF00D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6080" y="106680"/>
          <a:ext cx="4678680" cy="2465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5D88-8328-4EE2-BF33-DF50D4F158DE}">
  <dimension ref="A1:J22"/>
  <sheetViews>
    <sheetView zoomScaleNormal="100" workbookViewId="0">
      <selection activeCell="H13" sqref="H13"/>
    </sheetView>
  </sheetViews>
  <sheetFormatPr defaultRowHeight="14.4"/>
  <cols>
    <col min="1" max="1" width="22.21875" customWidth="1"/>
    <col min="2" max="2" width="9.109375" bestFit="1" customWidth="1"/>
    <col min="3" max="4" width="9" bestFit="1" customWidth="1"/>
    <col min="5" max="5" width="2.33203125" style="5" customWidth="1"/>
    <col min="6" max="6" width="23.44140625" bestFit="1" customWidth="1"/>
    <col min="7" max="7" width="9.77734375" customWidth="1"/>
    <col min="8" max="8" width="9" customWidth="1"/>
    <col min="10" max="10" width="51.5546875" bestFit="1" customWidth="1"/>
  </cols>
  <sheetData>
    <row r="1" spans="1:10" ht="28.8" customHeight="1">
      <c r="A1" s="26" t="s">
        <v>0</v>
      </c>
      <c r="B1" s="27" t="s">
        <v>1</v>
      </c>
      <c r="C1" s="27"/>
      <c r="D1" s="27"/>
      <c r="F1" s="29" t="s">
        <v>30</v>
      </c>
      <c r="G1" s="30"/>
      <c r="H1" s="30"/>
      <c r="I1" s="31"/>
    </row>
    <row r="2" spans="1:10">
      <c r="A2" s="26"/>
      <c r="B2" s="1">
        <v>1</v>
      </c>
      <c r="C2" s="1">
        <v>2</v>
      </c>
      <c r="D2" s="1">
        <v>3</v>
      </c>
      <c r="F2" s="8" t="s">
        <v>29</v>
      </c>
      <c r="G2" s="8" t="s">
        <v>26</v>
      </c>
      <c r="H2" s="8" t="s">
        <v>27</v>
      </c>
      <c r="I2" s="8" t="s">
        <v>28</v>
      </c>
    </row>
    <row r="3" spans="1:10">
      <c r="A3" s="3" t="s">
        <v>2</v>
      </c>
      <c r="B3" s="11">
        <v>0.49</v>
      </c>
      <c r="C3" s="11">
        <v>0.37</v>
      </c>
      <c r="D3" s="11">
        <v>0.23</v>
      </c>
      <c r="F3" s="7" t="s">
        <v>31</v>
      </c>
      <c r="G3" s="9">
        <v>1650</v>
      </c>
      <c r="H3" s="9">
        <v>1090</v>
      </c>
      <c r="I3" s="10">
        <v>784.8675943053322</v>
      </c>
    </row>
    <row r="4" spans="1:10">
      <c r="A4" s="3" t="s">
        <v>3</v>
      </c>
      <c r="B4" s="11">
        <v>7.0000000000000007E-2</v>
      </c>
      <c r="C4" s="11">
        <v>0.08</v>
      </c>
      <c r="D4" s="11">
        <v>0.1</v>
      </c>
      <c r="F4" s="7" t="s">
        <v>32</v>
      </c>
      <c r="G4" s="9">
        <f>G3*B6</f>
        <v>1953946.5</v>
      </c>
      <c r="H4" s="9">
        <f t="shared" ref="H4:I4" si="0">H3*C6</f>
        <v>1506136.93</v>
      </c>
      <c r="I4" s="9">
        <f t="shared" si="0"/>
        <v>850415.81144374213</v>
      </c>
    </row>
    <row r="5" spans="1:10">
      <c r="A5" s="3" t="s">
        <v>4</v>
      </c>
      <c r="B5" s="11">
        <v>1.7999999999999999E-2</v>
      </c>
      <c r="C5" s="11">
        <v>2.1000000000000001E-2</v>
      </c>
      <c r="D5" s="11">
        <v>0.03</v>
      </c>
      <c r="F5" s="3" t="s">
        <v>33</v>
      </c>
      <c r="G5" s="32">
        <f>SUMPRODUCT(B3:D3,$G$3:$I$3)/SUM(G3:I3)</f>
        <v>0.39499910548118605</v>
      </c>
      <c r="H5" s="33"/>
      <c r="I5" s="34"/>
    </row>
    <row r="6" spans="1:10">
      <c r="A6" s="3" t="s">
        <v>5</v>
      </c>
      <c r="B6" s="4">
        <v>1184.21</v>
      </c>
      <c r="C6" s="4">
        <v>1381.777</v>
      </c>
      <c r="D6" s="4">
        <v>1083.5150000000001</v>
      </c>
      <c r="F6" s="3" t="s">
        <v>14</v>
      </c>
      <c r="G6" s="32">
        <f>SUMPRODUCT(B4:D4,$G$3:$I$3)/SUM(G3:I3)</f>
        <v>7.9772289854180597E-2</v>
      </c>
      <c r="H6" s="33"/>
      <c r="I6" s="34"/>
    </row>
    <row r="7" spans="1:10" ht="28.2" customHeight="1">
      <c r="A7" s="2" t="s">
        <v>6</v>
      </c>
      <c r="B7" s="4">
        <v>1650</v>
      </c>
      <c r="C7" s="4">
        <v>1090</v>
      </c>
      <c r="D7" s="4">
        <v>1270</v>
      </c>
      <c r="F7" s="3" t="s">
        <v>34</v>
      </c>
      <c r="G7" s="32">
        <f>SUMPRODUCT(B5:D5,$G$3:$I$3)/SUM(G3:I3)</f>
        <v>2.1599684468194776E-2</v>
      </c>
      <c r="H7" s="33"/>
      <c r="I7" s="34"/>
    </row>
    <row r="8" spans="1:10" ht="28.8">
      <c r="A8" s="2" t="s">
        <v>7</v>
      </c>
      <c r="B8" s="4">
        <v>1200</v>
      </c>
      <c r="C8" s="4">
        <v>600</v>
      </c>
      <c r="D8" s="4">
        <v>530</v>
      </c>
      <c r="F8" s="3" t="s">
        <v>35</v>
      </c>
      <c r="G8" s="32">
        <f>SUM(G3:I3)</f>
        <v>3524.8675943053322</v>
      </c>
      <c r="H8" s="33"/>
      <c r="I8" s="34"/>
    </row>
    <row r="9" spans="1:10">
      <c r="F9" s="3" t="s">
        <v>36</v>
      </c>
      <c r="G9" s="32">
        <f>SUM(G4:I4)</f>
        <v>4310499.2414437421</v>
      </c>
      <c r="H9" s="33"/>
      <c r="I9" s="34"/>
    </row>
    <row r="10" spans="1:10">
      <c r="A10" s="28"/>
      <c r="B10" s="28"/>
      <c r="C10" s="28"/>
      <c r="D10" s="28"/>
    </row>
    <row r="11" spans="1:10" ht="28.8">
      <c r="A11" s="3" t="s">
        <v>8</v>
      </c>
      <c r="B11" s="6" t="s">
        <v>9</v>
      </c>
      <c r="C11" s="6" t="s">
        <v>14</v>
      </c>
      <c r="D11" s="6" t="s">
        <v>10</v>
      </c>
    </row>
    <row r="12" spans="1:10">
      <c r="A12" s="3" t="s">
        <v>11</v>
      </c>
      <c r="B12" s="12">
        <v>0.39500000000000002</v>
      </c>
      <c r="C12" s="12" t="s">
        <v>15</v>
      </c>
      <c r="D12" s="12" t="s">
        <v>15</v>
      </c>
    </row>
    <row r="13" spans="1:10">
      <c r="A13" s="3" t="s">
        <v>12</v>
      </c>
      <c r="B13" s="12" t="s">
        <v>15</v>
      </c>
      <c r="C13" s="12">
        <v>0.82</v>
      </c>
      <c r="D13" s="13">
        <v>0.216</v>
      </c>
      <c r="J13" t="s">
        <v>17</v>
      </c>
    </row>
    <row r="14" spans="1:10">
      <c r="A14" s="3" t="s">
        <v>13</v>
      </c>
      <c r="B14" s="12">
        <v>0.47399999999999998</v>
      </c>
      <c r="C14" s="12">
        <v>0.98</v>
      </c>
      <c r="D14" s="12">
        <v>0.26</v>
      </c>
      <c r="J14" t="s">
        <v>16</v>
      </c>
    </row>
    <row r="15" spans="1:10">
      <c r="J15" t="s">
        <v>18</v>
      </c>
    </row>
    <row r="16" spans="1:10">
      <c r="J16" t="s">
        <v>19</v>
      </c>
    </row>
    <row r="17" spans="9:10">
      <c r="J17" t="s">
        <v>20</v>
      </c>
    </row>
    <row r="18" spans="9:10">
      <c r="I18" t="s">
        <v>2</v>
      </c>
      <c r="J18" t="s">
        <v>23</v>
      </c>
    </row>
    <row r="19" spans="9:10">
      <c r="I19" t="s">
        <v>3</v>
      </c>
      <c r="J19" t="s">
        <v>22</v>
      </c>
    </row>
    <row r="20" spans="9:10">
      <c r="I20" t="s">
        <v>21</v>
      </c>
      <c r="J20" t="s">
        <v>24</v>
      </c>
    </row>
    <row r="22" spans="9:10">
      <c r="J22" t="s">
        <v>25</v>
      </c>
    </row>
  </sheetData>
  <mergeCells count="9">
    <mergeCell ref="A1:A2"/>
    <mergeCell ref="B1:D1"/>
    <mergeCell ref="A10:D10"/>
    <mergeCell ref="F1:I1"/>
    <mergeCell ref="G8:I8"/>
    <mergeCell ref="G5:I5"/>
    <mergeCell ref="G6:I6"/>
    <mergeCell ref="G7:I7"/>
    <mergeCell ref="G9:I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36CA-B8CA-4C48-AC25-22D19271B8C3}">
  <dimension ref="A2:H30"/>
  <sheetViews>
    <sheetView topLeftCell="A13" workbookViewId="0">
      <selection activeCell="E18" sqref="E18"/>
    </sheetView>
  </sheetViews>
  <sheetFormatPr defaultRowHeight="14.4"/>
  <cols>
    <col min="2" max="2" width="19.88671875" customWidth="1"/>
    <col min="3" max="3" width="16" bestFit="1" customWidth="1"/>
    <col min="4" max="4" width="16.33203125" customWidth="1"/>
    <col min="5" max="5" width="15.6640625" customWidth="1"/>
    <col min="6" max="6" width="14.33203125" bestFit="1" customWidth="1"/>
    <col min="7" max="7" width="19.33203125" customWidth="1"/>
    <col min="8" max="8" width="22.6640625" customWidth="1"/>
  </cols>
  <sheetData>
    <row r="2" spans="1:8">
      <c r="D2" t="s">
        <v>49</v>
      </c>
    </row>
    <row r="4" spans="1:8">
      <c r="A4" t="s">
        <v>37</v>
      </c>
      <c r="B4" t="s">
        <v>43</v>
      </c>
      <c r="C4" t="s">
        <v>47</v>
      </c>
      <c r="D4" t="s">
        <v>48</v>
      </c>
      <c r="F4" t="s">
        <v>52</v>
      </c>
      <c r="G4" s="14" t="s">
        <v>53</v>
      </c>
    </row>
    <row r="5" spans="1:8">
      <c r="A5" t="s">
        <v>38</v>
      </c>
      <c r="B5" t="s">
        <v>44</v>
      </c>
      <c r="C5" s="15">
        <v>2.1818181803228063</v>
      </c>
      <c r="D5">
        <v>2</v>
      </c>
      <c r="F5">
        <v>9</v>
      </c>
      <c r="G5" s="16">
        <v>4.2999999999999997E-2</v>
      </c>
    </row>
    <row r="6" spans="1:8">
      <c r="A6" t="s">
        <v>39</v>
      </c>
      <c r="B6" t="s">
        <v>45</v>
      </c>
      <c r="C6" s="15">
        <v>0</v>
      </c>
      <c r="D6">
        <v>2</v>
      </c>
      <c r="F6">
        <v>15</v>
      </c>
      <c r="G6" s="16">
        <v>2.7E-2</v>
      </c>
    </row>
    <row r="7" spans="1:8">
      <c r="A7" t="s">
        <v>40</v>
      </c>
      <c r="B7" t="s">
        <v>46</v>
      </c>
      <c r="C7" s="15">
        <v>7.3636363688701758</v>
      </c>
      <c r="D7">
        <v>1</v>
      </c>
      <c r="F7">
        <v>4</v>
      </c>
      <c r="G7" s="16">
        <v>2.5000000000000001E-2</v>
      </c>
    </row>
    <row r="8" spans="1:8">
      <c r="A8" t="s">
        <v>41</v>
      </c>
      <c r="B8" t="s">
        <v>46</v>
      </c>
      <c r="C8" s="15">
        <v>0</v>
      </c>
      <c r="D8">
        <v>1</v>
      </c>
      <c r="F8">
        <v>3</v>
      </c>
      <c r="G8" s="16">
        <v>2.1999999999999999E-2</v>
      </c>
    </row>
    <row r="9" spans="1:8">
      <c r="A9" t="s">
        <v>42</v>
      </c>
      <c r="B9" t="s">
        <v>44</v>
      </c>
      <c r="C9" s="15">
        <v>0.45454545080701658</v>
      </c>
      <c r="D9">
        <v>5</v>
      </c>
      <c r="F9">
        <v>2</v>
      </c>
      <c r="G9" s="16">
        <v>4.4999999999999998E-2</v>
      </c>
    </row>
    <row r="10" spans="1:8">
      <c r="B10" t="s">
        <v>50</v>
      </c>
      <c r="C10">
        <f>SUM(C5:C9)</f>
        <v>9.9999999999999982</v>
      </c>
      <c r="G10" s="14"/>
    </row>
    <row r="11" spans="1:8">
      <c r="B11" t="s">
        <v>51</v>
      </c>
      <c r="C11">
        <v>10</v>
      </c>
      <c r="G11" s="14" t="s">
        <v>56</v>
      </c>
      <c r="H11" s="35">
        <f>SUMPRODUCT(G5:G9,C5:C9)</f>
        <v>0.29836363626195084</v>
      </c>
    </row>
    <row r="13" spans="1:8">
      <c r="A13" t="s">
        <v>54</v>
      </c>
      <c r="C13" s="15">
        <f>C6+C7+C8</f>
        <v>7.3636363688701758</v>
      </c>
    </row>
    <row r="14" spans="1:8">
      <c r="A14" t="s">
        <v>55</v>
      </c>
      <c r="C14">
        <v>4</v>
      </c>
    </row>
    <row r="17" spans="2:7">
      <c r="C17" t="s">
        <v>57</v>
      </c>
      <c r="E17" t="s">
        <v>58</v>
      </c>
    </row>
    <row r="18" spans="2:7">
      <c r="C18" t="s">
        <v>59</v>
      </c>
      <c r="E18" t="s">
        <v>62</v>
      </c>
    </row>
    <row r="19" spans="2:7">
      <c r="C19" t="s">
        <v>60</v>
      </c>
      <c r="E19" t="s">
        <v>61</v>
      </c>
    </row>
    <row r="23" spans="2:7" ht="55.2">
      <c r="B23" s="25" t="s">
        <v>81</v>
      </c>
      <c r="C23" s="25" t="s">
        <v>82</v>
      </c>
      <c r="G23" s="15"/>
    </row>
    <row r="24" spans="2:7">
      <c r="B24">
        <v>0.6</v>
      </c>
      <c r="C24">
        <v>4</v>
      </c>
    </row>
    <row r="25" spans="2:7">
      <c r="B25">
        <v>0.6</v>
      </c>
      <c r="C25">
        <v>10</v>
      </c>
    </row>
    <row r="26" spans="2:7">
      <c r="B26">
        <v>-0.4</v>
      </c>
      <c r="C26">
        <v>-1</v>
      </c>
    </row>
    <row r="27" spans="2:7">
      <c r="B27">
        <v>-0.4</v>
      </c>
      <c r="C27">
        <v>-2</v>
      </c>
    </row>
    <row r="28" spans="2:7">
      <c r="B28">
        <v>3.6</v>
      </c>
      <c r="C28">
        <v>-3</v>
      </c>
    </row>
    <row r="30" spans="2:7">
      <c r="B30">
        <f>SUMPRODUCT(B24:B28,C5:C9)</f>
        <v>-1.6449127171469513E-8</v>
      </c>
      <c r="C30">
        <f>SUMPRODUCT(C24:C28,C5:C9)</f>
        <v>-4.4408920985006262E-16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C04A-B3E4-415B-B533-900796291436}">
  <dimension ref="A3:J23"/>
  <sheetViews>
    <sheetView workbookViewId="0">
      <selection activeCell="I20" sqref="I20"/>
    </sheetView>
  </sheetViews>
  <sheetFormatPr defaultRowHeight="14.4"/>
  <cols>
    <col min="1" max="1" width="19" bestFit="1" customWidth="1"/>
    <col min="2" max="2" width="15.5546875" bestFit="1" customWidth="1"/>
    <col min="3" max="3" width="20.77734375" bestFit="1" customWidth="1"/>
    <col min="4" max="4" width="18.5546875" customWidth="1"/>
    <col min="7" max="7" width="14.44140625" bestFit="1" customWidth="1"/>
  </cols>
  <sheetData>
    <row r="3" spans="1:10">
      <c r="A3" s="19" t="s">
        <v>63</v>
      </c>
      <c r="B3" s="17" t="s">
        <v>69</v>
      </c>
      <c r="C3" s="17" t="s">
        <v>70</v>
      </c>
      <c r="D3" s="17" t="s">
        <v>71</v>
      </c>
      <c r="E3" s="17" t="s">
        <v>72</v>
      </c>
      <c r="F3" s="17"/>
      <c r="G3" s="17" t="s">
        <v>79</v>
      </c>
    </row>
    <row r="4" spans="1:10">
      <c r="A4" s="18" t="s">
        <v>64</v>
      </c>
      <c r="B4" s="22">
        <v>0.14000000000000001</v>
      </c>
      <c r="C4" s="21">
        <v>0.1</v>
      </c>
      <c r="D4">
        <f>(B4*E4)*(1-C4)-E4*C4</f>
        <v>0</v>
      </c>
      <c r="E4">
        <v>0</v>
      </c>
      <c r="G4">
        <f>SUM(D4:D8)</f>
        <v>0.83879999999999999</v>
      </c>
    </row>
    <row r="5" spans="1:10">
      <c r="A5" s="18" t="s">
        <v>65</v>
      </c>
      <c r="B5" s="22">
        <v>0.13</v>
      </c>
      <c r="C5" s="21">
        <v>7.0000000000000007E-2</v>
      </c>
      <c r="D5">
        <f t="shared" ref="D5:D8" si="0">(B5*E5)*(1-C5)-E5*C5</f>
        <v>0</v>
      </c>
      <c r="E5">
        <v>0</v>
      </c>
    </row>
    <row r="6" spans="1:10">
      <c r="A6" s="18" t="s">
        <v>66</v>
      </c>
      <c r="B6" s="23">
        <v>0.12</v>
      </c>
      <c r="C6" s="21">
        <v>0.03</v>
      </c>
      <c r="D6">
        <f t="shared" si="0"/>
        <v>0.6048</v>
      </c>
      <c r="E6">
        <v>7</v>
      </c>
    </row>
    <row r="7" spans="1:10">
      <c r="A7" s="18" t="s">
        <v>67</v>
      </c>
      <c r="B7" s="22">
        <v>0.125</v>
      </c>
      <c r="C7" s="21">
        <v>0.05</v>
      </c>
      <c r="D7">
        <f t="shared" si="0"/>
        <v>0</v>
      </c>
      <c r="E7">
        <v>0</v>
      </c>
    </row>
    <row r="8" spans="1:10">
      <c r="A8" s="18" t="s">
        <v>68</v>
      </c>
      <c r="B8" s="22">
        <v>0.1</v>
      </c>
      <c r="C8" s="21">
        <v>0.02</v>
      </c>
      <c r="D8">
        <f t="shared" si="0"/>
        <v>0.23400000000000004</v>
      </c>
      <c r="E8">
        <v>3</v>
      </c>
    </row>
    <row r="9" spans="1:10">
      <c r="C9" s="20"/>
    </row>
    <row r="10" spans="1:10">
      <c r="D10" s="24" t="s">
        <v>75</v>
      </c>
      <c r="E10">
        <f>SUM(E4:E8)</f>
        <v>10</v>
      </c>
    </row>
    <row r="13" spans="1:10">
      <c r="B13" t="s">
        <v>73</v>
      </c>
      <c r="C13" s="15">
        <v>10</v>
      </c>
    </row>
    <row r="14" spans="1:10">
      <c r="B14" t="s">
        <v>74</v>
      </c>
      <c r="C14">
        <f>SUM(E4:E8)</f>
        <v>10</v>
      </c>
      <c r="J14" t="s">
        <v>80</v>
      </c>
    </row>
    <row r="16" spans="1:10" ht="55.2">
      <c r="B16" s="25" t="s">
        <v>78</v>
      </c>
      <c r="C16" s="25" t="s">
        <v>77</v>
      </c>
      <c r="D16" s="25" t="s">
        <v>76</v>
      </c>
    </row>
    <row r="17" spans="2:4">
      <c r="B17">
        <v>0.06</v>
      </c>
      <c r="C17">
        <v>0.4</v>
      </c>
      <c r="D17">
        <v>0.3</v>
      </c>
    </row>
    <row r="18" spans="2:4">
      <c r="B18">
        <v>0.03</v>
      </c>
      <c r="C18">
        <v>0.4</v>
      </c>
      <c r="D18">
        <v>0.3</v>
      </c>
    </row>
    <row r="19" spans="2:4">
      <c r="B19">
        <v>-0.01</v>
      </c>
      <c r="C19">
        <v>-0.6</v>
      </c>
      <c r="D19">
        <v>0.3</v>
      </c>
    </row>
    <row r="20" spans="2:4">
      <c r="B20">
        <v>0.01</v>
      </c>
      <c r="D20">
        <v>-0.7</v>
      </c>
    </row>
    <row r="21" spans="2:4">
      <c r="B21">
        <v>-0.02</v>
      </c>
      <c r="D21">
        <v>-0.7</v>
      </c>
    </row>
    <row r="23" spans="2:4">
      <c r="B23">
        <f>SUMPRODUCT(B17:B21,E4:E8)</f>
        <v>-0.13</v>
      </c>
      <c r="C23">
        <f>SUMPRODUCT(C17:C19,E4:E6)</f>
        <v>-4.2</v>
      </c>
      <c r="D23">
        <f>SUMPRODUCT(D17:D21,E4:E8)</f>
        <v>4.4408920985006262E-16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A7A5-F51B-484A-A471-3AAA01CECE50}">
  <dimension ref="A4:G17"/>
  <sheetViews>
    <sheetView workbookViewId="0">
      <selection activeCell="I18" sqref="I18"/>
    </sheetView>
  </sheetViews>
  <sheetFormatPr defaultRowHeight="14.4"/>
  <sheetData>
    <row r="4" spans="1:7">
      <c r="A4" t="s">
        <v>83</v>
      </c>
    </row>
    <row r="5" spans="1:7">
      <c r="A5" s="36"/>
      <c r="B5" s="36" t="s">
        <v>84</v>
      </c>
      <c r="C5" s="36" t="s">
        <v>85</v>
      </c>
      <c r="D5" s="36" t="s">
        <v>86</v>
      </c>
      <c r="E5" s="36" t="s">
        <v>87</v>
      </c>
    </row>
    <row r="6" spans="1:7">
      <c r="A6" s="36" t="s">
        <v>88</v>
      </c>
      <c r="B6" s="39">
        <v>34</v>
      </c>
      <c r="C6" s="39">
        <v>26</v>
      </c>
      <c r="D6" s="39">
        <v>29</v>
      </c>
      <c r="E6" s="39">
        <v>31</v>
      </c>
    </row>
    <row r="7" spans="1:7">
      <c r="A7" s="36" t="s">
        <v>89</v>
      </c>
      <c r="B7" s="39">
        <v>42</v>
      </c>
      <c r="C7" s="39">
        <v>33</v>
      </c>
      <c r="D7" s="39">
        <v>28</v>
      </c>
      <c r="E7" s="39">
        <v>35</v>
      </c>
    </row>
    <row r="8" spans="1:7">
      <c r="A8" s="36" t="s">
        <v>90</v>
      </c>
      <c r="B8" s="39">
        <v>36</v>
      </c>
      <c r="C8" s="39">
        <v>29</v>
      </c>
      <c r="D8" s="39">
        <v>32</v>
      </c>
      <c r="E8" s="39">
        <v>38</v>
      </c>
    </row>
    <row r="10" spans="1:7">
      <c r="A10" t="s">
        <v>91</v>
      </c>
    </row>
    <row r="11" spans="1:7">
      <c r="A11" s="36"/>
      <c r="B11" s="36" t="s">
        <v>84</v>
      </c>
      <c r="C11" s="36" t="s">
        <v>85</v>
      </c>
      <c r="D11" s="36" t="s">
        <v>86</v>
      </c>
      <c r="E11" s="36" t="s">
        <v>87</v>
      </c>
      <c r="F11" s="36" t="s">
        <v>92</v>
      </c>
      <c r="G11" s="36" t="s">
        <v>95</v>
      </c>
    </row>
    <row r="12" spans="1:7">
      <c r="A12" s="36" t="s">
        <v>88</v>
      </c>
      <c r="B12" s="36">
        <v>0</v>
      </c>
      <c r="C12" s="36">
        <v>200</v>
      </c>
      <c r="D12" s="36">
        <v>0</v>
      </c>
      <c r="E12" s="36">
        <v>300</v>
      </c>
      <c r="F12" s="36">
        <f>SUM(B12:E12)</f>
        <v>500</v>
      </c>
      <c r="G12" s="38">
        <v>500</v>
      </c>
    </row>
    <row r="13" spans="1:7">
      <c r="A13" s="36" t="s">
        <v>89</v>
      </c>
      <c r="B13" s="36">
        <v>0</v>
      </c>
      <c r="C13" s="36">
        <v>0</v>
      </c>
      <c r="D13" s="36">
        <v>350</v>
      </c>
      <c r="E13" s="36">
        <v>0</v>
      </c>
      <c r="F13" s="36">
        <f t="shared" ref="F13:F14" si="0">SUM(B13:E13)</f>
        <v>350</v>
      </c>
      <c r="G13" s="38">
        <v>400</v>
      </c>
    </row>
    <row r="14" spans="1:7">
      <c r="A14" s="36" t="s">
        <v>90</v>
      </c>
      <c r="B14" s="36">
        <v>200</v>
      </c>
      <c r="C14" s="36">
        <v>50</v>
      </c>
      <c r="D14" s="36">
        <v>0</v>
      </c>
      <c r="E14" s="36">
        <v>0</v>
      </c>
      <c r="F14" s="36">
        <f t="shared" si="0"/>
        <v>250</v>
      </c>
      <c r="G14" s="38">
        <v>400</v>
      </c>
    </row>
    <row r="15" spans="1:7">
      <c r="A15" s="36" t="s">
        <v>92</v>
      </c>
      <c r="B15" s="36">
        <f>SUM(B12:B14)</f>
        <v>200</v>
      </c>
      <c r="C15" s="36">
        <f t="shared" ref="C15:E15" si="1">SUM(C12:C14)</f>
        <v>250</v>
      </c>
      <c r="D15" s="36">
        <f t="shared" si="1"/>
        <v>350</v>
      </c>
      <c r="E15" s="36">
        <f t="shared" si="1"/>
        <v>300</v>
      </c>
      <c r="F15" s="36"/>
      <c r="G15" s="36"/>
    </row>
    <row r="16" spans="1:7">
      <c r="A16" s="36" t="s">
        <v>93</v>
      </c>
      <c r="B16" s="38">
        <v>200</v>
      </c>
      <c r="C16" s="38">
        <v>250</v>
      </c>
      <c r="D16" s="38">
        <v>350</v>
      </c>
      <c r="E16" s="38">
        <v>300</v>
      </c>
      <c r="F16" s="36"/>
      <c r="G16" s="36"/>
    </row>
    <row r="17" spans="1:7">
      <c r="A17" s="36" t="s">
        <v>94</v>
      </c>
      <c r="B17" s="36">
        <f>SUMPRODUCT(B6:B8,B12:B14)</f>
        <v>7200</v>
      </c>
      <c r="C17" s="36">
        <f t="shared" ref="C17:E17" si="2">SUMPRODUCT(C6:C8,C12:C14)</f>
        <v>6650</v>
      </c>
      <c r="D17" s="36">
        <f t="shared" si="2"/>
        <v>9800</v>
      </c>
      <c r="E17" s="36">
        <f t="shared" si="2"/>
        <v>9300</v>
      </c>
      <c r="F17" s="37">
        <f>SUMPRODUCT(B6:E8,B12:E14)</f>
        <v>32950</v>
      </c>
      <c r="G17" s="36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3908-A930-4A85-BB9A-601825D337F7}">
  <dimension ref="A1:K30"/>
  <sheetViews>
    <sheetView tabSelected="1" topLeftCell="A10" workbookViewId="0">
      <selection activeCell="I21" sqref="I21"/>
    </sheetView>
  </sheetViews>
  <sheetFormatPr defaultRowHeight="14.4"/>
  <cols>
    <col min="1" max="1" width="15" customWidth="1"/>
    <col min="2" max="2" width="11.109375" customWidth="1"/>
    <col min="3" max="3" width="12.6640625" customWidth="1"/>
    <col min="4" max="4" width="15.88671875" customWidth="1"/>
    <col min="5" max="5" width="11.88671875" customWidth="1"/>
    <col min="6" max="6" width="12.5546875" customWidth="1"/>
    <col min="7" max="7" width="16.77734375" bestFit="1" customWidth="1"/>
    <col min="8" max="8" width="15" bestFit="1" customWidth="1"/>
    <col min="9" max="9" width="19.109375" customWidth="1"/>
    <col min="10" max="10" width="16.5546875" customWidth="1"/>
    <col min="11" max="11" width="31.88671875" bestFit="1" customWidth="1"/>
  </cols>
  <sheetData>
    <row r="1" spans="1:11">
      <c r="B1" s="43" t="s">
        <v>97</v>
      </c>
      <c r="C1" s="43"/>
      <c r="D1" s="50" t="s">
        <v>100</v>
      </c>
      <c r="E1" s="43" t="s">
        <v>102</v>
      </c>
      <c r="F1" s="43"/>
      <c r="I1" s="26" t="s">
        <v>104</v>
      </c>
    </row>
    <row r="2" spans="1:11">
      <c r="A2" s="40" t="s">
        <v>96</v>
      </c>
      <c r="B2" s="41" t="s">
        <v>98</v>
      </c>
      <c r="C2" s="40" t="s">
        <v>99</v>
      </c>
      <c r="D2" s="51"/>
      <c r="E2" s="41" t="s">
        <v>98</v>
      </c>
      <c r="F2" s="40" t="s">
        <v>99</v>
      </c>
      <c r="G2" s="40" t="s">
        <v>101</v>
      </c>
      <c r="H2" s="53" t="s">
        <v>110</v>
      </c>
      <c r="I2" s="26"/>
    </row>
    <row r="3" spans="1:11">
      <c r="A3" s="39">
        <v>1</v>
      </c>
      <c r="B3" s="39">
        <v>400</v>
      </c>
      <c r="C3" s="39">
        <v>800</v>
      </c>
      <c r="D3" s="39">
        <v>1000</v>
      </c>
      <c r="E3" s="46">
        <v>2</v>
      </c>
      <c r="F3" s="46">
        <v>1</v>
      </c>
      <c r="G3" s="39">
        <v>400</v>
      </c>
      <c r="H3" s="39">
        <v>1500</v>
      </c>
      <c r="I3" s="47">
        <v>150</v>
      </c>
    </row>
    <row r="4" spans="1:11">
      <c r="A4" s="39">
        <v>2</v>
      </c>
      <c r="B4" s="39">
        <v>300</v>
      </c>
      <c r="C4" s="39">
        <v>300</v>
      </c>
      <c r="D4" s="39">
        <v>1000</v>
      </c>
      <c r="E4" s="46"/>
      <c r="F4" s="46"/>
      <c r="G4" s="39">
        <v>600</v>
      </c>
      <c r="H4" s="39">
        <v>1500</v>
      </c>
      <c r="I4" s="48"/>
    </row>
    <row r="8" spans="1:11">
      <c r="B8" s="40" t="s">
        <v>105</v>
      </c>
    </row>
    <row r="9" spans="1:11">
      <c r="A9" s="40" t="s">
        <v>65</v>
      </c>
      <c r="B9" s="39">
        <v>20</v>
      </c>
    </row>
    <row r="10" spans="1:11">
      <c r="A10" s="40" t="s">
        <v>106</v>
      </c>
      <c r="B10" s="39">
        <v>10</v>
      </c>
    </row>
    <row r="11" spans="1:11" ht="27.6" customHeight="1">
      <c r="A11" s="44" t="s">
        <v>111</v>
      </c>
      <c r="B11" s="39">
        <v>16</v>
      </c>
    </row>
    <row r="12" spans="1:11" ht="14.4" customHeight="1"/>
    <row r="13" spans="1:11">
      <c r="B13" s="45" t="s">
        <v>108</v>
      </c>
      <c r="C13" s="45"/>
      <c r="D13" s="45"/>
      <c r="G13" s="43" t="s">
        <v>103</v>
      </c>
      <c r="H13" s="43"/>
      <c r="I13" s="43"/>
    </row>
    <row r="14" spans="1:11">
      <c r="A14" s="40" t="s">
        <v>96</v>
      </c>
      <c r="B14" s="52" t="s">
        <v>98</v>
      </c>
      <c r="C14" s="52" t="s">
        <v>99</v>
      </c>
      <c r="D14" s="40" t="s">
        <v>113</v>
      </c>
      <c r="E14" s="40" t="s">
        <v>109</v>
      </c>
      <c r="F14" s="40" t="s">
        <v>112</v>
      </c>
      <c r="G14" s="54" t="s">
        <v>98</v>
      </c>
      <c r="H14" s="52" t="s">
        <v>99</v>
      </c>
      <c r="I14" s="42" t="s">
        <v>113</v>
      </c>
      <c r="J14" s="40" t="s">
        <v>107</v>
      </c>
      <c r="K14" s="41" t="s">
        <v>125</v>
      </c>
    </row>
    <row r="15" spans="1:11">
      <c r="A15" s="39">
        <v>1</v>
      </c>
      <c r="B15" s="55">
        <v>600</v>
      </c>
      <c r="C15" s="55">
        <v>400</v>
      </c>
      <c r="D15" s="49">
        <f>B15+C15</f>
        <v>1000</v>
      </c>
      <c r="E15" s="49">
        <f>E3*C15+F3*B15</f>
        <v>1400</v>
      </c>
      <c r="F15" s="49">
        <f>G3*E15</f>
        <v>560000</v>
      </c>
      <c r="G15" s="39">
        <v>100</v>
      </c>
      <c r="H15" s="39">
        <v>200</v>
      </c>
      <c r="I15" s="49">
        <f>G15+H15</f>
        <v>300</v>
      </c>
      <c r="J15" s="49">
        <f>(B15*B9+C15*B10)/D15</f>
        <v>16</v>
      </c>
      <c r="K15" s="49">
        <f>4*B15-6*C15</f>
        <v>0</v>
      </c>
    </row>
    <row r="16" spans="1:11">
      <c r="A16" s="39">
        <v>2</v>
      </c>
      <c r="B16" s="55">
        <v>300</v>
      </c>
      <c r="C16" s="55">
        <v>200</v>
      </c>
      <c r="D16" s="49">
        <f>B16+C16</f>
        <v>500</v>
      </c>
      <c r="E16" s="49">
        <f>E3*C16+F3*B16</f>
        <v>700</v>
      </c>
      <c r="F16" s="49">
        <f>G4*E16</f>
        <v>420000</v>
      </c>
      <c r="G16" s="49">
        <f>$G$15+$B$15-$B$3</f>
        <v>300</v>
      </c>
      <c r="H16" s="49">
        <f>$H$15+$C$15-$C$3</f>
        <v>-200</v>
      </c>
      <c r="I16" s="49">
        <f>G16+H16</f>
        <v>100</v>
      </c>
      <c r="J16" s="49">
        <f>(B16*B10+C16*B11)/D16</f>
        <v>12.4</v>
      </c>
      <c r="K16" s="49">
        <f t="shared" ref="K16:K17" si="0">4*B16-6*C16</f>
        <v>0</v>
      </c>
    </row>
    <row r="18" spans="1:9">
      <c r="G18" s="45" t="s">
        <v>114</v>
      </c>
      <c r="H18" s="45"/>
    </row>
    <row r="19" spans="1:9">
      <c r="G19" s="45"/>
      <c r="H19" s="45"/>
    </row>
    <row r="20" spans="1:9">
      <c r="F20" s="40" t="s">
        <v>96</v>
      </c>
      <c r="G20" s="41" t="s">
        <v>98</v>
      </c>
      <c r="H20" s="40" t="s">
        <v>99</v>
      </c>
      <c r="I20" s="40" t="s">
        <v>116</v>
      </c>
    </row>
    <row r="21" spans="1:9">
      <c r="F21" s="39">
        <v>1</v>
      </c>
      <c r="G21" s="49">
        <f>$G$15+$B$15-$B$3</f>
        <v>300</v>
      </c>
      <c r="H21" s="49">
        <f>$H$15+$C$15-$C$3</f>
        <v>-200</v>
      </c>
      <c r="I21" s="49">
        <f>I3*(G21+H21)</f>
        <v>15000</v>
      </c>
    </row>
    <row r="22" spans="1:9">
      <c r="F22" s="39">
        <v>2</v>
      </c>
      <c r="G22" s="49">
        <f>G16+B16-B4</f>
        <v>300</v>
      </c>
      <c r="H22" s="49">
        <f>H16+C16-C4</f>
        <v>-300</v>
      </c>
      <c r="I22" s="49">
        <f>I3*(G22+H22)</f>
        <v>0</v>
      </c>
    </row>
    <row r="24" spans="1:9">
      <c r="G24" s="40" t="s">
        <v>115</v>
      </c>
    </row>
    <row r="25" spans="1:9">
      <c r="G25" s="49">
        <f>B3*E15+G4*E16+I3*G21+I3*H21+I3*G22+I3*H22</f>
        <v>995000</v>
      </c>
    </row>
    <row r="27" spans="1:9">
      <c r="A27" s="18" t="s">
        <v>117</v>
      </c>
      <c r="D27" s="18" t="s">
        <v>118</v>
      </c>
      <c r="E27">
        <f>200+C15</f>
        <v>600</v>
      </c>
      <c r="F27">
        <f>800+H27</f>
        <v>800</v>
      </c>
      <c r="G27" t="s">
        <v>126</v>
      </c>
      <c r="H27">
        <v>0</v>
      </c>
    </row>
    <row r="28" spans="1:9">
      <c r="A28" s="18" t="s">
        <v>119</v>
      </c>
      <c r="D28" s="18" t="s">
        <v>120</v>
      </c>
      <c r="E28">
        <f>100+B15</f>
        <v>700</v>
      </c>
      <c r="F28">
        <f>400+G16</f>
        <v>700</v>
      </c>
      <c r="G28" t="s">
        <v>127</v>
      </c>
      <c r="H28">
        <v>0</v>
      </c>
    </row>
    <row r="29" spans="1:9">
      <c r="A29" s="18" t="s">
        <v>122</v>
      </c>
      <c r="D29" s="18" t="s">
        <v>121</v>
      </c>
      <c r="E29">
        <f>H27+C16</f>
        <v>200</v>
      </c>
      <c r="F29">
        <f>300+H29</f>
        <v>300</v>
      </c>
      <c r="G29" t="s">
        <v>128</v>
      </c>
      <c r="H29">
        <v>0</v>
      </c>
    </row>
    <row r="30" spans="1:9">
      <c r="A30" s="18" t="s">
        <v>123</v>
      </c>
      <c r="D30" s="18" t="s">
        <v>124</v>
      </c>
      <c r="E30">
        <f>H28+B16</f>
        <v>300</v>
      </c>
      <c r="F30">
        <f>300+H30</f>
        <v>300</v>
      </c>
      <c r="G30" t="s">
        <v>129</v>
      </c>
      <c r="H30">
        <v>0</v>
      </c>
    </row>
  </sheetData>
  <mergeCells count="10">
    <mergeCell ref="I1:I2"/>
    <mergeCell ref="I3:I4"/>
    <mergeCell ref="D1:D2"/>
    <mergeCell ref="B13:D13"/>
    <mergeCell ref="G18:H19"/>
    <mergeCell ref="G13:I13"/>
    <mergeCell ref="B1:C1"/>
    <mergeCell ref="E1:F1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Lab2</vt:lpstr>
      <vt:lpstr>Banking Investments Decision 1</vt:lpstr>
      <vt:lpstr>Banking Investments Decision 2</vt:lpstr>
      <vt:lpstr> Army Transportation Decision</vt:lpstr>
      <vt:lpstr>A Car Manufacturing 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GRunda</dc:creator>
  <cp:lastModifiedBy>Yaroslav GRunda</cp:lastModifiedBy>
  <dcterms:created xsi:type="dcterms:W3CDTF">2024-03-11T20:39:33Z</dcterms:created>
  <dcterms:modified xsi:type="dcterms:W3CDTF">2024-03-31T21:29:32Z</dcterms:modified>
</cp:coreProperties>
</file>