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\4_semestr\Decision_making\"/>
    </mc:Choice>
  </mc:AlternateContent>
  <xr:revisionPtr revIDLastSave="0" documentId="13_ncr:1_{C4D71CF5-380E-41E2-8973-B1DD612629A9}" xr6:coauthVersionLast="47" xr6:coauthVersionMax="47" xr10:uidLastSave="{00000000-0000-0000-0000-000000000000}"/>
  <bookViews>
    <workbookView xWindow="-108" yWindow="-108" windowWidth="23256" windowHeight="12576" firstSheet="4" activeTab="7" xr2:uid="{3930488A-7597-4D16-8734-3E026C679017}"/>
  </bookViews>
  <sheets>
    <sheet name="Banking Investments Decision 1" sheetId="2" r:id="rId1"/>
    <sheet name="Banking Investments Decision 2" sheetId="3" r:id="rId2"/>
    <sheet name=" Army Transportation Decision" sheetId="4" r:id="rId3"/>
    <sheet name="A Car Manufacturing Decision" sheetId="5" r:id="rId4"/>
    <sheet name="An Amusement Park Staffing" sheetId="6" r:id="rId5"/>
    <sheet name="An Airline Pilot Staffing" sheetId="9" r:id="rId6"/>
    <sheet name="A Pharmaceutical Company's" sheetId="13" r:id="rId7"/>
    <sheet name="electronics_product_mix" sheetId="11" r:id="rId8"/>
  </sheets>
  <definedNames>
    <definedName name="solver_adj" localSheetId="2" hidden="1">' Army Transportation Decision'!$B$12:$E$14</definedName>
    <definedName name="solver_adj" localSheetId="3" hidden="1">'A Car Manufacturing Decision'!$B$15:$C$16</definedName>
    <definedName name="solver_adj" localSheetId="6" hidden="1">'A Pharmaceutical Company''s'!$B$2:$B$9</definedName>
    <definedName name="solver_adj" localSheetId="5" hidden="1">'An Airline Pilot Staffing'!$D$5:$I$6</definedName>
    <definedName name="solver_adj" localSheetId="4" hidden="1">'An Amusement Park Staffing'!$C$4:$C$10</definedName>
    <definedName name="solver_adj" localSheetId="0" hidden="1">'Banking Investments Decision 1'!$C$5:$C$9</definedName>
    <definedName name="solver_adj" localSheetId="1" hidden="1">'Banking Investments Decision 2'!$E$4:$E$8</definedName>
    <definedName name="solver_adj" localSheetId="7" hidden="1">electronics_product_mix!$D$5:$F$5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cvg" localSheetId="4" hidden="1">0.0001</definedName>
    <definedName name="solver_cvg" localSheetId="0" hidden="1">0.0001</definedName>
    <definedName name="solver_cvg" localSheetId="1" hidden="1">0.0001</definedName>
    <definedName name="solver_cvg" localSheetId="7" hidden="1">0.0001</definedName>
    <definedName name="solver_drv" localSheetId="2" hidden="1">2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drv" localSheetId="4" hidden="1">1</definedName>
    <definedName name="solver_drv" localSheetId="0" hidden="1">2</definedName>
    <definedName name="solver_drv" localSheetId="1" hidden="1">2</definedName>
    <definedName name="solver_drv" localSheetId="7" hidden="1">1</definedName>
    <definedName name="solver_eng" localSheetId="2" hidden="1">2</definedName>
    <definedName name="solver_eng" localSheetId="3" hidden="1">2</definedName>
    <definedName name="solver_eng" localSheetId="6" hidden="1">2</definedName>
    <definedName name="solver_eng" localSheetId="5" hidden="1">2</definedName>
    <definedName name="solver_eng" localSheetId="4" hidden="1">2</definedName>
    <definedName name="solver_eng" localSheetId="0" hidden="1">1</definedName>
    <definedName name="solver_eng" localSheetId="1" hidden="1">2</definedName>
    <definedName name="solver_eng" localSheetId="7" hidden="1">2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est" localSheetId="7" hidden="1">1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itr" localSheetId="4" hidden="1">2147483647</definedName>
    <definedName name="solver_itr" localSheetId="0" hidden="1">2147483647</definedName>
    <definedName name="solver_itr" localSheetId="1" hidden="1">2147483647</definedName>
    <definedName name="solver_itr" localSheetId="7" hidden="1">2147483647</definedName>
    <definedName name="solver_lhs1" localSheetId="2" hidden="1">' Army Transportation Decision'!$B$15</definedName>
    <definedName name="solver_lhs1" localSheetId="3" hidden="1">'A Car Manufacturing Decision'!$D$15</definedName>
    <definedName name="solver_lhs1" localSheetId="6" hidden="1">'A Pharmaceutical Company''s'!$B$2:$B$3</definedName>
    <definedName name="solver_lhs1" localSheetId="5" hidden="1">'An Airline Pilot Staffing'!$D$11:$I$11</definedName>
    <definedName name="solver_lhs1" localSheetId="4" hidden="1">'An Amusement Park Staffing'!$C$4:$C$10</definedName>
    <definedName name="solver_lhs1" localSheetId="0" hidden="1">'Banking Investments Decision 1'!$B$23</definedName>
    <definedName name="solver_lhs1" localSheetId="1" hidden="1">'Banking Investments Decision 2'!$B$23</definedName>
    <definedName name="solver_lhs1" localSheetId="7" hidden="1">electronics_product_mix!$C$7:$C$11</definedName>
    <definedName name="solver_lhs10" localSheetId="3" hidden="1">'A Car Manufacturing Decision'!$K$16</definedName>
    <definedName name="solver_lhs2" localSheetId="2" hidden="1">' Army Transportation Decision'!$C$15</definedName>
    <definedName name="solver_lhs2" localSheetId="3" hidden="1">'A Car Manufacturing Decision'!$D$16</definedName>
    <definedName name="solver_lhs2" localSheetId="6" hidden="1">'A Pharmaceutical Company''s'!$B$2:$B$5</definedName>
    <definedName name="solver_lhs2" localSheetId="4" hidden="1">'An Amusement Park Staffing'!$D$12:$J$12</definedName>
    <definedName name="solver_lhs2" localSheetId="0" hidden="1">'Banking Investments Decision 1'!$C$10</definedName>
    <definedName name="solver_lhs2" localSheetId="1" hidden="1">'Banking Investments Decision 2'!$C$14</definedName>
    <definedName name="solver_lhs3" localSheetId="2" hidden="1">' Army Transportation Decision'!$D$15</definedName>
    <definedName name="solver_lhs3" localSheetId="3" hidden="1">'A Car Manufacturing Decision'!$E$15</definedName>
    <definedName name="solver_lhs3" localSheetId="6" hidden="1">'A Pharmaceutical Company''s'!$B$6</definedName>
    <definedName name="solver_lhs3" localSheetId="0" hidden="1">'Banking Investments Decision 1'!$C$13</definedName>
    <definedName name="solver_lhs3" localSheetId="1" hidden="1">'Banking Investments Decision 2'!$C$23</definedName>
    <definedName name="solver_lhs4" localSheetId="2" hidden="1">' Army Transportation Decision'!$E$15</definedName>
    <definedName name="solver_lhs4" localSheetId="3" hidden="1">'A Car Manufacturing Decision'!$E$16</definedName>
    <definedName name="solver_lhs4" localSheetId="6" hidden="1">'A Pharmaceutical Company''s'!$B$9</definedName>
    <definedName name="solver_lhs4" localSheetId="0" hidden="1">'Banking Investments Decision 1'!$C$23</definedName>
    <definedName name="solver_lhs4" localSheetId="1" hidden="1">'Banking Investments Decision 2'!$D$23</definedName>
    <definedName name="solver_lhs5" localSheetId="2" hidden="1">' Army Transportation Decision'!$F$12</definedName>
    <definedName name="solver_lhs5" localSheetId="3" hidden="1">'A Car Manufacturing Decision'!$E$27</definedName>
    <definedName name="solver_lhs5" localSheetId="6" hidden="1">'A Pharmaceutical Company''s'!$E$13:$E$14</definedName>
    <definedName name="solver_lhs6" localSheetId="2" hidden="1">' Army Transportation Decision'!$F$13</definedName>
    <definedName name="solver_lhs6" localSheetId="3" hidden="1">'A Car Manufacturing Decision'!$E$28</definedName>
    <definedName name="solver_lhs7" localSheetId="2" hidden="1">' Army Transportation Decision'!$F$14</definedName>
    <definedName name="solver_lhs7" localSheetId="3" hidden="1">'A Car Manufacturing Decision'!$E$29</definedName>
    <definedName name="solver_lhs8" localSheetId="3" hidden="1">'A Car Manufacturing Decision'!$E$30</definedName>
    <definedName name="solver_lhs9" localSheetId="3" hidden="1">'A Car Manufacturing Decision'!$K$15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ip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7" hidden="1">2147483647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ni" localSheetId="4" hidden="1">30</definedName>
    <definedName name="solver_mni" localSheetId="0" hidden="1">30</definedName>
    <definedName name="solver_mni" localSheetId="1" hidden="1">30</definedName>
    <definedName name="solver_mni" localSheetId="7" hidden="1">30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rt" localSheetId="4" hidden="1">0.075</definedName>
    <definedName name="solver_mrt" localSheetId="0" hidden="1">0.075</definedName>
    <definedName name="solver_mrt" localSheetId="1" hidden="1">0.075</definedName>
    <definedName name="solver_mrt" localSheetId="7" hidden="1">0.075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msl" localSheetId="4" hidden="1">2</definedName>
    <definedName name="solver_msl" localSheetId="0" hidden="1">2</definedName>
    <definedName name="solver_msl" localSheetId="1" hidden="1">2</definedName>
    <definedName name="solver_msl" localSheetId="7" hidden="1">2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eg" localSheetId="4" hidden="1">1</definedName>
    <definedName name="solver_neg" localSheetId="0" hidden="1">1</definedName>
    <definedName name="solver_neg" localSheetId="1" hidden="1">1</definedName>
    <definedName name="solver_neg" localSheetId="7" hidden="1">1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od" localSheetId="4" hidden="1">2147483647</definedName>
    <definedName name="solver_nod" localSheetId="0" hidden="1">2147483647</definedName>
    <definedName name="solver_nod" localSheetId="1" hidden="1">2147483647</definedName>
    <definedName name="solver_nod" localSheetId="7" hidden="1">2147483647</definedName>
    <definedName name="solver_num" localSheetId="2" hidden="1">7</definedName>
    <definedName name="solver_num" localSheetId="3" hidden="1">10</definedName>
    <definedName name="solver_num" localSheetId="6" hidden="1">5</definedName>
    <definedName name="solver_num" localSheetId="5" hidden="1">1</definedName>
    <definedName name="solver_num" localSheetId="4" hidden="1">2</definedName>
    <definedName name="solver_num" localSheetId="0" hidden="1">4</definedName>
    <definedName name="solver_num" localSheetId="1" hidden="1">4</definedName>
    <definedName name="solver_num" localSheetId="7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nwt" localSheetId="7" hidden="1">1</definedName>
    <definedName name="solver_opt" localSheetId="2" hidden="1">' Army Transportation Decision'!$F$17</definedName>
    <definedName name="solver_opt" localSheetId="3" hidden="1">'A Car Manufacturing Decision'!$G$25</definedName>
    <definedName name="solver_opt" localSheetId="6" hidden="1">'A Pharmaceutical Company''s'!$E$8</definedName>
    <definedName name="solver_opt" localSheetId="5" hidden="1">'An Airline Pilot Staffing'!$J$15</definedName>
    <definedName name="solver_opt" localSheetId="4" hidden="1">'An Amusement Park Staffing'!$C$20</definedName>
    <definedName name="solver_opt" localSheetId="0" hidden="1">'Banking Investments Decision 1'!$H$11</definedName>
    <definedName name="solver_opt" localSheetId="1" hidden="1">'Banking Investments Decision 2'!$G$4</definedName>
    <definedName name="solver_opt" localSheetId="7" hidden="1">electronics_product_mix!$D$14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pre" localSheetId="4" hidden="1">0.000001</definedName>
    <definedName name="solver_pre" localSheetId="0" hidden="1">0.000001</definedName>
    <definedName name="solver_pre" localSheetId="1" hidden="1">0.000001</definedName>
    <definedName name="solver_pre" localSheetId="7" hidden="1">0.000001</definedName>
    <definedName name="solver_rbv" localSheetId="2" hidden="1">2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bv" localSheetId="4" hidden="1">1</definedName>
    <definedName name="solver_rbv" localSheetId="0" hidden="1">2</definedName>
    <definedName name="solver_rbv" localSheetId="1" hidden="1">2</definedName>
    <definedName name="solver_rbv" localSheetId="7" hidden="1">1</definedName>
    <definedName name="solver_rel1" localSheetId="2" hidden="1">2</definedName>
    <definedName name="solver_rel1" localSheetId="3" hidden="1">1</definedName>
    <definedName name="solver_rel1" localSheetId="6" hidden="1">2</definedName>
    <definedName name="solver_rel1" localSheetId="5" hidden="1">3</definedName>
    <definedName name="solver_rel1" localSheetId="4" hidden="1">4</definedName>
    <definedName name="solver_rel1" localSheetId="0" hidden="1">1</definedName>
    <definedName name="solver_rel1" localSheetId="1" hidden="1">1</definedName>
    <definedName name="solver_rel1" localSheetId="7" hidden="1">1</definedName>
    <definedName name="solver_rel10" localSheetId="3" hidden="1">3</definedName>
    <definedName name="solver_rel2" localSheetId="2" hidden="1">2</definedName>
    <definedName name="solver_rel2" localSheetId="3" hidden="1">1</definedName>
    <definedName name="solver_rel2" localSheetId="6" hidden="1">1</definedName>
    <definedName name="solver_rel2" localSheetId="4" hidden="1">3</definedName>
    <definedName name="solver_rel2" localSheetId="0" hidden="1">1</definedName>
    <definedName name="solver_rel2" localSheetId="1" hidden="1">1</definedName>
    <definedName name="solver_rel3" localSheetId="2" hidden="1">2</definedName>
    <definedName name="solver_rel3" localSheetId="3" hidden="1">1</definedName>
    <definedName name="solver_rel3" localSheetId="6" hidden="1">3</definedName>
    <definedName name="solver_rel3" localSheetId="0" hidden="1">3</definedName>
    <definedName name="solver_rel3" localSheetId="1" hidden="1">1</definedName>
    <definedName name="solver_rel4" localSheetId="2" hidden="1">2</definedName>
    <definedName name="solver_rel4" localSheetId="3" hidden="1">1</definedName>
    <definedName name="solver_rel4" localSheetId="6" hidden="1">3</definedName>
    <definedName name="solver_rel4" localSheetId="0" hidden="1">1</definedName>
    <definedName name="solver_rel4" localSheetId="1" hidden="1">1</definedName>
    <definedName name="solver_rel5" localSheetId="2" hidden="1">1</definedName>
    <definedName name="solver_rel5" localSheetId="3" hidden="1">2</definedName>
    <definedName name="solver_rel5" localSheetId="6" hidden="1">1</definedName>
    <definedName name="solver_rel6" localSheetId="2" hidden="1">1</definedName>
    <definedName name="solver_rel6" localSheetId="3" hidden="1">2</definedName>
    <definedName name="solver_rel7" localSheetId="2" hidden="1">1</definedName>
    <definedName name="solver_rel7" localSheetId="3" hidden="1">2</definedName>
    <definedName name="solver_rel8" localSheetId="3" hidden="1">2</definedName>
    <definedName name="solver_rel9" localSheetId="3" hidden="1">3</definedName>
    <definedName name="solver_rhs1" localSheetId="2" hidden="1">' Army Transportation Decision'!$B$16</definedName>
    <definedName name="solver_rhs1" localSheetId="3" hidden="1">'A Car Manufacturing Decision'!$D$3</definedName>
    <definedName name="solver_rhs1" localSheetId="6" hidden="1">'A Pharmaceutical Company''s'!$E$19:$E$20</definedName>
    <definedName name="solver_rhs1" localSheetId="5" hidden="1">'An Airline Pilot Staffing'!$D$12:$I$12</definedName>
    <definedName name="solver_rhs1" localSheetId="4" hidden="1">"целое"</definedName>
    <definedName name="solver_rhs1" localSheetId="0" hidden="1">0</definedName>
    <definedName name="solver_rhs1" localSheetId="1" hidden="1">0</definedName>
    <definedName name="solver_rhs1" localSheetId="7" hidden="1">electronics_product_mix!$B$7:$B$11</definedName>
    <definedName name="solver_rhs10" localSheetId="3" hidden="1">0</definedName>
    <definedName name="solver_rhs2" localSheetId="2" hidden="1">' Army Transportation Decision'!$C$16</definedName>
    <definedName name="solver_rhs2" localSheetId="3" hidden="1">'A Car Manufacturing Decision'!$D$4</definedName>
    <definedName name="solver_rhs2" localSheetId="6" hidden="1">'A Pharmaceutical Company''s'!$E$3:$E$6</definedName>
    <definedName name="solver_rhs2" localSheetId="4" hidden="1">'An Amusement Park Staffing'!$D$14:$J$14</definedName>
    <definedName name="solver_rhs2" localSheetId="0" hidden="1">'Banking Investments Decision 1'!$C$11</definedName>
    <definedName name="solver_rhs2" localSheetId="1" hidden="1">'Banking Investments Decision 2'!$C$13</definedName>
    <definedName name="solver_rhs3" localSheetId="2" hidden="1">' Army Transportation Decision'!$D$16</definedName>
    <definedName name="solver_rhs3" localSheetId="3" hidden="1">'A Car Manufacturing Decision'!$H$3</definedName>
    <definedName name="solver_rhs3" localSheetId="6" hidden="1">'A Pharmaceutical Company''s'!$E$17</definedName>
    <definedName name="solver_rhs3" localSheetId="0" hidden="1">'Banking Investments Decision 1'!$C$14</definedName>
    <definedName name="solver_rhs3" localSheetId="1" hidden="1">0</definedName>
    <definedName name="solver_rhs4" localSheetId="2" hidden="1">' Army Transportation Decision'!$E$16</definedName>
    <definedName name="solver_rhs4" localSheetId="3" hidden="1">'A Car Manufacturing Decision'!$H$4</definedName>
    <definedName name="solver_rhs4" localSheetId="6" hidden="1">'A Pharmaceutical Company''s'!$E$18</definedName>
    <definedName name="solver_rhs4" localSheetId="0" hidden="1">0</definedName>
    <definedName name="solver_rhs4" localSheetId="1" hidden="1">0</definedName>
    <definedName name="solver_rhs5" localSheetId="2" hidden="1">' Army Transportation Decision'!$G$12</definedName>
    <definedName name="solver_rhs5" localSheetId="3" hidden="1">'A Car Manufacturing Decision'!$F$27</definedName>
    <definedName name="solver_rhs5" localSheetId="6" hidden="1">'A Pharmaceutical Company''s'!$B$4:$B$5</definedName>
    <definedName name="solver_rhs6" localSheetId="2" hidden="1">' Army Transportation Decision'!$G$13</definedName>
    <definedName name="solver_rhs6" localSheetId="3" hidden="1">'A Car Manufacturing Decision'!$F$28</definedName>
    <definedName name="solver_rhs7" localSheetId="2" hidden="1">' Army Transportation Decision'!$G$14</definedName>
    <definedName name="solver_rhs7" localSheetId="3" hidden="1">'A Car Manufacturing Decision'!$F$29</definedName>
    <definedName name="solver_rhs8" localSheetId="3" hidden="1">'A Car Manufacturing Decision'!$F$30</definedName>
    <definedName name="solver_rhs9" localSheetId="3" hidden="1">0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lx" localSheetId="4" hidden="1">2</definedName>
    <definedName name="solver_rlx" localSheetId="0" hidden="1">2</definedName>
    <definedName name="solver_rlx" localSheetId="1" hidden="1">2</definedName>
    <definedName name="solver_rlx" localSheetId="7" hidden="1">2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rsd" localSheetId="4" hidden="1">0</definedName>
    <definedName name="solver_rsd" localSheetId="0" hidden="1">0</definedName>
    <definedName name="solver_rsd" localSheetId="1" hidden="1">0</definedName>
    <definedName name="solver_rsd" localSheetId="7" hidden="1">0</definedName>
    <definedName name="solver_scl" localSheetId="2" hidden="1">2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cl" localSheetId="4" hidden="1">1</definedName>
    <definedName name="solver_scl" localSheetId="0" hidden="1">2</definedName>
    <definedName name="solver_scl" localSheetId="1" hidden="1">2</definedName>
    <definedName name="solver_scl" localSheetId="7" hidden="1">1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ho" localSheetId="7" hidden="1">2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ssz" localSheetId="4" hidden="1">100</definedName>
    <definedName name="solver_ssz" localSheetId="0" hidden="1">100</definedName>
    <definedName name="solver_ssz" localSheetId="1" hidden="1">100</definedName>
    <definedName name="solver_ssz" localSheetId="7" hidden="1">100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im" localSheetId="4" hidden="1">2147483647</definedName>
    <definedName name="solver_tim" localSheetId="0" hidden="1">2147483647</definedName>
    <definedName name="solver_tim" localSheetId="1" hidden="1">2147483647</definedName>
    <definedName name="solver_tim" localSheetId="7" hidden="1">2147483647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ol" localSheetId="4" hidden="1">0.01</definedName>
    <definedName name="solver_tol" localSheetId="0" hidden="1">0.01</definedName>
    <definedName name="solver_tol" localSheetId="1" hidden="1">0.01</definedName>
    <definedName name="solver_tol" localSheetId="7" hidden="1">0.01</definedName>
    <definedName name="solver_typ" localSheetId="2" hidden="1">2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typ" localSheetId="4" hidden="1">2</definedName>
    <definedName name="solver_typ" localSheetId="0" hidden="1">1</definedName>
    <definedName name="solver_typ" localSheetId="1" hidden="1">1</definedName>
    <definedName name="solver_typ" localSheetId="7" hidden="1">1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al" localSheetId="4" hidden="1">0</definedName>
    <definedName name="solver_val" localSheetId="0" hidden="1">0</definedName>
    <definedName name="solver_val" localSheetId="1" hidden="1">0.55</definedName>
    <definedName name="solver_val" localSheetId="7" hidden="1">0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5" hidden="1">3</definedName>
    <definedName name="solver_ver" localSheetId="4" hidden="1">3</definedName>
    <definedName name="solver_ver" localSheetId="0" hidden="1">3</definedName>
    <definedName name="solver_ver" localSheetId="1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" l="1"/>
  <c r="E18" i="13"/>
  <c r="E17" i="13"/>
  <c r="E20" i="13"/>
  <c r="E19" i="13"/>
  <c r="E14" i="13"/>
  <c r="E13" i="13"/>
  <c r="D14" i="11"/>
  <c r="C8" i="11"/>
  <c r="C9" i="11"/>
  <c r="C10" i="11"/>
  <c r="C11" i="11"/>
  <c r="C7" i="11"/>
  <c r="D11" i="9"/>
  <c r="D15" i="9" s="1"/>
  <c r="C20" i="6"/>
  <c r="C12" i="6"/>
  <c r="E12" i="6"/>
  <c r="F12" i="6"/>
  <c r="G12" i="6"/>
  <c r="H12" i="6"/>
  <c r="I12" i="6"/>
  <c r="J12" i="6"/>
  <c r="D12" i="6"/>
  <c r="F30" i="5"/>
  <c r="F29" i="5"/>
  <c r="E29" i="5"/>
  <c r="E30" i="5"/>
  <c r="E28" i="5"/>
  <c r="E27" i="5"/>
  <c r="F27" i="5"/>
  <c r="H16" i="5"/>
  <c r="G16" i="5"/>
  <c r="F28" i="5" s="1"/>
  <c r="H21" i="5"/>
  <c r="G21" i="5"/>
  <c r="K16" i="5"/>
  <c r="K15" i="5"/>
  <c r="I15" i="5"/>
  <c r="D16" i="5"/>
  <c r="J16" i="5" s="1"/>
  <c r="D15" i="5"/>
  <c r="J15" i="5" s="1"/>
  <c r="E16" i="5"/>
  <c r="F16" i="5" s="1"/>
  <c r="E15" i="5"/>
  <c r="F15" i="5" s="1"/>
  <c r="C17" i="4"/>
  <c r="D17" i="4"/>
  <c r="E17" i="4"/>
  <c r="B17" i="4"/>
  <c r="F17" i="4"/>
  <c r="C15" i="4"/>
  <c r="D15" i="4"/>
  <c r="E15" i="4"/>
  <c r="B15" i="4"/>
  <c r="F13" i="4"/>
  <c r="F14" i="4"/>
  <c r="F12" i="4"/>
  <c r="C23" i="2"/>
  <c r="B23" i="2"/>
  <c r="D5" i="3"/>
  <c r="D6" i="3"/>
  <c r="D7" i="3"/>
  <c r="D8" i="3"/>
  <c r="D4" i="3"/>
  <c r="C23" i="3"/>
  <c r="D23" i="3"/>
  <c r="B23" i="3"/>
  <c r="C14" i="3"/>
  <c r="E10" i="3"/>
  <c r="C13" i="2"/>
  <c r="H11" i="2"/>
  <c r="C10" i="2"/>
  <c r="E11" i="9" l="1"/>
  <c r="F11" i="9" s="1"/>
  <c r="G11" i="9" s="1"/>
  <c r="H11" i="9" s="1"/>
  <c r="I11" i="9" s="1"/>
  <c r="I15" i="9" s="1"/>
  <c r="G15" i="9"/>
  <c r="F15" i="9"/>
  <c r="E15" i="9"/>
  <c r="H22" i="5"/>
  <c r="G22" i="5"/>
  <c r="I21" i="5"/>
  <c r="I16" i="5"/>
  <c r="G4" i="3"/>
  <c r="H15" i="9" l="1"/>
  <c r="J15" i="9"/>
  <c r="I22" i="5"/>
  <c r="G25" i="5"/>
</calcChain>
</file>

<file path=xl/sharedStrings.xml><?xml version="1.0" encoding="utf-8"?>
<sst xmlns="http://schemas.openxmlformats.org/spreadsheetml/2006/main" count="198" uniqueCount="168">
  <si>
    <t>Bond</t>
  </si>
  <si>
    <t>A</t>
  </si>
  <si>
    <t xml:space="preserve">B </t>
  </si>
  <si>
    <t>C</t>
  </si>
  <si>
    <t>D</t>
  </si>
  <si>
    <t>E</t>
  </si>
  <si>
    <t>Type</t>
  </si>
  <si>
    <t>Municipal</t>
  </si>
  <si>
    <t>Agency</t>
  </si>
  <si>
    <t>Government</t>
  </si>
  <si>
    <t>Decision Variables</t>
  </si>
  <si>
    <t>Quality Rating</t>
  </si>
  <si>
    <t>Investment Portfolio Optimatization</t>
  </si>
  <si>
    <t>Total Invested:</t>
  </si>
  <si>
    <t>Total Available:</t>
  </si>
  <si>
    <t>Years to Maturity</t>
  </si>
  <si>
    <t>After-tax yield %</t>
  </si>
  <si>
    <t>Amounts in Govt &amp;Agency bomnds:</t>
  </si>
  <si>
    <t>Req.amt. in Govt &amp; Agency bonds:</t>
  </si>
  <si>
    <t>Net After Tax Earning:</t>
  </si>
  <si>
    <t>Type of Loan</t>
  </si>
  <si>
    <t>Personal</t>
  </si>
  <si>
    <t>Car</t>
  </si>
  <si>
    <t>Home</t>
  </si>
  <si>
    <t>Farm</t>
  </si>
  <si>
    <t>Commercial</t>
  </si>
  <si>
    <t>Interest Rate (%)</t>
  </si>
  <si>
    <t>Probability of Bad Debt</t>
  </si>
  <si>
    <t>Net Return</t>
  </si>
  <si>
    <t>Amount</t>
  </si>
  <si>
    <t>Budget available:</t>
  </si>
  <si>
    <t>Budget used:</t>
  </si>
  <si>
    <t>Sum of amount:</t>
  </si>
  <si>
    <t>Аt least 30% of the total funds to farm and commercial loans</t>
  </si>
  <si>
    <t>Аt least 40% of the amount allocated to personal, car and home loans</t>
  </si>
  <si>
    <t>Overall ratio for bad debts on all loans may not exceed 0.04</t>
  </si>
  <si>
    <t>Net Return Sum</t>
  </si>
  <si>
    <t>ratio of the total quality to the total value of the portfolio, must not exceed 1.4</t>
  </si>
  <si>
    <t>average maturity must not exceed five years</t>
  </si>
  <si>
    <t>Moving cost per man</t>
  </si>
  <si>
    <t>Base 1</t>
  </si>
  <si>
    <t>Base 2</t>
  </si>
  <si>
    <t>Base 3</t>
  </si>
  <si>
    <t>Base 4</t>
  </si>
  <si>
    <t>Camp 1</t>
  </si>
  <si>
    <t>Camp 2</t>
  </si>
  <si>
    <t>Camp 3</t>
  </si>
  <si>
    <t>Number Of Troops Moved</t>
  </si>
  <si>
    <t>Total</t>
  </si>
  <si>
    <t>Required</t>
  </si>
  <si>
    <t>Cost</t>
  </si>
  <si>
    <t>Available</t>
  </si>
  <si>
    <t>Month</t>
  </si>
  <si>
    <t>Vehicles demands</t>
  </si>
  <si>
    <t>Trucks</t>
  </si>
  <si>
    <t>Cars</t>
  </si>
  <si>
    <t>Max production vehicles</t>
  </si>
  <si>
    <t>Cost of steel per ton</t>
  </si>
  <si>
    <t>Uses of steel per vehicle</t>
  </si>
  <si>
    <t>Vehicles in inventory (start of month)</t>
  </si>
  <si>
    <t>Holding cost per vehicle(end of month)</t>
  </si>
  <si>
    <t>MPG</t>
  </si>
  <si>
    <t>Truck</t>
  </si>
  <si>
    <t>Avg mpg per month</t>
  </si>
  <si>
    <t>Produced</t>
  </si>
  <si>
    <t>Steel used</t>
  </si>
  <si>
    <t>Max using of steal</t>
  </si>
  <si>
    <t>Avg mpg per month demand</t>
  </si>
  <si>
    <t>Steel costed</t>
  </si>
  <si>
    <t>Sum</t>
  </si>
  <si>
    <t>Vehicles in inventory (end of month)</t>
  </si>
  <si>
    <t>Full cost</t>
  </si>
  <si>
    <t>Maintenance</t>
  </si>
  <si>
    <t>Material balance equation for cars in month 1</t>
  </si>
  <si>
    <t>200 + C1 = 800 + IC1</t>
  </si>
  <si>
    <t>Material balance equation for trucks in month 1</t>
  </si>
  <si>
    <t>100 + T1 = 400 + IT1</t>
  </si>
  <si>
    <t xml:space="preserve">IC1 + C2 = 300 + IC2 </t>
  </si>
  <si>
    <t>Material balance equation for cars in month 2</t>
  </si>
  <si>
    <t>Material balance equation for trucks in month 2</t>
  </si>
  <si>
    <t>IT1 + T2 = 300 + IT2</t>
  </si>
  <si>
    <t>At least 16 mpg</t>
  </si>
  <si>
    <t>IC1=</t>
  </si>
  <si>
    <t>IT1=</t>
  </si>
  <si>
    <t>IC2=</t>
  </si>
  <si>
    <t>IT2=</t>
  </si>
  <si>
    <t>Days off</t>
  </si>
  <si>
    <t>Sunday, Monday</t>
  </si>
  <si>
    <t>Monday, Tuesday</t>
  </si>
  <si>
    <t>Tuesday, Wed.</t>
  </si>
  <si>
    <t>Wed., Thursday</t>
  </si>
  <si>
    <t>Thursday, Friday</t>
  </si>
  <si>
    <t>Friday, Saturday</t>
  </si>
  <si>
    <t>Saturday, Sunday</t>
  </si>
  <si>
    <t>Schedule</t>
  </si>
  <si>
    <t>B</t>
  </si>
  <si>
    <t>F</t>
  </si>
  <si>
    <t>G</t>
  </si>
  <si>
    <t>Sun</t>
  </si>
  <si>
    <t>Mon</t>
  </si>
  <si>
    <t>Tue</t>
  </si>
  <si>
    <t>Wed</t>
  </si>
  <si>
    <t>Thu</t>
  </si>
  <si>
    <t>Fri</t>
  </si>
  <si>
    <t>Sat</t>
  </si>
  <si>
    <t>Schedule total</t>
  </si>
  <si>
    <t>Total demand</t>
  </si>
  <si>
    <t>Pay/employee/day</t>
  </si>
  <si>
    <t>Pay/employee/week</t>
  </si>
  <si>
    <t>Bonus/week</t>
  </si>
  <si>
    <t># Employees</t>
  </si>
  <si>
    <t>Total per week</t>
  </si>
  <si>
    <t># of hired</t>
  </si>
  <si>
    <t># of fired</t>
  </si>
  <si>
    <t>T0</t>
  </si>
  <si>
    <t>T1</t>
  </si>
  <si>
    <t>T2</t>
  </si>
  <si>
    <t>T3</t>
  </si>
  <si>
    <t>T4</t>
  </si>
  <si>
    <t>T5</t>
  </si>
  <si>
    <t>T6</t>
  </si>
  <si>
    <t>Hiring cost(in '000)</t>
  </si>
  <si>
    <t>Firing cost(in '000)</t>
  </si>
  <si>
    <t># of Available Pilots</t>
  </si>
  <si>
    <t># of Needed Pilots</t>
  </si>
  <si>
    <t>Salary/month</t>
  </si>
  <si>
    <t>Cost (in '000)</t>
  </si>
  <si>
    <t>Total cost(in '000)</t>
  </si>
  <si>
    <t>Profit:</t>
  </si>
  <si>
    <t>Max</t>
  </si>
  <si>
    <t>C1 ≤ 45</t>
  </si>
  <si>
    <t>C2 ≤ 40</t>
  </si>
  <si>
    <t>A ≤ 40</t>
  </si>
  <si>
    <t>B ≤ 30</t>
  </si>
  <si>
    <t>X1A ≥ 0.7A</t>
  </si>
  <si>
    <t>X2B ≥ 0.6B</t>
  </si>
  <si>
    <t>X1A + X1B ≤ C1</t>
  </si>
  <si>
    <t>X2A + X2B ≤ C2</t>
  </si>
  <si>
    <t>A = X1A + X2A</t>
  </si>
  <si>
    <t>B = X1B + X2B</t>
  </si>
  <si>
    <t xml:space="preserve">C1 </t>
  </si>
  <si>
    <t xml:space="preserve">C2 </t>
  </si>
  <si>
    <t>0.7A =</t>
  </si>
  <si>
    <t>0.6B =</t>
  </si>
  <si>
    <t>X1A + X1B =</t>
  </si>
  <si>
    <t>X2A + X2B =</t>
  </si>
  <si>
    <t>X1A + X2A =</t>
  </si>
  <si>
    <t>X1B + X2B =</t>
  </si>
  <si>
    <t>Part Name</t>
  </si>
  <si>
    <t>Chasis</t>
  </si>
  <si>
    <t>Picture Tube</t>
  </si>
  <si>
    <t>Speaker Cone</t>
  </si>
  <si>
    <t>Power Supply</t>
  </si>
  <si>
    <t>Electronics</t>
  </si>
  <si>
    <t>Inventory</t>
  </si>
  <si>
    <t>No. Used</t>
  </si>
  <si>
    <t>Number to Build-&gt;</t>
  </si>
  <si>
    <t>TV set</t>
  </si>
  <si>
    <t>Stereo</t>
  </si>
  <si>
    <t>Speaker</t>
  </si>
  <si>
    <t>Product Unit Profit</t>
  </si>
  <si>
    <t>Total Profit</t>
  </si>
  <si>
    <t>Ounces of chemical 1 (X1A)</t>
  </si>
  <si>
    <t>Ounces of chemical 1 (X1B )</t>
  </si>
  <si>
    <t>Ounces of chemical 2 (X2A)</t>
  </si>
  <si>
    <t>Ounces of chemical 2 (X2B)</t>
  </si>
  <si>
    <t>LHS</t>
  </si>
  <si>
    <t>RHS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</si>
</sst>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0"/>
      <color rgb="FF1F1F1F"/>
      <name val="Source Sans Pro"/>
      <family val="2"/>
    </font>
    <font>
      <sz val="10"/>
      <color rgb="FF1F1F1F"/>
      <name val="Source Sans Pro"/>
      <family val="2"/>
    </font>
    <font>
      <b/>
      <sz val="10"/>
      <color rgb="FF1F1F1F"/>
      <name val="Unset"/>
    </font>
    <font>
      <sz val="10"/>
      <color theme="1"/>
      <name val="Source Sans Pro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04"/>
      <scheme val="minor"/>
    </font>
    <font>
      <i/>
      <sz val="10"/>
      <color rgb="FF1F1F1F"/>
      <name val="Source Sans Pro"/>
      <family val="2"/>
    </font>
    <font>
      <b/>
      <i/>
      <sz val="10"/>
      <color rgb="FF1F1F1F"/>
      <name val="Unset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FAC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4" fillId="6" borderId="1" xfId="0" applyFont="1" applyFill="1" applyBorder="1" applyAlignment="1">
      <alignment horizontal="left" vertical="center" wrapText="1"/>
    </xf>
    <xf numFmtId="10" fontId="0" fillId="0" borderId="0" xfId="0" applyNumberFormat="1"/>
    <xf numFmtId="2" fontId="3" fillId="0" borderId="0" xfId="0" applyNumberFormat="1" applyFont="1"/>
    <xf numFmtId="2" fontId="3" fillId="0" borderId="0" xfId="1" applyNumberFormat="1" applyFont="1"/>
    <xf numFmtId="2" fontId="5" fillId="0" borderId="0" xfId="1" applyNumberFormat="1" applyFont="1"/>
    <xf numFmtId="0" fontId="6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7" borderId="1" xfId="0" applyFill="1" applyBorder="1"/>
    <xf numFmtId="0" fontId="6" fillId="0" borderId="1" xfId="0" applyFont="1" applyBorder="1"/>
    <xf numFmtId="0" fontId="6" fillId="5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3" borderId="3" xfId="0" applyFill="1" applyBorder="1"/>
    <xf numFmtId="0" fontId="0" fillId="3" borderId="1" xfId="0" applyFill="1" applyBorder="1" applyAlignment="1">
      <alignment wrapText="1"/>
    </xf>
    <xf numFmtId="0" fontId="0" fillId="8" borderId="1" xfId="0" applyFill="1" applyBorder="1"/>
    <xf numFmtId="0" fontId="0" fillId="3" borderId="5" xfId="0" applyFill="1" applyBorder="1"/>
    <xf numFmtId="0" fontId="0" fillId="3" borderId="2" xfId="0" applyFill="1" applyBorder="1"/>
    <xf numFmtId="0" fontId="3" fillId="3" borderId="5" xfId="0" applyFont="1" applyFill="1" applyBorder="1"/>
    <xf numFmtId="0" fontId="0" fillId="9" borderId="1" xfId="0" applyFill="1" applyBorder="1"/>
    <xf numFmtId="0" fontId="9" fillId="0" borderId="0" xfId="0" applyFont="1"/>
    <xf numFmtId="0" fontId="8" fillId="0" borderId="0" xfId="0" applyFont="1"/>
    <xf numFmtId="0" fontId="0" fillId="8" borderId="0" xfId="0" applyFill="1"/>
    <xf numFmtId="0" fontId="0" fillId="10" borderId="0" xfId="0" applyFill="1"/>
    <xf numFmtId="165" fontId="0" fillId="10" borderId="0" xfId="0" applyNumberFormat="1" applyFill="1"/>
    <xf numFmtId="0" fontId="0" fillId="4" borderId="0" xfId="0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/>
    <xf numFmtId="0" fontId="3" fillId="0" borderId="0" xfId="0" applyFont="1" applyAlignment="1">
      <alignment vertical="center"/>
    </xf>
    <xf numFmtId="0" fontId="0" fillId="2" borderId="0" xfId="0" applyFill="1"/>
    <xf numFmtId="0" fontId="0" fillId="11" borderId="0" xfId="0" applyFill="1"/>
    <xf numFmtId="0" fontId="0" fillId="3" borderId="1" xfId="0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7" borderId="0" xfId="0" applyFill="1"/>
    <xf numFmtId="0" fontId="3" fillId="0" borderId="1" xfId="0" applyFont="1" applyBorder="1"/>
    <xf numFmtId="0" fontId="5" fillId="0" borderId="1" xfId="0" applyFont="1" applyBorder="1" applyAlignment="1"/>
    <xf numFmtId="0" fontId="0" fillId="11" borderId="1" xfId="0" applyFill="1" applyBorder="1"/>
    <xf numFmtId="0" fontId="0" fillId="5" borderId="0" xfId="0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F9FA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365760</xdr:colOff>
      <xdr:row>1</xdr:row>
      <xdr:rowOff>152400</xdr:rowOff>
    </xdr:from>
    <xdr:to>
      <xdr:col>16</xdr:col>
      <xdr:colOff>586740</xdr:colOff>
      <xdr:row>22</xdr:row>
      <xdr:rowOff>92430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1872AD9-0F5F-4153-8BFA-55DCF7305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1540" y="335280"/>
          <a:ext cx="6316980" cy="378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36CA-B8CA-4C48-AC25-22D19271B8C3}">
  <dimension ref="A2:H23"/>
  <sheetViews>
    <sheetView workbookViewId="0">
      <selection activeCell="E22" sqref="E22"/>
    </sheetView>
  </sheetViews>
  <sheetFormatPr defaultRowHeight="14.4"/>
  <cols>
    <col min="2" max="2" width="19.88671875" customWidth="1"/>
    <col min="3" max="3" width="16" bestFit="1" customWidth="1"/>
    <col min="4" max="4" width="16.33203125" customWidth="1"/>
    <col min="5" max="5" width="15.6640625" customWidth="1"/>
    <col min="6" max="6" width="14.33203125" bestFit="1" customWidth="1"/>
    <col min="7" max="7" width="19.33203125" customWidth="1"/>
    <col min="8" max="8" width="22.6640625" customWidth="1"/>
  </cols>
  <sheetData>
    <row r="2" spans="1:8">
      <c r="D2" t="s">
        <v>12</v>
      </c>
    </row>
    <row r="4" spans="1:8">
      <c r="A4" t="s">
        <v>0</v>
      </c>
      <c r="B4" t="s">
        <v>6</v>
      </c>
      <c r="C4" t="s">
        <v>10</v>
      </c>
      <c r="D4" t="s">
        <v>11</v>
      </c>
      <c r="F4" t="s">
        <v>15</v>
      </c>
      <c r="G4" s="1" t="s">
        <v>16</v>
      </c>
    </row>
    <row r="5" spans="1:8">
      <c r="A5" t="s">
        <v>1</v>
      </c>
      <c r="B5" t="s">
        <v>7</v>
      </c>
      <c r="C5" s="2">
        <v>2.1818181803228063</v>
      </c>
      <c r="D5">
        <v>2</v>
      </c>
      <c r="F5">
        <v>9</v>
      </c>
      <c r="G5" s="3">
        <v>4.2999999999999997E-2</v>
      </c>
    </row>
    <row r="6" spans="1:8">
      <c r="A6" t="s">
        <v>2</v>
      </c>
      <c r="B6" t="s">
        <v>8</v>
      </c>
      <c r="C6" s="2">
        <v>0</v>
      </c>
      <c r="D6">
        <v>2</v>
      </c>
      <c r="F6">
        <v>15</v>
      </c>
      <c r="G6" s="3">
        <v>2.7E-2</v>
      </c>
    </row>
    <row r="7" spans="1:8">
      <c r="A7" t="s">
        <v>3</v>
      </c>
      <c r="B7" t="s">
        <v>9</v>
      </c>
      <c r="C7" s="2">
        <v>7.3636363688701758</v>
      </c>
      <c r="D7">
        <v>1</v>
      </c>
      <c r="F7">
        <v>4</v>
      </c>
      <c r="G7" s="3">
        <v>2.5000000000000001E-2</v>
      </c>
    </row>
    <row r="8" spans="1:8">
      <c r="A8" t="s">
        <v>4</v>
      </c>
      <c r="B8" t="s">
        <v>9</v>
      </c>
      <c r="C8" s="2">
        <v>0</v>
      </c>
      <c r="D8">
        <v>1</v>
      </c>
      <c r="F8">
        <v>3</v>
      </c>
      <c r="G8" s="3">
        <v>2.1999999999999999E-2</v>
      </c>
    </row>
    <row r="9" spans="1:8">
      <c r="A9" t="s">
        <v>5</v>
      </c>
      <c r="B9" t="s">
        <v>7</v>
      </c>
      <c r="C9" s="2">
        <v>0.45454545080701658</v>
      </c>
      <c r="D9">
        <v>5</v>
      </c>
      <c r="F9">
        <v>2</v>
      </c>
      <c r="G9" s="3">
        <v>4.4999999999999998E-2</v>
      </c>
    </row>
    <row r="10" spans="1:8">
      <c r="B10" t="s">
        <v>13</v>
      </c>
      <c r="C10">
        <f>SUM(C5:C9)</f>
        <v>9.9999999999999982</v>
      </c>
      <c r="G10" s="1"/>
    </row>
    <row r="11" spans="1:8">
      <c r="B11" t="s">
        <v>14</v>
      </c>
      <c r="C11">
        <v>10</v>
      </c>
      <c r="G11" s="1" t="s">
        <v>19</v>
      </c>
      <c r="H11" s="30">
        <f>SUMPRODUCT(G5:G9,C5:C9)</f>
        <v>0.29836363626195084</v>
      </c>
    </row>
    <row r="13" spans="1:8">
      <c r="A13" t="s">
        <v>17</v>
      </c>
      <c r="C13" s="2">
        <f>C6+C7+C8</f>
        <v>7.3636363688701758</v>
      </c>
    </row>
    <row r="14" spans="1:8">
      <c r="A14" t="s">
        <v>18</v>
      </c>
      <c r="C14">
        <v>4</v>
      </c>
    </row>
    <row r="16" spans="1:8" ht="55.2">
      <c r="B16" s="12" t="s">
        <v>37</v>
      </c>
      <c r="C16" s="12" t="s">
        <v>38</v>
      </c>
    </row>
    <row r="17" spans="2:7">
      <c r="B17">
        <v>0.6</v>
      </c>
      <c r="C17">
        <v>4</v>
      </c>
    </row>
    <row r="18" spans="2:7">
      <c r="B18">
        <v>0.6</v>
      </c>
      <c r="C18">
        <v>10</v>
      </c>
    </row>
    <row r="19" spans="2:7">
      <c r="B19">
        <v>-0.4</v>
      </c>
      <c r="C19">
        <v>-1</v>
      </c>
    </row>
    <row r="20" spans="2:7">
      <c r="B20">
        <v>-0.4</v>
      </c>
      <c r="C20">
        <v>-2</v>
      </c>
    </row>
    <row r="21" spans="2:7">
      <c r="B21">
        <v>3.6</v>
      </c>
      <c r="C21">
        <v>-3</v>
      </c>
    </row>
    <row r="23" spans="2:7">
      <c r="B23">
        <f>SUMPRODUCT(B17:B21,C5:C9)</f>
        <v>-1.6449127171469513E-8</v>
      </c>
      <c r="C23">
        <f>SUMPRODUCT(C17:C21,C5:C9)</f>
        <v>-4.4408920985006262E-16</v>
      </c>
      <c r="G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C04A-B3E4-415B-B533-900796291436}">
  <dimension ref="A3:G23"/>
  <sheetViews>
    <sheetView workbookViewId="0">
      <selection activeCell="G15" sqref="G15"/>
    </sheetView>
  </sheetViews>
  <sheetFormatPr defaultRowHeight="14.4"/>
  <cols>
    <col min="1" max="1" width="19" bestFit="1" customWidth="1"/>
    <col min="2" max="2" width="15.5546875" bestFit="1" customWidth="1"/>
    <col min="3" max="3" width="20.77734375" bestFit="1" customWidth="1"/>
    <col min="4" max="4" width="18.5546875" customWidth="1"/>
    <col min="7" max="7" width="14.44140625" bestFit="1" customWidth="1"/>
  </cols>
  <sheetData>
    <row r="3" spans="1:7">
      <c r="A3" s="6" t="s">
        <v>20</v>
      </c>
      <c r="B3" s="4" t="s">
        <v>26</v>
      </c>
      <c r="C3" s="4" t="s">
        <v>27</v>
      </c>
      <c r="D3" s="4" t="s">
        <v>28</v>
      </c>
      <c r="E3" s="4" t="s">
        <v>29</v>
      </c>
      <c r="F3" s="4"/>
      <c r="G3" s="4" t="s">
        <v>36</v>
      </c>
    </row>
    <row r="4" spans="1:7">
      <c r="A4" s="5" t="s">
        <v>21</v>
      </c>
      <c r="B4" s="9">
        <v>0.14000000000000001</v>
      </c>
      <c r="C4" s="8">
        <v>0.1</v>
      </c>
      <c r="D4">
        <f>(B4*E4)*(1-C4)-E4*C4</f>
        <v>0</v>
      </c>
      <c r="E4">
        <v>0</v>
      </c>
      <c r="G4" s="29">
        <f>SUM(D4:D8)</f>
        <v>0.83879999999999999</v>
      </c>
    </row>
    <row r="5" spans="1:7">
      <c r="A5" s="5" t="s">
        <v>22</v>
      </c>
      <c r="B5" s="9">
        <v>0.13</v>
      </c>
      <c r="C5" s="8">
        <v>7.0000000000000007E-2</v>
      </c>
      <c r="D5">
        <f t="shared" ref="D5:D8" si="0">(B5*E5)*(1-C5)-E5*C5</f>
        <v>0</v>
      </c>
      <c r="E5">
        <v>0</v>
      </c>
    </row>
    <row r="6" spans="1:7">
      <c r="A6" s="5" t="s">
        <v>23</v>
      </c>
      <c r="B6" s="10">
        <v>0.12</v>
      </c>
      <c r="C6" s="8">
        <v>0.03</v>
      </c>
      <c r="D6">
        <f t="shared" si="0"/>
        <v>0.6048</v>
      </c>
      <c r="E6">
        <v>7</v>
      </c>
    </row>
    <row r="7" spans="1:7">
      <c r="A7" s="5" t="s">
        <v>24</v>
      </c>
      <c r="B7" s="9">
        <v>0.125</v>
      </c>
      <c r="C7" s="8">
        <v>0.05</v>
      </c>
      <c r="D7">
        <f t="shared" si="0"/>
        <v>0</v>
      </c>
      <c r="E7">
        <v>0</v>
      </c>
    </row>
    <row r="8" spans="1:7">
      <c r="A8" s="5" t="s">
        <v>25</v>
      </c>
      <c r="B8" s="9">
        <v>0.1</v>
      </c>
      <c r="C8" s="8">
        <v>0.02</v>
      </c>
      <c r="D8">
        <f t="shared" si="0"/>
        <v>0.23400000000000004</v>
      </c>
      <c r="E8">
        <v>3</v>
      </c>
    </row>
    <row r="9" spans="1:7">
      <c r="C9" s="7"/>
    </row>
    <row r="10" spans="1:7">
      <c r="D10" s="11" t="s">
        <v>32</v>
      </c>
      <c r="E10">
        <f>SUM(E4:E8)</f>
        <v>10</v>
      </c>
    </row>
    <row r="13" spans="1:7">
      <c r="B13" t="s">
        <v>30</v>
      </c>
      <c r="C13" s="2">
        <v>10</v>
      </c>
    </row>
    <row r="14" spans="1:7">
      <c r="B14" t="s">
        <v>31</v>
      </c>
      <c r="C14">
        <f>SUM(E4:E8)</f>
        <v>10</v>
      </c>
    </row>
    <row r="16" spans="1:7" ht="55.2">
      <c r="B16" s="12" t="s">
        <v>35</v>
      </c>
      <c r="C16" s="12" t="s">
        <v>34</v>
      </c>
      <c r="D16" s="12" t="s">
        <v>33</v>
      </c>
    </row>
    <row r="17" spans="2:4">
      <c r="B17">
        <v>0.06</v>
      </c>
      <c r="C17">
        <v>0.4</v>
      </c>
      <c r="D17">
        <v>0.3</v>
      </c>
    </row>
    <row r="18" spans="2:4">
      <c r="B18">
        <v>0.03</v>
      </c>
      <c r="C18">
        <v>0.4</v>
      </c>
      <c r="D18">
        <v>0.3</v>
      </c>
    </row>
    <row r="19" spans="2:4">
      <c r="B19">
        <v>-0.01</v>
      </c>
      <c r="C19">
        <v>-0.6</v>
      </c>
      <c r="D19">
        <v>0.3</v>
      </c>
    </row>
    <row r="20" spans="2:4">
      <c r="B20">
        <v>0.01</v>
      </c>
      <c r="D20">
        <v>-0.7</v>
      </c>
    </row>
    <row r="21" spans="2:4">
      <c r="B21">
        <v>-0.02</v>
      </c>
      <c r="D21">
        <v>-0.7</v>
      </c>
    </row>
    <row r="23" spans="2:4">
      <c r="B23">
        <f>SUMPRODUCT(B17:B21,E4:E8)</f>
        <v>-0.13</v>
      </c>
      <c r="C23">
        <f>SUMPRODUCT(C17:C19,E4:E6)</f>
        <v>-4.2</v>
      </c>
      <c r="D23">
        <f>SUMPRODUCT(D17:D21,E4:E8)</f>
        <v>4.4408920985006262E-16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A7A5-F51B-484A-A471-3AAA01CECE50}">
  <dimension ref="A4:G17"/>
  <sheetViews>
    <sheetView workbookViewId="0">
      <selection activeCell="E29" sqref="E29"/>
    </sheetView>
  </sheetViews>
  <sheetFormatPr defaultRowHeight="14.4"/>
  <sheetData>
    <row r="4" spans="1:7">
      <c r="A4" t="s">
        <v>39</v>
      </c>
    </row>
    <row r="5" spans="1:7">
      <c r="A5" s="13"/>
      <c r="B5" s="13" t="s">
        <v>40</v>
      </c>
      <c r="C5" s="13" t="s">
        <v>41</v>
      </c>
      <c r="D5" s="13" t="s">
        <v>42</v>
      </c>
      <c r="E5" s="13" t="s">
        <v>43</v>
      </c>
    </row>
    <row r="6" spans="1:7">
      <c r="A6" s="13" t="s">
        <v>44</v>
      </c>
      <c r="B6" s="16">
        <v>34</v>
      </c>
      <c r="C6" s="16">
        <v>26</v>
      </c>
      <c r="D6" s="16">
        <v>29</v>
      </c>
      <c r="E6" s="16">
        <v>31</v>
      </c>
    </row>
    <row r="7" spans="1:7">
      <c r="A7" s="13" t="s">
        <v>45</v>
      </c>
      <c r="B7" s="16">
        <v>42</v>
      </c>
      <c r="C7" s="16">
        <v>33</v>
      </c>
      <c r="D7" s="16">
        <v>28</v>
      </c>
      <c r="E7" s="16">
        <v>35</v>
      </c>
    </row>
    <row r="8" spans="1:7">
      <c r="A8" s="13" t="s">
        <v>46</v>
      </c>
      <c r="B8" s="16">
        <v>36</v>
      </c>
      <c r="C8" s="16">
        <v>29</v>
      </c>
      <c r="D8" s="16">
        <v>32</v>
      </c>
      <c r="E8" s="16">
        <v>38</v>
      </c>
    </row>
    <row r="10" spans="1:7">
      <c r="A10" t="s">
        <v>47</v>
      </c>
    </row>
    <row r="11" spans="1:7">
      <c r="A11" s="13"/>
      <c r="B11" s="13" t="s">
        <v>40</v>
      </c>
      <c r="C11" s="13" t="s">
        <v>41</v>
      </c>
      <c r="D11" s="13" t="s">
        <v>42</v>
      </c>
      <c r="E11" s="13" t="s">
        <v>43</v>
      </c>
      <c r="F11" s="13" t="s">
        <v>48</v>
      </c>
      <c r="G11" s="13" t="s">
        <v>51</v>
      </c>
    </row>
    <row r="12" spans="1:7">
      <c r="A12" s="13" t="s">
        <v>44</v>
      </c>
      <c r="B12" s="13">
        <v>0</v>
      </c>
      <c r="C12" s="13">
        <v>200</v>
      </c>
      <c r="D12" s="13">
        <v>0</v>
      </c>
      <c r="E12" s="13">
        <v>300</v>
      </c>
      <c r="F12" s="13">
        <f>SUM(B12:E12)</f>
        <v>500</v>
      </c>
      <c r="G12" s="15">
        <v>500</v>
      </c>
    </row>
    <row r="13" spans="1:7">
      <c r="A13" s="13" t="s">
        <v>45</v>
      </c>
      <c r="B13" s="13">
        <v>0</v>
      </c>
      <c r="C13" s="13">
        <v>0</v>
      </c>
      <c r="D13" s="13">
        <v>350</v>
      </c>
      <c r="E13" s="13">
        <v>0</v>
      </c>
      <c r="F13" s="13">
        <f t="shared" ref="F13:F14" si="0">SUM(B13:E13)</f>
        <v>350</v>
      </c>
      <c r="G13" s="15">
        <v>400</v>
      </c>
    </row>
    <row r="14" spans="1:7">
      <c r="A14" s="13" t="s">
        <v>46</v>
      </c>
      <c r="B14" s="13">
        <v>200</v>
      </c>
      <c r="C14" s="13">
        <v>50</v>
      </c>
      <c r="D14" s="13">
        <v>0</v>
      </c>
      <c r="E14" s="13">
        <v>0</v>
      </c>
      <c r="F14" s="13">
        <f t="shared" si="0"/>
        <v>250</v>
      </c>
      <c r="G14" s="15">
        <v>400</v>
      </c>
    </row>
    <row r="15" spans="1:7">
      <c r="A15" s="13" t="s">
        <v>48</v>
      </c>
      <c r="B15" s="13">
        <f>SUM(B12:B14)</f>
        <v>200</v>
      </c>
      <c r="C15" s="13">
        <f t="shared" ref="C15:E15" si="1">SUM(C12:C14)</f>
        <v>250</v>
      </c>
      <c r="D15" s="13">
        <f t="shared" si="1"/>
        <v>350</v>
      </c>
      <c r="E15" s="13">
        <f t="shared" si="1"/>
        <v>300</v>
      </c>
      <c r="F15" s="13"/>
      <c r="G15" s="13"/>
    </row>
    <row r="16" spans="1:7">
      <c r="A16" s="13" t="s">
        <v>49</v>
      </c>
      <c r="B16" s="15">
        <v>200</v>
      </c>
      <c r="C16" s="15">
        <v>250</v>
      </c>
      <c r="D16" s="15">
        <v>350</v>
      </c>
      <c r="E16" s="15">
        <v>300</v>
      </c>
      <c r="F16" s="13"/>
      <c r="G16" s="13"/>
    </row>
    <row r="17" spans="1:7">
      <c r="A17" s="13" t="s">
        <v>50</v>
      </c>
      <c r="B17" s="13">
        <f>SUMPRODUCT(B6:B8,B12:B14)</f>
        <v>7200</v>
      </c>
      <c r="C17" s="13">
        <f t="shared" ref="C17:E17" si="2">SUMPRODUCT(C6:C8,C12:C14)</f>
        <v>6650</v>
      </c>
      <c r="D17" s="13">
        <f t="shared" si="2"/>
        <v>9800</v>
      </c>
      <c r="E17" s="13">
        <f t="shared" si="2"/>
        <v>9300</v>
      </c>
      <c r="F17" s="14">
        <f>SUMPRODUCT(B6:E8,B12:E14)</f>
        <v>32950</v>
      </c>
      <c r="G17" s="13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3908-A930-4A85-BB9A-601825D337F7}">
  <dimension ref="A1:K30"/>
  <sheetViews>
    <sheetView workbookViewId="0">
      <selection activeCell="I25" sqref="I25"/>
    </sheetView>
  </sheetViews>
  <sheetFormatPr defaultRowHeight="14.4"/>
  <cols>
    <col min="1" max="1" width="15" customWidth="1"/>
    <col min="2" max="2" width="11.109375" customWidth="1"/>
    <col min="3" max="3" width="12.6640625" customWidth="1"/>
    <col min="4" max="4" width="15.88671875" customWidth="1"/>
    <col min="5" max="5" width="11.88671875" customWidth="1"/>
    <col min="6" max="6" width="12.5546875" customWidth="1"/>
    <col min="7" max="7" width="16.77734375" bestFit="1" customWidth="1"/>
    <col min="8" max="8" width="15" bestFit="1" customWidth="1"/>
    <col min="9" max="9" width="19.109375" customWidth="1"/>
    <col min="10" max="10" width="16.5546875" customWidth="1"/>
    <col min="11" max="11" width="31.88671875" bestFit="1" customWidth="1"/>
  </cols>
  <sheetData>
    <row r="1" spans="1:11">
      <c r="B1" s="44" t="s">
        <v>53</v>
      </c>
      <c r="C1" s="44"/>
      <c r="D1" s="41" t="s">
        <v>56</v>
      </c>
      <c r="E1" s="44" t="s">
        <v>58</v>
      </c>
      <c r="F1" s="44"/>
      <c r="I1" s="38" t="s">
        <v>60</v>
      </c>
    </row>
    <row r="2" spans="1:11">
      <c r="A2" s="17" t="s">
        <v>52</v>
      </c>
      <c r="B2" s="18" t="s">
        <v>54</v>
      </c>
      <c r="C2" s="17" t="s">
        <v>55</v>
      </c>
      <c r="D2" s="42"/>
      <c r="E2" s="18" t="s">
        <v>54</v>
      </c>
      <c r="F2" s="17" t="s">
        <v>55</v>
      </c>
      <c r="G2" s="17" t="s">
        <v>57</v>
      </c>
      <c r="H2" s="23" t="s">
        <v>66</v>
      </c>
      <c r="I2" s="38"/>
    </row>
    <row r="3" spans="1:11">
      <c r="A3" s="16">
        <v>1</v>
      </c>
      <c r="B3" s="16">
        <v>400</v>
      </c>
      <c r="C3" s="16">
        <v>800</v>
      </c>
      <c r="D3" s="16">
        <v>1000</v>
      </c>
      <c r="E3" s="45">
        <v>2</v>
      </c>
      <c r="F3" s="45">
        <v>1</v>
      </c>
      <c r="G3" s="16">
        <v>400</v>
      </c>
      <c r="H3" s="16">
        <v>1500</v>
      </c>
      <c r="I3" s="39">
        <v>150</v>
      </c>
    </row>
    <row r="4" spans="1:11">
      <c r="A4" s="16">
        <v>2</v>
      </c>
      <c r="B4" s="16">
        <v>300</v>
      </c>
      <c r="C4" s="16">
        <v>300</v>
      </c>
      <c r="D4" s="16">
        <v>1000</v>
      </c>
      <c r="E4" s="45"/>
      <c r="F4" s="45"/>
      <c r="G4" s="16">
        <v>600</v>
      </c>
      <c r="H4" s="16">
        <v>1500</v>
      </c>
      <c r="I4" s="40"/>
    </row>
    <row r="8" spans="1:11">
      <c r="B8" s="17" t="s">
        <v>61</v>
      </c>
    </row>
    <row r="9" spans="1:11">
      <c r="A9" s="17" t="s">
        <v>22</v>
      </c>
      <c r="B9" s="16">
        <v>20</v>
      </c>
    </row>
    <row r="10" spans="1:11">
      <c r="A10" s="17" t="s">
        <v>62</v>
      </c>
      <c r="B10" s="16">
        <v>10</v>
      </c>
    </row>
    <row r="11" spans="1:11" ht="27.6" customHeight="1">
      <c r="A11" s="20" t="s">
        <v>67</v>
      </c>
      <c r="B11" s="16">
        <v>16</v>
      </c>
    </row>
    <row r="12" spans="1:11" ht="14.4" customHeight="1"/>
    <row r="13" spans="1:11">
      <c r="B13" s="43" t="s">
        <v>64</v>
      </c>
      <c r="C13" s="43"/>
      <c r="D13" s="43"/>
      <c r="G13" s="44" t="s">
        <v>59</v>
      </c>
      <c r="H13" s="44"/>
      <c r="I13" s="44"/>
    </row>
    <row r="14" spans="1:11">
      <c r="A14" s="17" t="s">
        <v>52</v>
      </c>
      <c r="B14" s="22" t="s">
        <v>54</v>
      </c>
      <c r="C14" s="22" t="s">
        <v>55</v>
      </c>
      <c r="D14" s="17" t="s">
        <v>69</v>
      </c>
      <c r="E14" s="17" t="s">
        <v>65</v>
      </c>
      <c r="F14" s="17" t="s">
        <v>68</v>
      </c>
      <c r="G14" s="24" t="s">
        <v>54</v>
      </c>
      <c r="H14" s="22" t="s">
        <v>55</v>
      </c>
      <c r="I14" s="19" t="s">
        <v>69</v>
      </c>
      <c r="J14" s="17" t="s">
        <v>63</v>
      </c>
      <c r="K14" s="18" t="s">
        <v>81</v>
      </c>
    </row>
    <row r="15" spans="1:11">
      <c r="A15" s="16">
        <v>1</v>
      </c>
      <c r="B15" s="25">
        <v>600</v>
      </c>
      <c r="C15" s="25">
        <v>400</v>
      </c>
      <c r="D15" s="21">
        <f>B15+C15</f>
        <v>1000</v>
      </c>
      <c r="E15" s="21">
        <f>E3*C15+F3*B15</f>
        <v>1400</v>
      </c>
      <c r="F15" s="21">
        <f>G3*E15</f>
        <v>560000</v>
      </c>
      <c r="G15" s="16">
        <v>100</v>
      </c>
      <c r="H15" s="16">
        <v>200</v>
      </c>
      <c r="I15" s="21">
        <f>G15+H15</f>
        <v>300</v>
      </c>
      <c r="J15" s="21">
        <f>(B15*B9+C15*B10)/D15</f>
        <v>16</v>
      </c>
      <c r="K15" s="21">
        <f>4*B15-6*C15</f>
        <v>0</v>
      </c>
    </row>
    <row r="16" spans="1:11">
      <c r="A16" s="16">
        <v>2</v>
      </c>
      <c r="B16" s="25">
        <v>300</v>
      </c>
      <c r="C16" s="25">
        <v>200</v>
      </c>
      <c r="D16" s="21">
        <f>B16+C16</f>
        <v>500</v>
      </c>
      <c r="E16" s="21">
        <f>E3*C16+F3*B16</f>
        <v>700</v>
      </c>
      <c r="F16" s="21">
        <f>G4*E16</f>
        <v>420000</v>
      </c>
      <c r="G16" s="21">
        <f>$G$15+$B$15-$B$3</f>
        <v>300</v>
      </c>
      <c r="H16" s="21">
        <f>$H$15+$C$15-$C$3</f>
        <v>-200</v>
      </c>
      <c r="I16" s="21">
        <f>G16+H16</f>
        <v>100</v>
      </c>
      <c r="J16" s="21">
        <f>(B16*B10+C16*B11)/D16</f>
        <v>12.4</v>
      </c>
      <c r="K16" s="21">
        <f t="shared" ref="K16" si="0">4*B16-6*C16</f>
        <v>0</v>
      </c>
    </row>
    <row r="18" spans="1:9">
      <c r="G18" s="43" t="s">
        <v>70</v>
      </c>
      <c r="H18" s="43"/>
    </row>
    <row r="19" spans="1:9">
      <c r="G19" s="43"/>
      <c r="H19" s="43"/>
    </row>
    <row r="20" spans="1:9">
      <c r="F20" s="17" t="s">
        <v>52</v>
      </c>
      <c r="G20" s="18" t="s">
        <v>54</v>
      </c>
      <c r="H20" s="17" t="s">
        <v>55</v>
      </c>
      <c r="I20" s="17" t="s">
        <v>72</v>
      </c>
    </row>
    <row r="21" spans="1:9">
      <c r="F21" s="16">
        <v>1</v>
      </c>
      <c r="G21" s="21">
        <f>$G$15+$B$15-$B$3</f>
        <v>300</v>
      </c>
      <c r="H21" s="21">
        <f>$H$15+$C$15-$C$3</f>
        <v>-200</v>
      </c>
      <c r="I21" s="21">
        <f>I3*(G21+H21)</f>
        <v>15000</v>
      </c>
    </row>
    <row r="22" spans="1:9">
      <c r="F22" s="16">
        <v>2</v>
      </c>
      <c r="G22" s="21">
        <f>G16+B16-B4</f>
        <v>300</v>
      </c>
      <c r="H22" s="21">
        <f>H16+C16-C4</f>
        <v>-300</v>
      </c>
      <c r="I22" s="21">
        <f>I3*(G22+H22)</f>
        <v>0</v>
      </c>
    </row>
    <row r="24" spans="1:9">
      <c r="G24" s="17" t="s">
        <v>71</v>
      </c>
    </row>
    <row r="25" spans="1:9">
      <c r="G25" s="21">
        <f>B3*E15+G4*E16+I3*G21+I3*H21+I3*G22+I3*H22</f>
        <v>995000</v>
      </c>
    </row>
    <row r="27" spans="1:9">
      <c r="A27" s="5" t="s">
        <v>73</v>
      </c>
      <c r="D27" s="5" t="s">
        <v>74</v>
      </c>
      <c r="E27">
        <f>200+C15</f>
        <v>600</v>
      </c>
      <c r="F27">
        <f>800+H27</f>
        <v>800</v>
      </c>
      <c r="G27" t="s">
        <v>82</v>
      </c>
      <c r="H27">
        <v>0</v>
      </c>
    </row>
    <row r="28" spans="1:9">
      <c r="A28" s="5" t="s">
        <v>75</v>
      </c>
      <c r="D28" s="5" t="s">
        <v>76</v>
      </c>
      <c r="E28">
        <f>100+B15</f>
        <v>700</v>
      </c>
      <c r="F28">
        <f>400+G16</f>
        <v>700</v>
      </c>
      <c r="G28" t="s">
        <v>83</v>
      </c>
      <c r="H28">
        <v>0</v>
      </c>
    </row>
    <row r="29" spans="1:9">
      <c r="A29" s="5" t="s">
        <v>78</v>
      </c>
      <c r="D29" s="5" t="s">
        <v>77</v>
      </c>
      <c r="E29">
        <f>H27+C16</f>
        <v>200</v>
      </c>
      <c r="F29">
        <f>300+H29</f>
        <v>300</v>
      </c>
      <c r="G29" t="s">
        <v>84</v>
      </c>
      <c r="H29">
        <v>0</v>
      </c>
    </row>
    <row r="30" spans="1:9">
      <c r="A30" s="5" t="s">
        <v>79</v>
      </c>
      <c r="D30" s="5" t="s">
        <v>80</v>
      </c>
      <c r="E30">
        <f>H28+B16</f>
        <v>300</v>
      </c>
      <c r="F30">
        <f>300+H30</f>
        <v>300</v>
      </c>
      <c r="G30" t="s">
        <v>85</v>
      </c>
      <c r="H30">
        <v>0</v>
      </c>
    </row>
  </sheetData>
  <mergeCells count="10">
    <mergeCell ref="I1:I2"/>
    <mergeCell ref="I3:I4"/>
    <mergeCell ref="D1:D2"/>
    <mergeCell ref="B13:D13"/>
    <mergeCell ref="G18:H19"/>
    <mergeCell ref="G13:I13"/>
    <mergeCell ref="B1:C1"/>
    <mergeCell ref="E1:F1"/>
    <mergeCell ref="E3:E4"/>
    <mergeCell ref="F3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162E-A36F-4A2A-BCA1-CB88FFBA97CC}">
  <dimension ref="A3:J20"/>
  <sheetViews>
    <sheetView workbookViewId="0">
      <selection activeCell="G17" sqref="G17"/>
    </sheetView>
  </sheetViews>
  <sheetFormatPr defaultRowHeight="14.4"/>
  <cols>
    <col min="2" max="2" width="17.44140625" bestFit="1" customWidth="1"/>
    <col min="3" max="3" width="18.6640625" bestFit="1" customWidth="1"/>
  </cols>
  <sheetData>
    <row r="3" spans="1:10">
      <c r="A3" t="s">
        <v>94</v>
      </c>
      <c r="B3" s="26" t="s">
        <v>86</v>
      </c>
      <c r="C3" t="s">
        <v>110</v>
      </c>
      <c r="D3" t="s">
        <v>98</v>
      </c>
      <c r="E3" t="s">
        <v>99</v>
      </c>
      <c r="F3" t="s">
        <v>100</v>
      </c>
      <c r="G3" t="s">
        <v>101</v>
      </c>
      <c r="H3" t="s">
        <v>102</v>
      </c>
      <c r="I3" t="s">
        <v>103</v>
      </c>
      <c r="J3" t="s">
        <v>104</v>
      </c>
    </row>
    <row r="4" spans="1:10">
      <c r="A4" t="s">
        <v>1</v>
      </c>
      <c r="B4" s="27" t="s">
        <v>87</v>
      </c>
      <c r="C4" s="37">
        <v>2</v>
      </c>
      <c r="D4" s="50">
        <v>0</v>
      </c>
      <c r="E4" s="50">
        <v>0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</row>
    <row r="5" spans="1:10">
      <c r="A5" t="s">
        <v>95</v>
      </c>
      <c r="B5" s="27" t="s">
        <v>88</v>
      </c>
      <c r="C5" s="37">
        <v>6</v>
      </c>
      <c r="D5" s="50">
        <v>1</v>
      </c>
      <c r="E5" s="50">
        <v>0</v>
      </c>
      <c r="F5" s="50">
        <v>0</v>
      </c>
      <c r="G5" s="50">
        <v>1</v>
      </c>
      <c r="H5" s="50">
        <v>1</v>
      </c>
      <c r="I5" s="50">
        <v>1</v>
      </c>
      <c r="J5" s="50">
        <v>1</v>
      </c>
    </row>
    <row r="6" spans="1:10">
      <c r="A6" t="s">
        <v>3</v>
      </c>
      <c r="B6" s="27" t="s">
        <v>89</v>
      </c>
      <c r="C6" s="37">
        <v>6</v>
      </c>
      <c r="D6" s="50">
        <v>1</v>
      </c>
      <c r="E6" s="50">
        <v>1</v>
      </c>
      <c r="F6" s="50">
        <v>0</v>
      </c>
      <c r="G6" s="50">
        <v>0</v>
      </c>
      <c r="H6" s="50">
        <v>1</v>
      </c>
      <c r="I6" s="50">
        <v>1</v>
      </c>
      <c r="J6" s="50">
        <v>1</v>
      </c>
    </row>
    <row r="7" spans="1:10">
      <c r="A7" t="s">
        <v>4</v>
      </c>
      <c r="B7" s="27" t="s">
        <v>90</v>
      </c>
      <c r="C7" s="37">
        <v>3</v>
      </c>
      <c r="D7" s="50">
        <v>1</v>
      </c>
      <c r="E7" s="50">
        <v>1</v>
      </c>
      <c r="F7" s="50">
        <v>1</v>
      </c>
      <c r="G7" s="50">
        <v>0</v>
      </c>
      <c r="H7" s="50">
        <v>0</v>
      </c>
      <c r="I7" s="50">
        <v>1</v>
      </c>
      <c r="J7" s="50">
        <v>1</v>
      </c>
    </row>
    <row r="8" spans="1:10">
      <c r="A8" t="s">
        <v>5</v>
      </c>
      <c r="B8" s="27" t="s">
        <v>91</v>
      </c>
      <c r="C8" s="37">
        <v>7</v>
      </c>
      <c r="D8" s="50">
        <v>1</v>
      </c>
      <c r="E8" s="50">
        <v>1</v>
      </c>
      <c r="F8" s="50">
        <v>1</v>
      </c>
      <c r="G8" s="50">
        <v>1</v>
      </c>
      <c r="H8" s="50">
        <v>0</v>
      </c>
      <c r="I8" s="50">
        <v>0</v>
      </c>
      <c r="J8" s="50">
        <v>1</v>
      </c>
    </row>
    <row r="9" spans="1:10">
      <c r="A9" t="s">
        <v>96</v>
      </c>
      <c r="B9" s="27" t="s">
        <v>92</v>
      </c>
      <c r="C9" s="37">
        <v>0</v>
      </c>
      <c r="D9" s="50">
        <v>1</v>
      </c>
      <c r="E9" s="50">
        <v>1</v>
      </c>
      <c r="F9" s="50">
        <v>1</v>
      </c>
      <c r="G9" s="50">
        <v>1</v>
      </c>
      <c r="H9" s="50">
        <v>1</v>
      </c>
      <c r="I9" s="50">
        <v>0</v>
      </c>
      <c r="J9" s="50">
        <v>0</v>
      </c>
    </row>
    <row r="10" spans="1:10">
      <c r="A10" t="s">
        <v>97</v>
      </c>
      <c r="B10" s="27" t="s">
        <v>93</v>
      </c>
      <c r="C10" s="37">
        <v>1</v>
      </c>
      <c r="D10" s="50">
        <v>0</v>
      </c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0</v>
      </c>
    </row>
    <row r="12" spans="1:10">
      <c r="B12" s="27" t="s">
        <v>105</v>
      </c>
      <c r="C12" s="31">
        <f>SUM(C4:C10)</f>
        <v>25</v>
      </c>
      <c r="D12" s="31">
        <f>SUMPRODUCT(D4:D10,$C$4:$C$10)</f>
        <v>22</v>
      </c>
      <c r="E12" s="31">
        <f t="shared" ref="E12:J12" si="0">SUMPRODUCT(E4:E10,$C$4:$C$10)</f>
        <v>17</v>
      </c>
      <c r="F12" s="31">
        <f t="shared" si="0"/>
        <v>13</v>
      </c>
      <c r="G12" s="31">
        <f t="shared" si="0"/>
        <v>16</v>
      </c>
      <c r="H12" s="31">
        <f t="shared" si="0"/>
        <v>15</v>
      </c>
      <c r="I12" s="31">
        <f t="shared" si="0"/>
        <v>18</v>
      </c>
      <c r="J12" s="31">
        <f t="shared" si="0"/>
        <v>24</v>
      </c>
    </row>
    <row r="14" spans="1:10">
      <c r="B14" s="27" t="s">
        <v>106</v>
      </c>
      <c r="D14" s="31">
        <v>22</v>
      </c>
      <c r="E14" s="31">
        <v>17</v>
      </c>
      <c r="F14" s="31">
        <v>13</v>
      </c>
      <c r="G14" s="31">
        <v>14</v>
      </c>
      <c r="H14" s="31">
        <v>15</v>
      </c>
      <c r="I14" s="31">
        <v>18</v>
      </c>
      <c r="J14" s="31">
        <v>24</v>
      </c>
    </row>
    <row r="16" spans="1:10">
      <c r="B16" t="s">
        <v>107</v>
      </c>
      <c r="C16" s="50">
        <v>400</v>
      </c>
    </row>
    <row r="17" spans="2:3">
      <c r="B17" t="s">
        <v>108</v>
      </c>
      <c r="C17" s="50">
        <v>2000</v>
      </c>
    </row>
    <row r="18" spans="2:3">
      <c r="B18" t="s">
        <v>109</v>
      </c>
      <c r="C18" s="50">
        <v>200</v>
      </c>
    </row>
    <row r="20" spans="2:3">
      <c r="B20" t="s">
        <v>111</v>
      </c>
      <c r="C20" s="46">
        <f>(C17+C18)*SUM(C4:C9)+C17*C10</f>
        <v>54800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4F88-A5F2-4789-8BB7-44570600B94F}">
  <dimension ref="B4:J15"/>
  <sheetViews>
    <sheetView workbookViewId="0">
      <selection activeCell="I23" sqref="I23"/>
    </sheetView>
  </sheetViews>
  <sheetFormatPr defaultRowHeight="14.4"/>
  <cols>
    <col min="2" max="2" width="16.33203125" bestFit="1" customWidth="1"/>
    <col min="10" max="10" width="15" bestFit="1" customWidth="1"/>
  </cols>
  <sheetData>
    <row r="4" spans="2:10">
      <c r="B4" t="s">
        <v>52</v>
      </c>
      <c r="C4" t="s">
        <v>114</v>
      </c>
      <c r="D4" t="s">
        <v>115</v>
      </c>
      <c r="E4" t="s">
        <v>116</v>
      </c>
      <c r="F4" t="s">
        <v>117</v>
      </c>
      <c r="G4" t="s">
        <v>118</v>
      </c>
      <c r="H4" t="s">
        <v>119</v>
      </c>
      <c r="I4" t="s">
        <v>120</v>
      </c>
    </row>
    <row r="5" spans="2:10">
      <c r="B5" t="s">
        <v>112</v>
      </c>
      <c r="D5" s="37">
        <v>0</v>
      </c>
      <c r="E5" s="37">
        <v>0</v>
      </c>
      <c r="F5" s="37">
        <v>0</v>
      </c>
      <c r="G5" s="37">
        <v>25</v>
      </c>
      <c r="H5" s="37">
        <v>0</v>
      </c>
      <c r="I5" s="37">
        <v>60</v>
      </c>
    </row>
    <row r="6" spans="2:10">
      <c r="B6" t="s">
        <v>113</v>
      </c>
      <c r="D6" s="37">
        <v>5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</row>
    <row r="8" spans="2:10">
      <c r="B8" t="s">
        <v>121</v>
      </c>
      <c r="C8">
        <v>5</v>
      </c>
    </row>
    <row r="9" spans="2:10">
      <c r="B9" t="s">
        <v>122</v>
      </c>
      <c r="C9">
        <v>3</v>
      </c>
    </row>
    <row r="11" spans="2:10">
      <c r="B11" t="s">
        <v>123</v>
      </c>
      <c r="C11">
        <v>120</v>
      </c>
      <c r="D11">
        <f>C11+D5-D6</f>
        <v>115</v>
      </c>
      <c r="E11">
        <f t="shared" ref="E11:I11" si="0">D11+E5-E6</f>
        <v>115</v>
      </c>
      <c r="F11">
        <f t="shared" si="0"/>
        <v>115</v>
      </c>
      <c r="G11">
        <f t="shared" si="0"/>
        <v>140</v>
      </c>
      <c r="H11">
        <f t="shared" si="0"/>
        <v>140</v>
      </c>
      <c r="I11">
        <f t="shared" si="0"/>
        <v>200</v>
      </c>
    </row>
    <row r="12" spans="2:10">
      <c r="B12" t="s">
        <v>124</v>
      </c>
      <c r="D12">
        <v>100</v>
      </c>
      <c r="E12">
        <v>110</v>
      </c>
      <c r="F12">
        <v>115</v>
      </c>
      <c r="G12">
        <v>140</v>
      </c>
      <c r="H12">
        <v>110</v>
      </c>
      <c r="I12">
        <v>200</v>
      </c>
    </row>
    <row r="13" spans="2:10">
      <c r="B13" t="s">
        <v>125</v>
      </c>
      <c r="C13">
        <v>4</v>
      </c>
    </row>
    <row r="14" spans="2:10">
      <c r="J14" t="s">
        <v>127</v>
      </c>
    </row>
    <row r="15" spans="2:10">
      <c r="B15" t="s">
        <v>126</v>
      </c>
      <c r="D15" s="28">
        <f>$C$13*D11+$C$8*D5+$C$9*D6</f>
        <v>475</v>
      </c>
      <c r="E15" s="28">
        <f t="shared" ref="E15:I15" si="1">$C$13*E11+$C$8*E5+$C$9*E6</f>
        <v>460</v>
      </c>
      <c r="F15" s="28">
        <f t="shared" si="1"/>
        <v>460</v>
      </c>
      <c r="G15" s="28">
        <f t="shared" si="1"/>
        <v>685</v>
      </c>
      <c r="H15" s="28">
        <f t="shared" si="1"/>
        <v>560</v>
      </c>
      <c r="I15" s="28">
        <f t="shared" si="1"/>
        <v>1100</v>
      </c>
      <c r="J15" s="29">
        <f>SUM(D15:I15)</f>
        <v>3740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659D-5E87-4327-8812-B558F3FC8D5C}">
  <dimension ref="A2:E21"/>
  <sheetViews>
    <sheetView zoomScaleNormal="100" workbookViewId="0">
      <selection activeCell="G21" sqref="G21"/>
    </sheetView>
  </sheetViews>
  <sheetFormatPr defaultRowHeight="14.4"/>
  <cols>
    <col min="1" max="1" width="25.6640625" bestFit="1" customWidth="1"/>
    <col min="2" max="2" width="18.77734375" customWidth="1"/>
    <col min="3" max="3" width="15.5546875" customWidth="1"/>
    <col min="4" max="4" width="16.44140625" customWidth="1"/>
    <col min="5" max="5" width="17.21875" customWidth="1"/>
    <col min="6" max="6" width="27.21875" bestFit="1" customWidth="1"/>
    <col min="7" max="10" width="14.77734375" bestFit="1" customWidth="1"/>
    <col min="11" max="12" width="11.6640625" bestFit="1" customWidth="1"/>
  </cols>
  <sheetData>
    <row r="2" spans="1:5" ht="27" customHeight="1">
      <c r="A2" s="47" t="s">
        <v>1</v>
      </c>
      <c r="B2" s="49">
        <v>40</v>
      </c>
      <c r="D2" s="33" t="s">
        <v>50</v>
      </c>
      <c r="E2" s="33" t="s">
        <v>129</v>
      </c>
    </row>
    <row r="3" spans="1:5">
      <c r="A3" s="47" t="s">
        <v>95</v>
      </c>
      <c r="B3" s="49">
        <v>27.999999999999996</v>
      </c>
      <c r="D3" s="34">
        <v>6</v>
      </c>
      <c r="E3" s="34">
        <v>40</v>
      </c>
    </row>
    <row r="4" spans="1:5">
      <c r="A4" s="47" t="s">
        <v>140</v>
      </c>
      <c r="B4" s="49">
        <v>27.999999999999986</v>
      </c>
      <c r="D4" s="34">
        <v>5</v>
      </c>
      <c r="E4" s="34">
        <v>30</v>
      </c>
    </row>
    <row r="5" spans="1:5">
      <c r="A5" s="47" t="s">
        <v>141</v>
      </c>
      <c r="B5" s="49">
        <v>40</v>
      </c>
      <c r="D5" s="34">
        <v>-6</v>
      </c>
      <c r="E5" s="34">
        <v>45</v>
      </c>
    </row>
    <row r="6" spans="1:5">
      <c r="A6" s="47" t="s">
        <v>162</v>
      </c>
      <c r="B6" s="49">
        <v>27.999999999999986</v>
      </c>
      <c r="D6" s="34">
        <v>-4</v>
      </c>
      <c r="E6" s="34">
        <v>40</v>
      </c>
    </row>
    <row r="7" spans="1:5">
      <c r="A7" s="48" t="s">
        <v>164</v>
      </c>
      <c r="B7" s="49">
        <v>11.999999999999996</v>
      </c>
    </row>
    <row r="8" spans="1:5">
      <c r="A8" s="47" t="s">
        <v>163</v>
      </c>
      <c r="B8" s="49">
        <v>0</v>
      </c>
      <c r="D8" s="13" t="s">
        <v>128</v>
      </c>
      <c r="E8" s="17">
        <f>SUMPRODUCT(B2:B5,D3:D6)</f>
        <v>52.000000000000085</v>
      </c>
    </row>
    <row r="9" spans="1:5">
      <c r="A9" s="47" t="s">
        <v>165</v>
      </c>
      <c r="B9" s="49">
        <v>28</v>
      </c>
    </row>
    <row r="12" spans="1:5">
      <c r="B12" s="5" t="s">
        <v>132</v>
      </c>
      <c r="D12" s="25" t="s">
        <v>166</v>
      </c>
    </row>
    <row r="13" spans="1:5">
      <c r="B13" s="5" t="s">
        <v>133</v>
      </c>
      <c r="D13" s="13" t="s">
        <v>144</v>
      </c>
      <c r="E13" s="31">
        <f>B6+B8</f>
        <v>27.999999999999986</v>
      </c>
    </row>
    <row r="14" spans="1:5">
      <c r="B14" s="35" t="s">
        <v>130</v>
      </c>
      <c r="D14" s="13" t="s">
        <v>145</v>
      </c>
      <c r="E14" s="31">
        <f>B7+B9</f>
        <v>40</v>
      </c>
    </row>
    <row r="15" spans="1:5">
      <c r="B15" s="5" t="s">
        <v>131</v>
      </c>
    </row>
    <row r="16" spans="1:5">
      <c r="B16" s="5" t="s">
        <v>134</v>
      </c>
      <c r="D16" s="25" t="s">
        <v>167</v>
      </c>
    </row>
    <row r="17" spans="2:5">
      <c r="B17" s="5" t="s">
        <v>135</v>
      </c>
      <c r="D17" s="13" t="s">
        <v>142</v>
      </c>
      <c r="E17" s="31">
        <f>0.7*B2</f>
        <v>28</v>
      </c>
    </row>
    <row r="18" spans="2:5">
      <c r="B18" s="5" t="s">
        <v>136</v>
      </c>
      <c r="D18" s="13" t="s">
        <v>143</v>
      </c>
      <c r="E18" s="31">
        <f>0.6*B3</f>
        <v>16.799999999999997</v>
      </c>
    </row>
    <row r="19" spans="2:5">
      <c r="B19" s="5" t="s">
        <v>137</v>
      </c>
      <c r="D19" s="13" t="s">
        <v>146</v>
      </c>
      <c r="E19" s="31">
        <f>B6+B7</f>
        <v>39.999999999999986</v>
      </c>
    </row>
    <row r="20" spans="2:5">
      <c r="B20" s="5" t="s">
        <v>138</v>
      </c>
      <c r="D20" s="13" t="s">
        <v>147</v>
      </c>
      <c r="E20" s="31">
        <f>B8+B9</f>
        <v>28</v>
      </c>
    </row>
    <row r="21" spans="2:5">
      <c r="B21" s="5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CC9C5-1B29-42D8-9154-0BC64DFF3029}">
  <dimension ref="A4:F14"/>
  <sheetViews>
    <sheetView tabSelected="1" workbookViewId="0">
      <selection activeCell="F19" sqref="F19"/>
    </sheetView>
  </sheetViews>
  <sheetFormatPr defaultRowHeight="14.4"/>
  <cols>
    <col min="1" max="1" width="12.109375" bestFit="1" customWidth="1"/>
    <col min="3" max="3" width="15.5546875" bestFit="1" customWidth="1"/>
  </cols>
  <sheetData>
    <row r="4" spans="1:6">
      <c r="D4" s="11" t="s">
        <v>157</v>
      </c>
      <c r="E4" s="11" t="s">
        <v>158</v>
      </c>
      <c r="F4" s="11" t="s">
        <v>159</v>
      </c>
    </row>
    <row r="5" spans="1:6">
      <c r="C5" s="11" t="s">
        <v>156</v>
      </c>
      <c r="D5" s="37">
        <v>200</v>
      </c>
      <c r="E5" s="37">
        <v>200</v>
      </c>
      <c r="F5" s="37">
        <v>0</v>
      </c>
    </row>
    <row r="6" spans="1:6">
      <c r="A6" s="11" t="s">
        <v>148</v>
      </c>
      <c r="B6" s="11" t="s">
        <v>154</v>
      </c>
      <c r="C6" s="11" t="s">
        <v>155</v>
      </c>
    </row>
    <row r="7" spans="1:6">
      <c r="A7" t="s">
        <v>149</v>
      </c>
      <c r="B7" s="36">
        <v>450</v>
      </c>
      <c r="C7" s="31">
        <f>SUMPRODUCT(D7:F7,$D$5:$F$5)</f>
        <v>400</v>
      </c>
      <c r="D7" s="36">
        <v>1</v>
      </c>
      <c r="E7" s="36">
        <v>1</v>
      </c>
      <c r="F7" s="36">
        <v>0</v>
      </c>
    </row>
    <row r="8" spans="1:6">
      <c r="A8" t="s">
        <v>150</v>
      </c>
      <c r="B8" s="36">
        <v>250</v>
      </c>
      <c r="C8" s="31">
        <f t="shared" ref="C8:C11" si="0">SUMPRODUCT(D8:F8,$D$5:$F$5)</f>
        <v>200</v>
      </c>
      <c r="D8" s="36">
        <v>1</v>
      </c>
      <c r="E8" s="36">
        <v>0</v>
      </c>
      <c r="F8" s="36">
        <v>0</v>
      </c>
    </row>
    <row r="9" spans="1:6">
      <c r="A9" t="s">
        <v>151</v>
      </c>
      <c r="B9" s="36">
        <v>800</v>
      </c>
      <c r="C9" s="31">
        <f t="shared" si="0"/>
        <v>800</v>
      </c>
      <c r="D9" s="36">
        <v>2</v>
      </c>
      <c r="E9" s="36">
        <v>2</v>
      </c>
      <c r="F9" s="36">
        <v>1</v>
      </c>
    </row>
    <row r="10" spans="1:6">
      <c r="A10" t="s">
        <v>152</v>
      </c>
      <c r="B10" s="36">
        <v>450</v>
      </c>
      <c r="C10" s="31">
        <f t="shared" si="0"/>
        <v>400</v>
      </c>
      <c r="D10" s="36">
        <v>1</v>
      </c>
      <c r="E10" s="36">
        <v>1</v>
      </c>
      <c r="F10" s="36">
        <v>0</v>
      </c>
    </row>
    <row r="11" spans="1:6">
      <c r="A11" t="s">
        <v>153</v>
      </c>
      <c r="B11" s="36">
        <v>600</v>
      </c>
      <c r="C11" s="31">
        <f t="shared" si="0"/>
        <v>600</v>
      </c>
      <c r="D11" s="36">
        <v>2</v>
      </c>
      <c r="E11" s="36">
        <v>1</v>
      </c>
      <c r="F11" s="36">
        <v>1</v>
      </c>
    </row>
    <row r="12" spans="1:6">
      <c r="C12" s="11" t="s">
        <v>160</v>
      </c>
      <c r="D12" s="36">
        <v>75</v>
      </c>
      <c r="E12" s="36">
        <v>50</v>
      </c>
      <c r="F12" s="36">
        <v>35</v>
      </c>
    </row>
    <row r="14" spans="1:6">
      <c r="C14" s="11" t="s">
        <v>161</v>
      </c>
      <c r="D14" s="32">
        <f>SUMPRODUCT(D5:F5,D12:F12)</f>
        <v>25000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Banking Investments Decision 1</vt:lpstr>
      <vt:lpstr>Banking Investments Decision 2</vt:lpstr>
      <vt:lpstr> Army Transportation Decision</vt:lpstr>
      <vt:lpstr>A Car Manufacturing Decision</vt:lpstr>
      <vt:lpstr>An Amusement Park Staffing</vt:lpstr>
      <vt:lpstr>An Airline Pilot Staffing</vt:lpstr>
      <vt:lpstr>A Pharmaceutical Company's</vt:lpstr>
      <vt:lpstr>electronics_product_mix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GRunda</dc:creator>
  <cp:lastModifiedBy>Yaroslav GRunda</cp:lastModifiedBy>
  <dcterms:created xsi:type="dcterms:W3CDTF">2024-03-11T20:39:33Z</dcterms:created>
  <dcterms:modified xsi:type="dcterms:W3CDTF">2024-04-05T10:33:51Z</dcterms:modified>
</cp:coreProperties>
</file>