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20200608_AllPapers" sheetId="1" r:id="rId4"/>
    <sheet state="hidden" name="20200611_AllPapers" sheetId="2" r:id="rId5"/>
    <sheet state="visible" name="20200623_AllPapers" sheetId="3" r:id="rId6"/>
    <sheet state="visible" name="20200806_AllAcceptedPapers" sheetId="4" r:id="rId7"/>
    <sheet state="hidden" name="2020806_AllAcceptedPapers_Hadoo" sheetId="5" r:id="rId8"/>
    <sheet state="visible" name="Venues" sheetId="6" r:id="rId9"/>
    <sheet state="hidden" name="topic-modeling-measures" sheetId="7" r:id="rId10"/>
    <sheet state="visible" name="202006241_topic-modeling" sheetId="8" r:id="rId11"/>
    <sheet state="visible" name="202006241_topic-modeling-inter" sheetId="9" r:id="rId12"/>
    <sheet state="hidden" name="AgreementAnalysis_10%" sheetId="10" r:id="rId13"/>
    <sheet state="hidden" name="Abstracts" sheetId="11" r:id="rId14"/>
    <sheet state="hidden" name="202006242_topic-modeling" sheetId="12" r:id="rId15"/>
    <sheet state="hidden" name="Years" sheetId="13" r:id="rId16"/>
    <sheet state="hidden" name="StudySelectionProcess" sheetId="14" r:id="rId17"/>
    <sheet state="hidden" name="Download" sheetId="15" r:id="rId18"/>
    <sheet state="visible" name="Challenges" sheetId="16" r:id="rId19"/>
    <sheet state="visible" name="ChallengesUnique" sheetId="17" r:id="rId20"/>
    <sheet state="visible" name="Paper_Challenge" sheetId="18" r:id="rId21"/>
    <sheet state="visible" name="Problems" sheetId="19" r:id="rId22"/>
    <sheet state="visible" name="Paper_Problem" sheetId="20" r:id="rId23"/>
    <sheet state="visible" name="QoL" sheetId="21" r:id="rId24"/>
    <sheet state="visible" name="Paper_QoL" sheetId="22" r:id="rId25"/>
    <sheet state="visible" name="Technologies" sheetId="23" r:id="rId26"/>
    <sheet state="visible" name="Paper_Technologies" sheetId="24" r:id="rId27"/>
    <sheet state="visible" name="Solutions" sheetId="25" r:id="rId28"/>
    <sheet state="visible" name="Relation_Challenge_Solution" sheetId="26" r:id="rId29"/>
    <sheet state="visible" name="Relation_Challenge_Solution_CON" sheetId="27" r:id="rId30"/>
    <sheet state="visible" name="Quotes" sheetId="28" r:id="rId31"/>
    <sheet state="visible" name="WHOQOL_BREF" sheetId="29" r:id="rId32"/>
    <sheet state="visible" name="Form Responses 1" sheetId="30" r:id="rId33"/>
    <sheet state="visible" name="WHOQOL_BREF_v2" sheetId="31" r:id="rId34"/>
    <sheet state="visible" name="Extraction" sheetId="32" r:id="rId35"/>
    <sheet state="visible" name="Email_Extration" sheetId="33" r:id="rId36"/>
    <sheet state="hidden" name="SelectedBreno" sheetId="34" r:id="rId37"/>
  </sheets>
  <definedNames>
    <definedName hidden="1" localSheetId="0" name="_xlnm._FilterDatabase">'20200608_AllPapers'!$A$1:$I$379</definedName>
    <definedName hidden="1" localSheetId="1" name="_xlnm._FilterDatabase">'20200611_AllPapers'!$A$1:$I$379</definedName>
    <definedName hidden="1" localSheetId="2" name="_xlnm._FilterDatabase">'20200623_AllPapers'!$A$1:$K$379</definedName>
    <definedName hidden="1" localSheetId="3" name="_xlnm._FilterDatabase">'20200806_AllAcceptedPapers'!$A$1:$V$95</definedName>
    <definedName hidden="1" localSheetId="5" name="_xlnm._FilterDatabase">Venues!$A$1:$D$94</definedName>
    <definedName hidden="1" localSheetId="9" name="_xlnm._FilterDatabase">'AgreementAnalysis_10%'!$A$1:$C$20</definedName>
    <definedName hidden="1" localSheetId="13" name="_xlnm._FilterDatabase">StudySelectionProcess!$A$1:$C$173</definedName>
    <definedName hidden="1" localSheetId="14" name="_xlnm._FilterDatabase">Download!$A$1:$E$129</definedName>
    <definedName hidden="1" localSheetId="15" name="_xlnm._FilterDatabase">Challenges!$A$1:$E$198</definedName>
    <definedName hidden="1" localSheetId="17" name="_xlnm._FilterDatabase">Paper_Challenge!$A$1:$D$331</definedName>
    <definedName hidden="1" localSheetId="18" name="_xlnm._FilterDatabase">Problems!$A$1:$F$102</definedName>
    <definedName hidden="1" localSheetId="20" name="_xlnm._FilterDatabase">QoL!$A$1:$E$18</definedName>
    <definedName hidden="1" localSheetId="22" name="_xlnm._FilterDatabase">Technologies!$A$1:$F$91</definedName>
    <definedName hidden="1" localSheetId="24" name="_xlnm._FilterDatabase">Solutions!$A$1:$F$108</definedName>
    <definedName hidden="1" localSheetId="26" name="_xlnm._FilterDatabase">Relation_Challenge_Solution_CON!$A$1:$C$36</definedName>
    <definedName hidden="1" localSheetId="31" name="_xlnm._FilterDatabase">Extraction!$A$1:$AE$114</definedName>
    <definedName hidden="1" localSheetId="32" name="_xlnm._FilterDatabase">Email_Extration!$A$1:$E$248</definedName>
    <definedName hidden="1" localSheetId="33" name="_xlnm._FilterDatabase">SelectedBreno!$E$1:$E$89</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Obter no cabeçalho do paper. Buscar manter uma consistência no nome dos países.</t>
      </text>
    </comment>
    <comment authorId="0" ref="H1">
      <text>
        <t xml:space="preserve">Possibilidade de realizar survey que venha reafirmar nossas conclusões</t>
      </text>
    </comment>
    <comment authorId="0" ref="I1">
      <text>
        <t xml:space="preserve">Academia or Industry</t>
      </text>
    </comment>
    <comment authorId="0" ref="J1">
      <text>
        <t xml:space="preserve">Usar um ou dois trechos do próprio artigo.</t>
      </text>
    </comment>
    <comment authorId="0" ref="K1">
      <text>
        <t xml:space="preserve">Usar # para separar as questões caso haja mais de uma. Por exemplo, RQ1 [...] # RQ2 [...]</t>
      </text>
    </comment>
    <comment authorId="0" ref="P1">
      <text>
        <t xml:space="preserve">Usar # para separar os desafios/questões em aberto.</t>
      </text>
    </comment>
    <comment authorId="0" ref="R1">
      <text>
        <t xml:space="preserve">Separadas por vírgulas (,)
Opções: Physical, Psychological, Social relationships and Environment.
É possível escolher mais de uma opção.
Em caso de dúvidas:
https://www.ufrgs.br/qualidep/qualidade-de-vida/projeto-whoqol-bref/50-qualidade-de-vida/euroqol/instrumentos/50-whoqol-bref</t>
      </text>
    </comment>
    <comment authorId="0" ref="S1">
      <text>
        <t xml:space="preserve">Esse campo depende do domínio. No caso, também é possível selecionar mais de uma opção. Use a vírgula para separar as opções
Physical:
- Pain and discomfort
- Energy and fatigue
- Sleep and rest
- Mobility
- Activities of daily living
- Dependence on medicinal substances and medical aids
- Work capacity
Psychological:
- Thinking, learning, memory and concentration
- Self-esteem
- Bodily image and appearance
- Positive feelings
- Negative feelings
- Religion/Spirituality/Personal beliefs
Social relationships:
- Personal relationships
- Social support
- Sexual activity
Environment:
- Freedom, physical safety and security
- Home environment
- Financial resources
- Health and social care: accessibility and quality
- Opportunities for acquiring new information and skills
- Participation in and opportunities for recreation/leisure
- Physical environment (pollution/noise/traffic/climate)
- Transport</t>
      </text>
    </comment>
  </commentList>
</comments>
</file>

<file path=xl/sharedStrings.xml><?xml version="1.0" encoding="utf-8"?>
<sst xmlns="http://schemas.openxmlformats.org/spreadsheetml/2006/main" count="15708" uniqueCount="3578">
  <si>
    <t>Id</t>
  </si>
  <si>
    <t>Title</t>
  </si>
  <si>
    <t>Author</t>
  </si>
  <si>
    <t>Journal</t>
  </si>
  <si>
    <t>Doi</t>
  </si>
  <si>
    <t>DocType</t>
  </si>
  <si>
    <t>Source</t>
  </si>
  <si>
    <t>Classification</t>
  </si>
  <si>
    <t>Evaluation</t>
  </si>
  <si>
    <t>Wearable Chemical Sensors: Present Challenges and Future Prospects</t>
  </si>
  <si>
    <t>Bandodkar, A.J. and Jeerapan, I. and Wang, J.</t>
  </si>
  <si>
    <t>ACS Sensors</t>
  </si>
  <si>
    <t>10.1021/acssensors.6b00250</t>
  </si>
  <si>
    <t>Article</t>
  </si>
  <si>
    <t>Scopus</t>
  </si>
  <si>
    <t>Não Avaliado</t>
  </si>
  <si>
    <t>Smart e-Health Gateway: Bringing intelligence to Internet-of-Things based ubiquitous healthcare systems</t>
  </si>
  <si>
    <t>Rahmani, A.-M. and Thanigaivelan, N.K. and Gia, T.N. and Granados, J. and Negash, B. and Liljeberg, P. and Tenhunen, H.</t>
  </si>
  <si>
    <t>2015 12th Annual IEEE Consumer Communications and Networking Conference, CCNC 2015</t>
  </si>
  <si>
    <t>10.1109/CCNC.2015.7158084</t>
  </si>
  <si>
    <t>Conference Paper</t>
  </si>
  <si>
    <t>Enabling Technologies for the Internet of Health Things</t>
  </si>
  <si>
    <t>Rodrigues, J.J.P.C. and De Rezende Segundo, D.B. and Junqueira, H.A. and Sabino, M.H. and Prince, R.M. and Al-Muhtadi, J. and De Albuquerque, V.H.C.</t>
  </si>
  <si>
    <t>IEEE Access</t>
  </si>
  <si>
    <t>10.1109/ACCESS.2017.2789329</t>
  </si>
  <si>
    <t>Health Fog: a novel framework for health and wellness applications</t>
  </si>
  <si>
    <t>Ahmad, M. and Amin, M.B. and Hussain, S. and Kang, B.H. and Cheong, T. and Lee, S.</t>
  </si>
  <si>
    <t>Journal of Supercomputing</t>
  </si>
  <si>
    <t>10.1007/s11227-016-1634-x</t>
  </si>
  <si>
    <t>The Internet of Things in Healthcare: Potential Applications and Challenges</t>
  </si>
  <si>
    <t>Laplante, P.A. and Laplante, N.</t>
  </si>
  <si>
    <t>IT Professional</t>
  </si>
  <si>
    <t>10.1109/MITP.2016.42</t>
  </si>
  <si>
    <t>Body sensor networks: A holistic approach from silicon to users</t>
  </si>
  <si>
    <t>Calhoun, B.H. and Lach, J. and Stankovic, J. and Wentzloff, D.D. and Whitehouse, K. and Barth, A.T. and Brown, J.K. and Li, Q. and Oh, S. and Roberts, N.E. and Zhang, Y.</t>
  </si>
  <si>
    <t>Proceedings of the IEEE</t>
  </si>
  <si>
    <t>10.1109/JPROC.2011.2161240</t>
  </si>
  <si>
    <t>Digital cities of the future: Extending @home assistive technologies for the elderly and the disabled</t>
  </si>
  <si>
    <t>Doukas, C. and Metsis, V. and Becker, E. and Le, Z. and Makedon, F. and Maglogiannis, I.</t>
  </si>
  <si>
    <t>Telematics and Informatics</t>
  </si>
  <si>
    <t>10.1016/j.tele.2010.08.001</t>
  </si>
  <si>
    <t>Internet of things (IoT): Smart and secure service delivery</t>
  </si>
  <si>
    <t>Bertino, E. and Choo, K.-K.R. and Georgakopolous, D. and Nepal, S.</t>
  </si>
  <si>
    <t>ACM Transactions on Internet Technology</t>
  </si>
  <si>
    <t>10.1145/3013520</t>
  </si>
  <si>
    <t>Revisiting service-oriented architecture for the IoT: A middleware perspective</t>
  </si>
  <si>
    <t>Issarny, V. and Bouloukakis, G. and Georgantas, N. and Billet, B.</t>
  </si>
  <si>
    <t>Lecture Notes in Computer Science (including subseries Lecture Notes in Artificial Intelligence and Lecture Notes in Bioinformatics)</t>
  </si>
  <si>
    <t>10.1007/978-3-319-46295-0_1</t>
  </si>
  <si>
    <t>Challenges and opportunities in food engineering: Modeling, virtualization, open innovation and social responsibility</t>
  </si>
  <si>
    <t>Saguy, I.S.</t>
  </si>
  <si>
    <t>Journal of Food Engineering</t>
  </si>
  <si>
    <t>10.1016/j.jfoodeng.2015.07.012</t>
  </si>
  <si>
    <t>A survey on IoT applications, security challenges and counter measures</t>
  </si>
  <si>
    <t>Pawar, A.B. and Ghumbre, S.</t>
  </si>
  <si>
    <t>International Conference on Computing, Analytics and Security Trends, CAST 2016</t>
  </si>
  <si>
    <t>10.1109/CAST.2016.7914983</t>
  </si>
  <si>
    <t>Internet of Things for Sports (IoTSport): An architectural framework for sports and recreational activity</t>
  </si>
  <si>
    <t>Ray, P.P.</t>
  </si>
  <si>
    <t>International Conference on Electrical, Electronics, Signals, Communication and Optimization, EESCO 2015</t>
  </si>
  <si>
    <t>10.1109/EESCO.2015.7253963</t>
  </si>
  <si>
    <t>Distributing computing in the internet of things: Cloud, fog and edge computing overview</t>
  </si>
  <si>
    <t>Escamilla-Ambrosio, P.J. and Rodriguez-Mota, A. and Aguirre-Anaya, E. and Acosta-Bermejo, R. and Salinas-Rosales, M.</t>
  </si>
  <si>
    <t>Studies in Computational Intelligence</t>
  </si>
  <si>
    <t>10.1007/978-3-319-64063-1_4</t>
  </si>
  <si>
    <t>Software defined cities: A novel paradigm for smart cities through IoT clouds</t>
  </si>
  <si>
    <t>Merlino, G. and Bruneo, D. and Longo, F. and Puliafito, A. and Distefano, S.</t>
  </si>
  <si>
    <t>Proceedings - 2015 IEEE 12th International Conference on Ubiquitous Intelligence and Computing, 2015 IEEE 12th International Conference on Advanced and Trusted Computing, 2015 IEEE 15th International Conference on Scalable Computing and Communications, 2015 IEEE International Conference on Cloud and Big Data Computing, 2015 IEEE International Conference on Internet of People and Associated Symposia/Workshops, UIC-ATC-ScalCom-CBDCom-IoP 2015</t>
  </si>
  <si>
    <t>10.1109/UIC-ATC-ScalCom-CBDCom-IoP.2015.174</t>
  </si>
  <si>
    <t>Care in the community</t>
  </si>
  <si>
    <t>Brown, S. and Hine, N. and Sixsmith, A. and Garner, P.</t>
  </si>
  <si>
    <t>BT Technology Journal</t>
  </si>
  <si>
    <t>10.1023/B:BTTJ.0000047120.60489.7a</t>
  </si>
  <si>
    <t>An adaptive case management system to support integrated care services: Lessons learned from the NEXES project</t>
  </si>
  <si>
    <t>Cano, I. and Alonso, A. and Hernandez, C. and Burgos, F. and Barberan-Garcia, A. and Roldan, J. and Roca, J.</t>
  </si>
  <si>
    <t>Journal of Biomedical Informatics</t>
  </si>
  <si>
    <t>10.1016/j.jbi.2015.02.011</t>
  </si>
  <si>
    <t>An internet of things enabled interactive totem for children in a living lab setting</t>
  </si>
  <si>
    <t>Vicini, S. and Bellini, S. and Rosi, A. and Sanna, A.</t>
  </si>
  <si>
    <t>2012 18th International Conference on Engineering, Technology and Innovation, ICE 2012 - Conference Proceedings</t>
  </si>
  <si>
    <t>10.1109/ICE.2012.6297713</t>
  </si>
  <si>
    <t>Healthcare service evolution towards the Internet of Things: An end-user perspective</t>
  </si>
  <si>
    <t>Martinez-Caro, E. and Cegarra-Navarro, J.G. and Garcia-Perez, A. and Fait, M.</t>
  </si>
  <si>
    <t>Technological Forecasting and Social Change</t>
  </si>
  <si>
    <t>10.1016/j.techfore.2018.03.025</t>
  </si>
  <si>
    <t>State of the art of technology in the food sector value chain towards the IoT</t>
  </si>
  <si>
    <t>Ramundo, L. and Taisch, M. and Terzi, S.</t>
  </si>
  <si>
    <t>2016 IEEE 2nd International Forum on Research and Technologies for Society and Industry Leveraging a Better Tomorrow, RTSI 2016</t>
  </si>
  <si>
    <t>10.1109/RTSI.2016.7740612</t>
  </si>
  <si>
    <t>Programmable Bio-nanochip Platform: A Point-of-Care Biosensor System with the Capacity to Learn</t>
  </si>
  <si>
    <t>McRae, M.P. and Simmons, G. and Wong, J. and McDevitt, J.T.</t>
  </si>
  <si>
    <t>Accounts of Chemical Research</t>
  </si>
  <si>
    <t>10.1021/acs.accounts.6b00112</t>
  </si>
  <si>
    <t>Augmented personalized health: How smart data with IoTs and AI is about to change healthcare</t>
  </si>
  <si>
    <t>Sheth, A. and Jaimini, U. and Thirunarayan, K. and Banerjee, T.</t>
  </si>
  <si>
    <t>RTSI 2017 - IEEE 3rd International Forum on Research and Technologies for Society and Industry, Conference Proceedings</t>
  </si>
  <si>
    <t>10.1109/RTSI.2017.8065963</t>
  </si>
  <si>
    <t>Design and evaluation of a scalable smart city software platform with large-scale simulations</t>
  </si>
  <si>
    <t>de M. Del Esposte, A. and Santana, E.F.Z. and Kanashiro, L. and Costa, F.M. and Braghetto, K.R. and Lago, N. and Kon, F.</t>
  </si>
  <si>
    <t>Future Generation Computer Systems</t>
  </si>
  <si>
    <t>10.1016/j.future.2018.10.026</t>
  </si>
  <si>
    <t>A secure cloud framework to share EHRs using modified CP-ABE and the attribute bloom filter</t>
  </si>
  <si>
    <t>Ramu, G.</t>
  </si>
  <si>
    <t>Education and Information Technologies</t>
  </si>
  <si>
    <t>10.1007/s10639-018-9713-7</t>
  </si>
  <si>
    <t>Active Plant Wall for Green Indoor Climate Based on Cloud and Internet of Things</t>
  </si>
  <si>
    <t>Liu, Y. and Akram Hassan, K. and Karlsson, M. and Weister, O. and Gong, S.</t>
  </si>
  <si>
    <t>10.1109/ACCESS.2018.2847440</t>
  </si>
  <si>
    <t>How 5G wireless (and Concomitant Technologies) will revolutionize healthcare?</t>
  </si>
  <si>
    <t>Latif, S. and Qadir, J. and Farooq, S. and Imran, M.A.</t>
  </si>
  <si>
    <t>Future Internet</t>
  </si>
  <si>
    <t>10.3390/fi9040093</t>
  </si>
  <si>
    <t>WITS: an IoT-endowed computational framework for activity recognition in personalized smart homes</t>
  </si>
  <si>
    <t>Yao, L. and Sheng, Q.Z. and Benatallah, B. and Dustdar, S. and Wang, X. and Shemshadi, A. and Kanhere, S.S.</t>
  </si>
  <si>
    <t>Computing</t>
  </si>
  <si>
    <t>10.1007/s00607-018-0603-z</t>
  </si>
  <si>
    <t>ECG Signal Reconstruction on the IoT-Gateway and Efficacy of Compressive Sensing under Real-Time Constraints</t>
  </si>
  <si>
    <t>Al Disi, M. and Djelouat, H. and Kotroni, C. and Politis, E. and Amira, A. and Bensaali, F. and Dimitrakopoulos, G. and Alinier, G.</t>
  </si>
  <si>
    <t>10.1109/ACCESS.2018.2877679</t>
  </si>
  <si>
    <t>Wireless body area networks: Status and opportunities</t>
  </si>
  <si>
    <t>Van Daele, P. and Moerman, I. and Demeester, P.</t>
  </si>
  <si>
    <t>2014 31th URSI General Assembly and Scientific Symposium, URSI GASS 2014</t>
  </si>
  <si>
    <t>10.1109/URSIGASS.2014.6929369</t>
  </si>
  <si>
    <t>Developing an e-health system based on IoT, Fog and cloud computing</t>
  </si>
  <si>
    <t>Monteiro, K. and Rocha, E. and Silva, E. and Santos, G.L. and Santos, W. and Endo, P.T.</t>
  </si>
  <si>
    <t>Proceedings - 11th IEEE/ACM International Conference on Utility and Cloud Computing Companion, UCC Companion 2018</t>
  </si>
  <si>
    <t>10.1109/UCC-Companion.2018.00024</t>
  </si>
  <si>
    <t>System for monitoring and supporting the treatment of sleep apnea using IoT and big data</t>
  </si>
  <si>
    <t>Yacchirema, D. and Sarabia-Jacome, D. and Palau, C.E. and Esteve, M.</t>
  </si>
  <si>
    <t>Pervasive and Mobile Computing</t>
  </si>
  <si>
    <t>10.1016/j.pmcj.2018.07.007</t>
  </si>
  <si>
    <t>Population-Scale Pervasive Health</t>
  </si>
  <si>
    <t>Althoff, T.</t>
  </si>
  <si>
    <t>IEEE Pervasive Computing</t>
  </si>
  <si>
    <t>10.1109/MPRV.2017.3971134</t>
  </si>
  <si>
    <t>Designing the health-related internet of things: Ethical principles and guidelines</t>
  </si>
  <si>
    <t>Mittelstadt, B.</t>
  </si>
  <si>
    <t>Information (Switzerland)</t>
  </si>
  <si>
    <t>10.3390/info8030077</t>
  </si>
  <si>
    <t>A logistic regression and artificial neural network-based approach for chronic disease prediction: A case study of hypertension</t>
  </si>
  <si>
    <t>Wang, A. and An, N. and Xia, Y. and Li, L. and Chen, G.</t>
  </si>
  <si>
    <t>Proceedings - 2014 IEEE International Conference on Internet of Things, iThings 2014, 2014 IEEE International Conference on Green Computing and Communications, GreenCom 2014 and 2014 IEEE International Conference on Cyber-Physical-Social Computing, CPS 2014</t>
  </si>
  <si>
    <t>10.1109/iThings.2014.16</t>
  </si>
  <si>
    <t>Intelligent positive computing with mobile, wearable, and IoT devices: Literature review and research directions</t>
  </si>
  <si>
    <t>Lee, U. and Han, K. and Cho, H. and Chung, K.-M. and Hong, H. and Lee, S.-J. and Noh, Y. and Park, S. and Carroll, J.M.</t>
  </si>
  <si>
    <t>Ad Hoc Networks</t>
  </si>
  <si>
    <t>10.1016/j.adhoc.2018.08.021</t>
  </si>
  <si>
    <t>Heterogeneous integration technology demonstrations for future healthcare, IoT, and AI computing solutions</t>
  </si>
  <si>
    <t>Knickerbocker, J. and Budd, R. and Dang, B. and Chen, Q. and Colgan, E. and Hung, L.W. and Kumar, S. and Lee, K.W. and Lu, M. and Nah, J.W. and Narayanan, R. and Sakuma, K. and Siu, V. and Wen, B.</t>
  </si>
  <si>
    <t>Proceedings - Electronic Components and Technology Conference</t>
  </si>
  <si>
    <t>10.1109/ECTC.2018.00231</t>
  </si>
  <si>
    <t>Human factors for IoT services utilization for health information exchange</t>
  </si>
  <si>
    <t>Dauwed, M.A. and Yahaya, J. and Mansor, Z. and Hamdan, A.R.</t>
  </si>
  <si>
    <t>Journal of Theoretical and Applied Information Technology</t>
  </si>
  <si>
    <t>Toward a heterogeneous mist, fog, and cloud-based framework for the internet of healthcare things</t>
  </si>
  <si>
    <t>Asif-Ur-Rahman, M. and Afsana, F. and Mahmud, M. and Shamim Kaiser, M. and Ahmed, M.R. and Kaiwartya, O. and James-Taylor, A.</t>
  </si>
  <si>
    <t>IEEE Internet of Things Journal</t>
  </si>
  <si>
    <t>10.1109/JIOT.2018.2876088</t>
  </si>
  <si>
    <t>How to develop IoT cloud e-health systems based on fiware: A lesson learnt</t>
  </si>
  <si>
    <t>Celesti, A. and Fazio, M. and Marquez, F.G. and Glikson, A. and Mauwa, H. and Bagula, A. and Celesti, F. and Villari, M.</t>
  </si>
  <si>
    <t>Journal of Sensor and Actuator Networks</t>
  </si>
  <si>
    <t>10.3390/jsan8010007</t>
  </si>
  <si>
    <t>CLASP (Continuous lifestyle awareness through sweat platform): A novel sensor for simultaneous detection of alcohol and glucose from passive perspired sweat</t>
  </si>
  <si>
    <t>Bhide, A. and Muthukumar, S. and Prasad, S.</t>
  </si>
  <si>
    <t>Biosensors and Bioelectronics</t>
  </si>
  <si>
    <t>10.1016/j.bios.2018.06.065</t>
  </si>
  <si>
    <t>A survey of internet of things technologies and projects for healthcare services</t>
  </si>
  <si>
    <t>Abdelnapi, N.M.M. and Omran, N.F. and Ali, A.A. and Omara, F.A.</t>
  </si>
  <si>
    <t>Proceedings of 2018 International Conference on Innovative Trends in Computer Engineering, ITCE 2018</t>
  </si>
  <si>
    <t>10.1109/ITCE.2018.8316599</t>
  </si>
  <si>
    <t>Integrating heterogeneous data of healthcare devices to enable domain data management</t>
  </si>
  <si>
    <t>Carbonaro, A. and Piccinini, F. and Reda, R.</t>
  </si>
  <si>
    <t>Journal of E-Learning and Knowledge Society</t>
  </si>
  <si>
    <t>10.20368/1971-8829/1450</t>
  </si>
  <si>
    <t>TRESCIMO: European union and South African Smart City contextual dimensions</t>
  </si>
  <si>
    <t>Coetzee, L. and Smith, A. and Rubalcava, A.E. and Corici, A.A. and Magedanz, T. and Steinke, R. and Catalan, M. and Paradells, J. and Madhoo, H. and Willemse, T. and Mwangama, J. and Mukudu, N. and Ventura, N. and Barros, M. and Gavras, A.</t>
  </si>
  <si>
    <t>IEEE World Forum on Internet of Things, WF-IoT 2015 - Proceedings</t>
  </si>
  <si>
    <t>10.1109/WF-IoT.2015.7389151</t>
  </si>
  <si>
    <t>Surface Water Pollution Detection using Internet of Things</t>
  </si>
  <si>
    <t>Shafi, U. and Mumtaz, R. and Anwar, H. and Qamar, A.M. and Khurshid, H.</t>
  </si>
  <si>
    <t>2018 15th International Conference on Smart Cities: Improving Quality of Life Using ICT and IoT, HONET-ICT 2018</t>
  </si>
  <si>
    <t>10.1109/HONET.2018.8551341</t>
  </si>
  <si>
    <t>I'm in! Towards participatory healthcare of elderly through IOT.</t>
  </si>
  <si>
    <t>Gkouskos, D. and Burgos, J.</t>
  </si>
  <si>
    <t>Procedia Computer Science</t>
  </si>
  <si>
    <t>10.1016/j.procs.2017.08.325</t>
  </si>
  <si>
    <t>Digital transformation in healthcare - Architectures of present and future information technologies</t>
  </si>
  <si>
    <t>Gopal, G. and Suter-Crazzolara, C. and Toldo, L. and Eberhardt, W.</t>
  </si>
  <si>
    <t>Clinical Chemistry and Laboratory Medicine</t>
  </si>
  <si>
    <t>10.1515/cclm-2018-0658</t>
  </si>
  <si>
    <t>A new computing environment for collective privacy protection from constrained healthcare devices to IoT cloud services</t>
  </si>
  <si>
    <t>Elmisery, A.M. and Rho, S. and Aborizka, M.</t>
  </si>
  <si>
    <t>Cluster Computing</t>
  </si>
  <si>
    <t>10.1007/s10586-017-1298-1</t>
  </si>
  <si>
    <t>MHealth: Indoor environmental quality measuring system for enhanced health and well-being based on internet of things</t>
  </si>
  <si>
    <t>Marques, G. and Pitarma, R.</t>
  </si>
  <si>
    <t>10.3390/jsan8030043</t>
  </si>
  <si>
    <t>Fog assisted application support for animal behaviour analysis and health monitoring in dairy farming</t>
  </si>
  <si>
    <t>Taneja, M. and Byabazaire, J. and Davy, A. and Olariu, C.</t>
  </si>
  <si>
    <t>IEEE World Forum on Internet of Things, WF-IoT 2018 - Proceedings</t>
  </si>
  <si>
    <t>10.1109/WF-IoT.2018.8355141</t>
  </si>
  <si>
    <t>Real-time environmental sensors to improve health in the sensing city</t>
  </si>
  <si>
    <t>Marek, L. and Campbell, M. and Epton, M. and Storer, M. and Kingham, S.</t>
  </si>
  <si>
    <t>International Archives of the Photogrammetry, Remote Sensing and Spatial Information Sciences - ISPRS Archives</t>
  </si>
  <si>
    <t>10.5194/isprsarchives-XLI-B2-729-2016</t>
  </si>
  <si>
    <t>The promise of technology in the future of dementia care</t>
  </si>
  <si>
    <t>Moyle, W.</t>
  </si>
  <si>
    <t>Nature Reviews Neurology</t>
  </si>
  <si>
    <t>10.1038/s41582-019-0188-y</t>
  </si>
  <si>
    <t>DeepFog: Fog computing-based deep neural architecture for prediction of stress types, diabetes and hypertension attacks</t>
  </si>
  <si>
    <t>Priyadarshini, R. and Barik, R.K. and Dubey, H.</t>
  </si>
  <si>
    <t>Computation</t>
  </si>
  <si>
    <t>10.3390/computation6040062</t>
  </si>
  <si>
    <t>Fog Computing in Healthcare: A Review</t>
  </si>
  <si>
    <t>Da Silva, C.A. and De Aquino Junior, G.S.</t>
  </si>
  <si>
    <t>Proceedings - IEEE Symposium on Computers and Communications</t>
  </si>
  <si>
    <t>10.1109/ISCC.2018.8538671</t>
  </si>
  <si>
    <t>Determinants of internet of things services utilization in health information exchange</t>
  </si>
  <si>
    <t>Journal of Engineering and Applied Sciences</t>
  </si>
  <si>
    <t>10.3923/jeasci.2018.10490.10501</t>
  </si>
  <si>
    <t>On personalization in IoT</t>
  </si>
  <si>
    <t>Vallee, T. and Sedki, K. and Despres, S. and Jaulant, M.-C. and Tabia, K. and Ugon, A.</t>
  </si>
  <si>
    <t>Proceedings - 2016 International Conference on Computational Science and Computational Intelligence, CSCI 2016</t>
  </si>
  <si>
    <t>10.1109/CSCI.2016.0042</t>
  </si>
  <si>
    <t>Iot-based healthcare applications: A review</t>
  </si>
  <si>
    <t>Barroca Filho, I.M. and de Aquino Junior, G.S.</t>
  </si>
  <si>
    <t>10.1007/978-3-319-62407-5_4</t>
  </si>
  <si>
    <t>Evaluating Four Devices that Present Operator Emotions in Real-time</t>
  </si>
  <si>
    <t>Mattsson, S. and Partini, J. and Fast-Berglund, A.</t>
  </si>
  <si>
    <t>Procedia CIRP</t>
  </si>
  <si>
    <t>10.1016/j.procir.2016.05.013</t>
  </si>
  <si>
    <t>Low power programmable architecture for periodic activity monitoring</t>
  </si>
  <si>
    <t>Bidmeshki, M.-M. and Jafari, R.</t>
  </si>
  <si>
    <t>2013 ACM/IEEE International Conference on Cyber-Physical Systems, ICCPS 2013</t>
  </si>
  <si>
    <t>10.1109/ICCPS.2013.6604002</t>
  </si>
  <si>
    <t>Predictive Maintenance in Healthcare Services with Big Data Technologies</t>
  </si>
  <si>
    <t>Coban, S. and Gokalp, M.O. and Gokalp, E. and Eren, P.E. and Kocyigit, A.</t>
  </si>
  <si>
    <t>Proceedings - IEEE 11th International Conference on Service-Oriented Computing and Applications, SOCA 2018</t>
  </si>
  <si>
    <t>10.1109/SOCA.2018.00021</t>
  </si>
  <si>
    <t>An internet of things based multi-level privacy-preserving access control for smart living</t>
  </si>
  <si>
    <t>Salama, U. and Yao, L. and Paik, H.-Y.</t>
  </si>
  <si>
    <t>Informatics</t>
  </si>
  <si>
    <t>10.3390/informatics5020023</t>
  </si>
  <si>
    <t>Characterization of the use of the internet of things in the institutions of higher education of the City of Barranquilla and its Metropolitan Area</t>
  </si>
  <si>
    <t>Hernandez, L. and Jimenez, G. and Baloco, C. and Jimenez, A. and Hernandez, H.</t>
  </si>
  <si>
    <t>Communications in Computer and Information Science</t>
  </si>
  <si>
    <t>10.1007/978-3-319-92285-0_3</t>
  </si>
  <si>
    <t>Semantic modelling of smart healthcare data</t>
  </si>
  <si>
    <t>Reda, R. and Piccinini, F. and Carbonaro, A.</t>
  </si>
  <si>
    <t>Advances in Intelligent Systems and Computing</t>
  </si>
  <si>
    <t>10.1007/978-3-030-01057-7_32</t>
  </si>
  <si>
    <t>Low cost smart homes for elders</t>
  </si>
  <si>
    <t>Ferreira, G. and Penicheiro, P. and Bernardo, R. and Mendes, L. and Barroso, J. and Pereira, A.</t>
  </si>
  <si>
    <t>10.1007/978-3-319-58700-4_41</t>
  </si>
  <si>
    <t>Evaluation of IoT-based distributed health management systems</t>
  </si>
  <si>
    <t>Karamitsios, K. and Orphanoudakis, T. and Dagiuklas, T.</t>
  </si>
  <si>
    <t>ACM International Conference Proceeding Series</t>
  </si>
  <si>
    <t>10.1145/3003733.3003751</t>
  </si>
  <si>
    <t>Feature importance and predictive modeling for Multisource healthcare data with missing values</t>
  </si>
  <si>
    <t>Srinivasan, K. and Currim, F. and Ram, S. and Foe-Parker, C. and Goebel, N. and Herzl, R. and Lindberg, C. and Sternberg, E. and Skeath, P. and Mehl, M.R. and Najafi, B. and Razjouyan, J. and Lee, H.-K. and Gilligan, B. and Heerwagen, J. and Kampschroer, K. and Canada, K.</t>
  </si>
  <si>
    <t>DH 2016 - Proceedings of the 2016 Digital Health Conference</t>
  </si>
  <si>
    <t>10.1145/2896338.2896347</t>
  </si>
  <si>
    <t>Sports injuries and prevention analytics: Conceptual framework &amp; research opportunities</t>
  </si>
  <si>
    <t>Wilkerson, G.B. and Gupta, A.</t>
  </si>
  <si>
    <t>AMCIS 2016: Surfing the IT Innovation Wave - 22nd Americas Conference on Information Systems</t>
  </si>
  <si>
    <t>A Research Roadmap: Connected Health as an Enabler of Cancer Patient Support</t>
  </si>
  <si>
    <t>Signorelli, G.R. and Lehocki, F. and Mora Fernandez, M. and O'Neill, G. and O'Connor, D. and Brennan, L. and Monteiro-Guerra, F. and Rivero-Rodriguez, A. and Hors-Fraile, S. and Munoz-Penas, J. and Bonjorn Dalmau, M. and Mota, J. and Oliveira, R.B. and Mrinakova, B. and Putekova, S. and Muro, N. and Zambrana, F. and Garcia-Gomez, J.M.</t>
  </si>
  <si>
    <t>Journal of medical Internet research</t>
  </si>
  <si>
    <t>10.2196/14360</t>
  </si>
  <si>
    <t>Energy Harvesting for Wearable Devices: A Review</t>
  </si>
  <si>
    <t>Chong, Y.-W. and Ismail, W. and Ko, K. and Lee, C.-Y.</t>
  </si>
  <si>
    <t>IEEE Sensors Journal</t>
  </si>
  <si>
    <t>10.1109/JSEN.2019.2925638</t>
  </si>
  <si>
    <t>Implementing IoT/WSN based smart Saskatchewan Healthcare System</t>
  </si>
  <si>
    <t>Onasanya, A. and Lakkis, S. and Elshakankiri, M.</t>
  </si>
  <si>
    <t>Wireless Networks</t>
  </si>
  <si>
    <t>10.1007/s11276-018-01931-2</t>
  </si>
  <si>
    <t>Improving the quality of life for older people: From smart sensors to distributed platforms</t>
  </si>
  <si>
    <t>Dobre, C. and Bajenaru, L. and Marinescu, I.A. and Tomescu, M.</t>
  </si>
  <si>
    <t>Proceedings - 2019 22nd International Conference on Control Systems and Computer Science, CSCS 2019</t>
  </si>
  <si>
    <t>10.1109/CSCS.2019.00115</t>
  </si>
  <si>
    <t>What Clinics are Expecting from Data Scientists? A Review on Data Oriented Studies Through Qualitative and Quantitative Approaches</t>
  </si>
  <si>
    <t>Xu, L. and Simjanoska, M. and Koteska, B. and Trajkovikj, V. and Bogdanova, A.M. and Staric, K.D. and Lehocki, F.</t>
  </si>
  <si>
    <t>10.1109/ACCESS.2018.2885586</t>
  </si>
  <si>
    <t>Smart farming: Sensing technologies</t>
  </si>
  <si>
    <t>Sarmila, S.S. and Ishwarya, S.R. and Harshini, N.B. and Arati, C.R.</t>
  </si>
  <si>
    <t>Proceedings of the 2nd International Conference on Computing Methodologies and Communication, ICCMC 2018</t>
  </si>
  <si>
    <t>10.1109/ICCMC.2018.8487571</t>
  </si>
  <si>
    <t>Internet of things enabled technologies for behaviour analytics in elderly person care: a survey</t>
  </si>
  <si>
    <t>Newcombe, L. and Yang, P. and Carter, C. and Hanneghan, M.</t>
  </si>
  <si>
    <t>Proceedings - 2017 IEEE International Conference on Internet of Things, IEEE Green Computing and Communications, IEEE Cyber, Physical and Social Computing, IEEE Smart Data, iThings-GreenCom-CPSCom-SmartData 2017</t>
  </si>
  <si>
    <t>10.1109/iThings-GreenCom-CPSCom-SmartData.2017.133</t>
  </si>
  <si>
    <t>E-health services in the context of iot: The case of the vicinity project</t>
  </si>
  <si>
    <t>Belesioti, M. and Chochliouros, I.P. and Vanya, S. and Oravec, V. and Theologou, N. and Koutli, M. and Tryferidis, A. and Tzovaras, D.</t>
  </si>
  <si>
    <t>IFIP Advances in Information and Communication Technology</t>
  </si>
  <si>
    <t>10.1007/978-3-319-92016-0_6</t>
  </si>
  <si>
    <t>Human-machine interaction and health at work: A scoping review</t>
  </si>
  <si>
    <t>Robelski, S. and Wischniewski, S.</t>
  </si>
  <si>
    <t>International Journal of Human Factors and Ergonomics</t>
  </si>
  <si>
    <t>10.1504/IJHFE.2018.092226</t>
  </si>
  <si>
    <t>HEED: Situated and distributed interactive devices for self-reporting</t>
  </si>
  <si>
    <t>Paruthi, G. and Raj, S. and Gupta, A. and Huang, C.-C. and Chang, Y.-J. and Newman, M.W.</t>
  </si>
  <si>
    <t>UbiComp/ISWC 2017 - Adjunct Proceedings of the 2017 ACM International Joint Conference on Pervasive and Ubiquitous Computing and Proceedings of the 2017 ACM International Symposium on Wearable Computers</t>
  </si>
  <si>
    <t>10.1145/3123024.3123162</t>
  </si>
  <si>
    <t>On the role and potential of IoT in different industries: Analysis of actor cooperation and challenges for introduction of new technology</t>
  </si>
  <si>
    <t>Markendahl, J. and Lundberg, S. and Kordas, O. and Movin, S.</t>
  </si>
  <si>
    <t>Joint 13th CTTE and 10th CMI Conference on Internet of Things - Business Models, Users, and Networks</t>
  </si>
  <si>
    <t>10.1109/CTTE.2017.8260988</t>
  </si>
  <si>
    <t>Conceptual Design of the Elderly Healthcare Services In-Vehicle using IoT</t>
  </si>
  <si>
    <t>Park, S.J. and Subramaniyam, M. and Hong, S. and Kim, D. and Yu, J.</t>
  </si>
  <si>
    <t>SAE Technical Papers</t>
  </si>
  <si>
    <t>10.4271/2017-01-1647</t>
  </si>
  <si>
    <t>An IoT-Based Architecture to Develop a Healthcare Smart Platform</t>
  </si>
  <si>
    <t>Machorro-Cano, I. and Ramos-Deonati, U. and Alor-Hernandez, G. and Sanchez-Cervantes, J.L. and Sanchez-Ramirez, C. and Rodriguez-Mazahua, L. and Segura-Ozuna, M.G.</t>
  </si>
  <si>
    <t>10.1007/978-3-319-67283-0_10</t>
  </si>
  <si>
    <t>Scenario-based vulnerability analysis in IoT-based patient monitoring system</t>
  </si>
  <si>
    <t>Mekki, N. and Hamdi, M. and Aguili, T. and Kim, T.-H.</t>
  </si>
  <si>
    <t>ICETE 2017 - Proceedings of the 14th International Joint Conference on e-Business and Telecommunications</t>
  </si>
  <si>
    <t>Building an IoT-aware healthcare monitoring system</t>
  </si>
  <si>
    <t>Jimenez, F. and Torres, R.</t>
  </si>
  <si>
    <t>Proceedings - International Conference of the Chilean Computer Science Society, SCCC</t>
  </si>
  <si>
    <t>10.1109/SCCC.2015.7416592</t>
  </si>
  <si>
    <t>The development of cyber-physical system in health care industry</t>
  </si>
  <si>
    <t>Ariani, A. and Soegijoko, S.</t>
  </si>
  <si>
    <t>10.1007/978-981-4585-36-1_3</t>
  </si>
  <si>
    <t>An Internet of things resource for rehabilitation</t>
  </si>
  <si>
    <t>Brooks, A.L. and Brooks, E.P.</t>
  </si>
  <si>
    <t>2014 International Conference on Collaboration Technologies and Systems, CTS 2014</t>
  </si>
  <si>
    <t>10.1109/CTS.2014.6867605</t>
  </si>
  <si>
    <t>Building science and radiofrequency radiation: What makes smart and healthy buildings</t>
  </si>
  <si>
    <t>Clegg, F.M. and Sears, M. and Friesen, M. and Scarato, T. and Metzinger, R. and Russell, C. and Stadtner, A. and Miller, A.B.</t>
  </si>
  <si>
    <t>Building and Environment</t>
  </si>
  <si>
    <t>10.1016/j.buildenv.2019.106324</t>
  </si>
  <si>
    <t>A multiobjective, lion mating optimization inspired routing protocol for wireless body area sensor network based healthcare applications</t>
  </si>
  <si>
    <t>Faheem, M. and Butt, R.A. and Raza, B. and Alquhayz, H. and Abbas, M.Z. and Ngadi, M.A. and Gungor, V.C.</t>
  </si>
  <si>
    <t>Sensors (Switzerland)</t>
  </si>
  <si>
    <t>10.3390/s19235072</t>
  </si>
  <si>
    <t>Monitoring meaningful activities using small low-cost devices in a smart home</t>
  </si>
  <si>
    <t>Tewell, J. and O?Sullivan, D. and Maiden, N. and Lockerbie, J. and Stumpf, S.</t>
  </si>
  <si>
    <t>Personal and Ubiquitous Computing</t>
  </si>
  <si>
    <t>10.1007/s00779-019-01223-2</t>
  </si>
  <si>
    <t>Experimental Analysis of Cost-Effective Mobile Sensing Technologies for Activity Analytics in Elderly Care</t>
  </si>
  <si>
    <t>Newcombe, L. and Yang, P. and Cater, C. and Hanneghan, M. and Qi, J.</t>
  </si>
  <si>
    <t>Proceedings - 20th International Conference on High Performance Computing and Communications, 16th International Conference on Smart City and 4th International Conference on Data Science and Systems, HPCC/SmartCity/DSS 2018</t>
  </si>
  <si>
    <t>10.1109/HPCC/SmartCity/DSS.2018.00238</t>
  </si>
  <si>
    <t>Visions and challenges in managing and preserving data to measure quality of life</t>
  </si>
  <si>
    <t>Estrada-Galinanes, V. and Wac, K.</t>
  </si>
  <si>
    <t>Proceedings - 2018 IEEE 3rd International Workshops on Foundations and Applications of Self* Systems, FAS*W 2018</t>
  </si>
  <si>
    <t>10.1109/FAS-W.2018.00031</t>
  </si>
  <si>
    <t>Combining Mixed Reality and Internet of Things: An Interaction Design Research on Developing Assistive Technologies for Elderly People</t>
  </si>
  <si>
    <t>de Belen, R.A.J. and Del Favero, D. and Bednarz, T.</t>
  </si>
  <si>
    <t>10.1007/978-3-030-22015-0_23</t>
  </si>
  <si>
    <t>ENLACE: A Combination of Layer-Based Architecture and Wireless Communication for Emotion Monitoring in Healthcare</t>
  </si>
  <si>
    <t>Mano, L.Y. and Barros, V.A. and Nunes, L.H. and Sawada, L.O. and Estrella, J.C. and Ueyama, J.</t>
  </si>
  <si>
    <t>Mobile Information Systems</t>
  </si>
  <si>
    <t>10.1155/2019/7329187</t>
  </si>
  <si>
    <t>Noise monitoring for enhanced living environments based on internet of things</t>
  </si>
  <si>
    <t>10.1007/978-3-030-16187-3_5</t>
  </si>
  <si>
    <t>Big data and IoT solution for patient behaviour monitoring</t>
  </si>
  <si>
    <t>Chui, K.T. and Liu, R.W. and Lytras, M.D. and Zhao, M.</t>
  </si>
  <si>
    <t>Behaviour and Information Technology</t>
  </si>
  <si>
    <t>10.1080/0144929X.2019.1584245</t>
  </si>
  <si>
    <t>A generic survey on medical big data analysis using internet of things</t>
  </si>
  <si>
    <t>Kuila, S. and Dhanda, N. and Joardar, S. and Neogy, S. and Kuila, J.</t>
  </si>
  <si>
    <t>10.1007/978-981-13-1580-0_26</t>
  </si>
  <si>
    <t>Design of a smart iot-enabled walker for deployable activity and gait monitoring</t>
  </si>
  <si>
    <t>Gill, S. and Nssk, S. and Seth, N. and Scheme, E.</t>
  </si>
  <si>
    <t>2018 IEEE Life Sciences Conference, LSC 2018</t>
  </si>
  <si>
    <t>10.1109/LSC.2018.8572227</t>
  </si>
  <si>
    <t>Underpinning IoT for Road Traffic Noise Management in Smart Cities</t>
  </si>
  <si>
    <t>Kazmi, A. and Tragos, E. and Serrano, M.</t>
  </si>
  <si>
    <t>2018 IEEE International Conference on Pervasive Computing and Communications Workshops, PerCom Workshops 2018</t>
  </si>
  <si>
    <t>10.1109/PERCOMW.2018.8480142</t>
  </si>
  <si>
    <t>Technology and value network evolution in telehealth</t>
  </si>
  <si>
    <t>Vesselkov, A. and Hammainen, H. and Toyli, J.</t>
  </si>
  <si>
    <t>10.1016/j.techfore.2018.06.011</t>
  </si>
  <si>
    <t>Building IoT-enabled wearable medical devices: An application to a wearable, multiparametric, cardiorespiratory sensor</t>
  </si>
  <si>
    <t>Gatouillat, A. and Massot, B. and Badr, Y. and Sejdic, E. and Gehin, C.</t>
  </si>
  <si>
    <t>BIODEVICES 2018 - 11th International Conference on Biomedical Electronics and Devices, Proceedings; Part of 11th International Joint Conference on Biomedical Engineering Systems and Technologies, BIOSTEC 2018</t>
  </si>
  <si>
    <t>10.5220/0006729101090118</t>
  </si>
  <si>
    <t>IoT based application for e-health an improvisation for lateral rotation</t>
  </si>
  <si>
    <t>Nataraja, S. and Nataraja, P.</t>
  </si>
  <si>
    <t>RTEICT 2017 - 2nd IEEE International Conference on Recent Trends in Electronics, Information and Communication Technology, Proceedings</t>
  </si>
  <si>
    <t>10.1109/RTEICT.2017.8256753</t>
  </si>
  <si>
    <t>Proposing an iot-based healthcare platform to integrate patients, physicians and ambulance services</t>
  </si>
  <si>
    <t>De Morais Barroca Filho, I. and De Aquino, G.S., Jr.</t>
  </si>
  <si>
    <t>10.1007/978-3-319-62407-5_13</t>
  </si>
  <si>
    <t>CAMI - An integrated architecture solution for improving quality of life of the elderly</t>
  </si>
  <si>
    <t>Sorici, A. and Awada, I.A. and Kunnappilly, A. and Mocanu, I. and Cramariuc, O. and Malicki, L. and Seceleanu, C. and Florea, A.</t>
  </si>
  <si>
    <t>Lecture Notes of the Institute for Computer Sciences, Social-Informatics and Telecommunications Engineering, LNICST</t>
  </si>
  <si>
    <t>10.1007/978-3-319-51234-1_23</t>
  </si>
  <si>
    <t>Improving awareness in ambient-assisted living systems: Consolidated data stream processing</t>
  </si>
  <si>
    <t>Incki, K. and Aktas, M.S.</t>
  </si>
  <si>
    <t>10.1007/978-3-319-51234-1_14</t>
  </si>
  <si>
    <t>RF and microwave technology challenges for Internet-of-Things applications</t>
  </si>
  <si>
    <t>Larson, L.</t>
  </si>
  <si>
    <t>2015 IEEE 15th Topical Meeting on Silicon Monolithic Integrated Circuits in RF Systems, SiRF 2015</t>
  </si>
  <si>
    <t>10.1109/SIRF.2015.7119875</t>
  </si>
  <si>
    <t>AU2EU: Privacy-preserving matching of DNA sequences</t>
  </si>
  <si>
    <t>Ignatenko, T. and Petkovic, M.</t>
  </si>
  <si>
    <t>10.1007/978-3-662-43826-8_14</t>
  </si>
  <si>
    <t>A Ubiquitous first look of IoT Framework for Healthcare Applications</t>
  </si>
  <si>
    <t>Vijayakumar, K. and Bhuvaneswari, V.</t>
  </si>
  <si>
    <t>International Conference on Emerging Trends in Information Technology and Engineering, ic-ETITE 2020</t>
  </si>
  <si>
    <t>10.1109/ic-ETITE47903.2020.146</t>
  </si>
  <si>
    <t>Health care protection and empowerment of Internet of Things (IoT) through big data</t>
  </si>
  <si>
    <t>Laxmi Lydia, E. and Murthy, A.S.D. and Kumari, C.U. and Vignesh, N.A. and Padma, T.</t>
  </si>
  <si>
    <t>Test Engineering and Management</t>
  </si>
  <si>
    <t>Internet of Things for Enhanced Smart Cities: A Review, Roadmap and Case Study on Air Quality Sensing</t>
  </si>
  <si>
    <t>10.1007/978-3-030-45293-3_9</t>
  </si>
  <si>
    <t>TLC Algorithm in IoT Network for Visually Challenged Persons</t>
  </si>
  <si>
    <t>Gaurav, N.K. and Johari, R. and Seth, S. and Chaudhary, S. and Bhatia, R. and Bansal, S. and Gupta, K.</t>
  </si>
  <si>
    <t>10.1007/978-981-15-1518-7_26</t>
  </si>
  <si>
    <t>Artificial intelligence on edge computing: A healthcare scenario in ambient assisted living</t>
  </si>
  <si>
    <t>Pazienza, A. and Mallardi, G. and Fasciano, C. and Vitulano, F.</t>
  </si>
  <si>
    <t>CEUR Workshop Proceedings</t>
  </si>
  <si>
    <t>Tech care: An efficient healthcare system using IoT</t>
  </si>
  <si>
    <t>Kotha, M.M.</t>
  </si>
  <si>
    <t>10.1007/978-981-15-0135-7_59</t>
  </si>
  <si>
    <t>WSN/RFID Indoor Positioning and Tracking Based on Machine Learning: A Health Care Application</t>
  </si>
  <si>
    <t>Elbasani, E. and Lee, H. and Choi, J.S.</t>
  </si>
  <si>
    <t>Lecture Notes in Electrical Engineering</t>
  </si>
  <si>
    <t>10.1007/978-981-13-9341-9_77</t>
  </si>
  <si>
    <t>Cyber-physical systems?nanomaterial sensors based unmanned aerial platforms for real-time monitoring and analysis (invited paper)</t>
  </si>
  <si>
    <t>Vaseashta, A.</t>
  </si>
  <si>
    <t>IFMBE Proceedings</t>
  </si>
  <si>
    <t>10.1007/978-3-030-31866-6_121</t>
  </si>
  <si>
    <t>A Cloud-Based System for In-Home Fall Detection and Activity Assessment</t>
  </si>
  <si>
    <t>Huynh, Q.T. and Nguyen, U.D. and Tran, B.Q.</t>
  </si>
  <si>
    <t>10.1007/978-981-13-5859-3_17</t>
  </si>
  <si>
    <t>Collaboration of Automotive, Connected Solutions and Energy Technologies for sustainable Public Transportation for Indian cities</t>
  </si>
  <si>
    <t>Kale, A.</t>
  </si>
  <si>
    <t>2019 IEEE Transportation Electrification Conference, ITEC-India 2019</t>
  </si>
  <si>
    <t>10.1109/ITEC-India48457.2019.ITECIndia2019-85</t>
  </si>
  <si>
    <t>Big data quality for reliable industrial internet of things based systems</t>
  </si>
  <si>
    <t>Popentiu-Vladicescu, F. and Albeanu, G.</t>
  </si>
  <si>
    <t>International Journal of Control and Automation</t>
  </si>
  <si>
    <t>IoT Based eHealth Management System Using Arduino and Google Cloud Firestore</t>
  </si>
  <si>
    <t>Varshney, H. and Allahloh, A.S. and Sarfraz, M.</t>
  </si>
  <si>
    <t>Proceedings - 2019 International Conference on Electrical, Electronics and Computer Engineering, UPCON 2019</t>
  </si>
  <si>
    <t>10.1109/UPCON47278.2019.8980238</t>
  </si>
  <si>
    <t>Patient profile using ontologies in an older adults monitoring IoT-based platform</t>
  </si>
  <si>
    <t>Bajenaru, L. and Dobre, C. and Ciobanu, R.-I. and Balog, A.</t>
  </si>
  <si>
    <t>2019 7th E-Health and Bioengineering Conference, EHB 2019</t>
  </si>
  <si>
    <t>10.1109/EHB47216.2019.8970027</t>
  </si>
  <si>
    <t>Tracking human behavioural consistency by analysing periodicity of household water consumption</t>
  </si>
  <si>
    <t>Quinn, S. and Murphy, N. and Smeaton, A.F.</t>
  </si>
  <si>
    <t>10.1145/3365245.3365246</t>
  </si>
  <si>
    <t>A study on smart home for medical surveillance: Contribution to Smart Healthcare paradigm</t>
  </si>
  <si>
    <t>Lamiae, E. and Fatiha, E. and Mohammed, B. and Gibet Tani, H.</t>
  </si>
  <si>
    <t>10.1145/3368756.3368994</t>
  </si>
  <si>
    <t>Wearable interaction and home automation to improve the patient wellness study of perceived benefits</t>
  </si>
  <si>
    <t>de la Guia, E. and Lopez, V. and Olivares, T. and Orozco, L. and Lozano, M.D. and Penichet, V.</t>
  </si>
  <si>
    <t>10.1145/3364138.3364162</t>
  </si>
  <si>
    <t>4th international workshop on mental health and well-being: Sensing and intervention</t>
  </si>
  <si>
    <t>Sano, A. and Abdullah, S. and Bardram, J.E. and Servia, S. and Murnane, E.L. and Choudhury, T. and Musolesi, M. and Vilaza, G.N. and Mishra, V.</t>
  </si>
  <si>
    <t>UbiComp/ISWC 2019- - Adjunct Proceedings of the 2019 ACM International Joint Conference on Pervasive and Ubiquitous Computing and Proceedings of the 2019 ACM International Symposium on Wearable Computers</t>
  </si>
  <si>
    <t>10.1145/3341162.3347764</t>
  </si>
  <si>
    <t>Global trends shaping life quality in agglomerations with particular emphasis on mobility in seaport agglomerations</t>
  </si>
  <si>
    <t>Przybyowski, A.</t>
  </si>
  <si>
    <t>TransNav</t>
  </si>
  <si>
    <t>10.12716/1001.13.03.18</t>
  </si>
  <si>
    <t>Challenges of wearable health monitors: A case study of foetal ECG monitor</t>
  </si>
  <si>
    <t>Balakrishna, C. and Rendon-Morales, E. and Aviles-Espinosa, R. and Dore, H. and Luo, Z.</t>
  </si>
  <si>
    <t>Global IoT Summit, GIoTS 2019 - Proceedings</t>
  </si>
  <si>
    <t>10.1109/GIOTS.2019.8766424</t>
  </si>
  <si>
    <t>Characterization and efficient management of big data in IoT-Driven smart city development</t>
  </si>
  <si>
    <t>Alsaig, A. and Alagar, V. and Chammaa, Z. and Shiri, N.</t>
  </si>
  <si>
    <t>10.3390/s19112430</t>
  </si>
  <si>
    <t>The Challenges of Connecting Smart Home Health Sensors to Cloud Analytics</t>
  </si>
  <si>
    <t>Wallace, R.B. and Horsfall, F. and Goubran, R. and El-Haraki, A. and Knoefel, F.</t>
  </si>
  <si>
    <t>SAS 2019 - 2019 IEEE Sensors Applications Symposium, Conference Proceedings</t>
  </si>
  <si>
    <t>10.1109/SAS.2019.8706128</t>
  </si>
  <si>
    <t>Thermal Vision Based Fall Detection via Logical and Data driven Processes</t>
  </si>
  <si>
    <t>Rafferty, J. and Medina-Quero, J. and Quinn, S. and Saunders, C. and Ekerete, I. and Nugent, C. and Synnott, J. and Garcia-Constantino, M.</t>
  </si>
  <si>
    <t>Proceedings - 2019 IEEE/ACIS 4th International Conference on Big Data, Cloud Computing, and Data Science, BCD 2019</t>
  </si>
  <si>
    <t>10.1109/BCD.2019.8884820</t>
  </si>
  <si>
    <t>Enhanced framework for an elderly-centred platform: Big data in monitoring the health status</t>
  </si>
  <si>
    <t>Bajenaru, O.-L. and Custura, A.-M.</t>
  </si>
  <si>
    <t>10.1109/CSCS.2019.00116</t>
  </si>
  <si>
    <t>Smart Healthcare and Quality of Service Challenges</t>
  </si>
  <si>
    <t>Khodkari, H. and Maghrebi, S.G. and Asosheh, A. and Hosseinzadeh, M.</t>
  </si>
  <si>
    <t>9th International Symposium on Telecommunication: With Emphasis on Information and Communication Technology, IST 2018</t>
  </si>
  <si>
    <t>10.1109/ISTEL.2018.8661125</t>
  </si>
  <si>
    <t>Emerging trends in industry 4.0 with innovative case study of human balance &amp; rehabilitation engineering</t>
  </si>
  <si>
    <t>Shetty, D. and Henderson, S.B.</t>
  </si>
  <si>
    <t>Proceedings of the International Conference on Industrial Engineering and Operations Management</t>
  </si>
  <si>
    <t>Internet of Things and Iranian Companies; An Empirical Survey from Industrial Market Perspective</t>
  </si>
  <si>
    <t>Sadeghizadeh, H. and Markazi, A.D. and Shavvalpour, S.</t>
  </si>
  <si>
    <t>10.1007/978-3-030-33495-6_16</t>
  </si>
  <si>
    <t>An IoT enabled unobtrusive worker health, well-being and functional ability monitoring framework</t>
  </si>
  <si>
    <t>Amaxilatis, D. and Tsironis, N. and Vassiliou, C. and Kocsis, O. and Pardal, A. and Quintas, J. and Marcos, H. and Vanderheiden, G.C. and op den Akker, H.</t>
  </si>
  <si>
    <t>The impact of digital transformation in healthcare services: An IoT perspective</t>
  </si>
  <si>
    <t>ButnAraEu, F.M. and Gheorghe, I.R. and PurcArea, V.L.</t>
  </si>
  <si>
    <t>Proceedings of the 33rd International Business Information Management Association Conference, IBIMA 2019: Education Excellence and Innovation Management through Vision 2020</t>
  </si>
  <si>
    <t>Design and Implementation of Age-Friendly Activity for Supporting Elderly?s Daily Life by IoT</t>
  </si>
  <si>
    <t>Kang, S.I. and Yoshizaki, R. and Nakano, K. and Okatani, T. and Kamesawa, A. and Yoshioka, D. and Wu, J. and Sakurai, Y. and Ito, K. and Fujisaki-Sueda-Sakai, M. and Sugawara, I. and Nihei, M. and Miura, T. and Yabu, K.-I. and Mori, T. and Ifukube, T. and Okata, J.</t>
  </si>
  <si>
    <t>10.1007/978-3-030-22015-0_28</t>
  </si>
  <si>
    <t>Collaborative Learning Agents (CLA) for Swarm Intelligence and Applications to Health Monitoring of System of Systems</t>
  </si>
  <si>
    <t>Zhao, Y. and Zhou, C.C.</t>
  </si>
  <si>
    <t>10.1007/978-3-030-22744-9_55</t>
  </si>
  <si>
    <t>Health-centered care based on co-designed cyber-physical system</t>
  </si>
  <si>
    <t>Nabuco, R.B. and Ribeiro, A.O. and Pereira, L.</t>
  </si>
  <si>
    <t>Smart Innovation, Systems and Technologies</t>
  </si>
  <si>
    <t>10.1007/978-981-13-5977-4_58</t>
  </si>
  <si>
    <t>IoT based advanced health care system using wireless sensor networks</t>
  </si>
  <si>
    <t>Reddy, G.S. and Sandhya, P.</t>
  </si>
  <si>
    <t>Indian Journal of Public Health Research and Development</t>
  </si>
  <si>
    <t>10.5958/0976-5506.2018.02090.9</t>
  </si>
  <si>
    <t>3 rd international workshop on mental health and well-being: Sensing and intervention</t>
  </si>
  <si>
    <t>Abdullah, S. and Sano, A. and Murnane, E.L. and Musolesi, M. and Bardram, J.E. and Servia, S. and Choudhury, T.</t>
  </si>
  <si>
    <t>UbiComp/ISWC 2018 - Adjunct Proceedings of the 2018 ACM International Joint Conference on Pervasive and Ubiquitous Computing and Proceedings of the 2018 ACM International Symposium on Wearable Computers</t>
  </si>
  <si>
    <t>10.1145/3267305.3274147</t>
  </si>
  <si>
    <t>Architectures and patterns for leveraging high-frequency, low-fidelity data in the healthcare domain</t>
  </si>
  <si>
    <t>Zhang, P. and White, J. and Schmidt, D.</t>
  </si>
  <si>
    <t>Proceedings - 2018 IEEE International Conference on Healthcare Informatics, ICHI 2018</t>
  </si>
  <si>
    <t>10.1109/ICHI.2018.00104</t>
  </si>
  <si>
    <t>IoT based health care monitoring system</t>
  </si>
  <si>
    <t>Venkata Sateesh Yadav, K. and Vishwanth, M.</t>
  </si>
  <si>
    <t>Journal of Advanced Research in Dynamical and Control Systems</t>
  </si>
  <si>
    <t>Supporting students? mental health and academic success through mobile app and IoT</t>
  </si>
  <si>
    <t>Baras, K. and Soares, L. and Lucas, C.V. and Oliveira, F. and Paulo, N.P. and Barros, R.</t>
  </si>
  <si>
    <t>International Journal of E-Health and Medical Communications</t>
  </si>
  <si>
    <t>10.4018/IJEHMC.2018010104</t>
  </si>
  <si>
    <t>2nd international workshop on mental health and well-being: Sensing and intervention</t>
  </si>
  <si>
    <t>Abdullah, S. and Musolesi, M. and Murnane, E.L. and Bardram, J.E. and Choudhury, T.</t>
  </si>
  <si>
    <t>10.1145/3123024.3124461</t>
  </si>
  <si>
    <t>Feasibility of Internet of Things Technologies to Support Aging</t>
  </si>
  <si>
    <t>Choi, Y.K.</t>
  </si>
  <si>
    <t>Proceedings - 2017 IEEE International Conference on Healthcare Informatics, ICHI 2017</t>
  </si>
  <si>
    <t>10.1109/ICHI.2017.34</t>
  </si>
  <si>
    <t>Quality of life: Older adults and the role of social media</t>
  </si>
  <si>
    <t>Milovich, M. and Burleson, D.</t>
  </si>
  <si>
    <t>AMCIS 2017 - America's Conference on Information Systems: A Tradition of Innovation</t>
  </si>
  <si>
    <t>Smart care to improve health care for the elderly</t>
  </si>
  <si>
    <t>Kang, S.Y. and Kang, S.A.</t>
  </si>
  <si>
    <t>10.1007/978-981-10-6454-8_9</t>
  </si>
  <si>
    <t>In-System outlier smoothing for Real-Time air quality monitoring</t>
  </si>
  <si>
    <t>Hwang, K.-I. and Park, S.-K.</t>
  </si>
  <si>
    <t>Advanced Science Letters</t>
  </si>
  <si>
    <t>10.1166/asl.2016.7822</t>
  </si>
  <si>
    <t>Keynote talk: Harnessing health IoT for smart healthcare</t>
  </si>
  <si>
    <t>Lai, D.T.</t>
  </si>
  <si>
    <t>IoTofHealth 2016 - Proceedings of the 1st Workshop on IoT-Enabled Healthcare and Wellness Technologies and Systems, co-located with MobiSys 2016</t>
  </si>
  <si>
    <t>10.1145/2933566.2935684</t>
  </si>
  <si>
    <t>How technology megatrends are shaping the future of safety, health, and environmental monitoring</t>
  </si>
  <si>
    <t>Brauch, R.</t>
  </si>
  <si>
    <t>Occupational health &amp; safety (Waco, Tex.)</t>
  </si>
  <si>
    <t>Real-time site monitoring for safety, health and environmental compliance</t>
  </si>
  <si>
    <t>Brauch, R.G.</t>
  </si>
  <si>
    <t>ASSE Professional Development Conference and Exposition 2015</t>
  </si>
  <si>
    <t>Internet of things: Applications in smart healthcare</t>
  </si>
  <si>
    <t>Ahmed, S. and Ilyas, M. and Raja, M.Y.A.</t>
  </si>
  <si>
    <t>ICSIT 2018 - 9th International Conference on Society and Information Technologies, Proceedings</t>
  </si>
  <si>
    <t>Innovations in Research and Clinical Care Using Patient-Generated HealthData</t>
  </si>
  <si>
    <t>Jim, Heather S. L. and Hoogland, Aasha I. and Brownstein, Naomi C. andBarata, Anna and Dicker, Adam P. and Knoop, Hans and Gonzalez, Brian D.and Perkins, Randa and Rollison, Dana and Gilbert, Scott M. and Nanda,Ronica and Berglund, Anders and Mitchell, Ross and Johnstone, Peter A.S.</t>
  </si>
  <si>
    <t>CA-A CANCER JOURNAL FOR CLINICIANS</t>
  </si>
  <si>
    <t>10.3322/caac.21608</t>
  </si>
  <si>
    <t>Article; Early Access</t>
  </si>
  <si>
    <t>Web Of Science</t>
  </si>
  <si>
    <t>A Communication Infrastructure for the Health and Social Care Internetof Things: Proof-of-Concept Study</t>
  </si>
  <si>
    <t>Della Mea, Vincenzo and Popescu, Mihai Horia and Gonano, Dario andPetaros, Tomaz and Emili, Ivo and Fattori, Maria Grazia</t>
  </si>
  <si>
    <t>JMIR MEDICAL INFORMATICS</t>
  </si>
  <si>
    <t>10.2196/14583</t>
  </si>
  <si>
    <t>Intelligence in the Internet of Medical Things era: A systematic reviewof current and future trends</t>
  </si>
  <si>
    <t>Al-Turjman, Fadi and Nawaz, Muhammad Hassan and Ulusar, Umit Deniz</t>
  </si>
  <si>
    <t>COMPUTER COMMUNICATIONS</t>
  </si>
  <si>
    <t>10.1016/j.comcom.2019.12.030</t>
  </si>
  <si>
    <t>A Multiobjective, Lion Mating Optimization Inspired Routing Protocol forWireless Body Area Sensor Network Based Healthcare Applications</t>
  </si>
  <si>
    <t>Faheem, Muhammad and Butt, Rizwan Aslam and Raza, Basit and Alquhayz,Hani and Abbas, Muhammad Zahid and Ngadi, Md Asri and Gungor, VehbiCagri</t>
  </si>
  <si>
    <t>SENSORS</t>
  </si>
  <si>
    <t>Duplicado</t>
  </si>
  <si>
    <t>A Research Roadmap: Connected Health as an Enabler of Cancer PatientSupport</t>
  </si>
  <si>
    <t>Ruiz Signorelli, Gabriel and Lehocki, Fedor and Fernandez, Matilde Moraand O'Neill, Gillian and O'Connor, Dominic and Brennan, Louise andMonteiro-Guerra, Francisco and Rivero-Rodriguez, Alejandro andHors-Fraile, Santiago and Munoz-Penas, Juan and Dalmau, Merce Bonjornand Ll, Jorge Mota and Oliveira, Ricardo B. and Mrinakova, Bela andPutekova, Silvia and Muro, Naiara and Zambrana, Francisco andGarcia-Gomez, Juan M.</t>
  </si>
  <si>
    <t>JOURNAL OF MEDICAL INTERNET RESEARCH</t>
  </si>
  <si>
    <t>Onasanya, Adeniyi and Lakkis, Sari and Elshakankiri, Maher</t>
  </si>
  <si>
    <t>WIRELESS NETWORKS</t>
  </si>
  <si>
    <t>Article; Proceedings Paper</t>
  </si>
  <si>
    <t>Chui, Kwok Tai and Liu, Ryan Wen and Lytras, Miltiadis D. and Zhao,Mingbo</t>
  </si>
  <si>
    <t>BEHAVIOUR \&amp; INFORMATION TECHNOLOGY</t>
  </si>
  <si>
    <t>An IoMT cloud-based real time sleep apnea detection scheme by using theSpO2 estimation supported by heart rate variability</t>
  </si>
  <si>
    <t>Li Haoyu and Li Jianxing and Arunkumar, N. and Hussein, Ahmed Faeq andJaber, Mustafa Musa</t>
  </si>
  <si>
    <t>FUTURE GENERATION COMPUTER SYSTEMS-THE INTERNATIONAL JOURNAL OF ESCIENCE</t>
  </si>
  <si>
    <t>10.1016/j.future.2018.12.001</t>
  </si>
  <si>
    <t>mHealth: Indoor Environmental Quality Measuring System for EnhancedHealth and Well-Being Based on Internet of Things</t>
  </si>
  <si>
    <t>Marques, Goncalo and Pitarma, Rui</t>
  </si>
  <si>
    <t>JOURNAL OF SENSOR AND ACTUATOR NETWORKS</t>
  </si>
  <si>
    <t>Global Trends Shaping Life Quality in Agglomerations with ParticularEmphasis on Mobility in Seaport Agglomerations</t>
  </si>
  <si>
    <t>Przybylowski, A.</t>
  </si>
  <si>
    <t>TRANSNAV-INTERNATIONAL JOURNAL ON MARINE NAVIGATION AND SAFETY OF SEATRANSPORTATION</t>
  </si>
  <si>
    <t>ENLACE: A Combination of Layer-Based Architecture and WirelessCommunication for Emotion Monitoring in Healthcare</t>
  </si>
  <si>
    <t>Mano, Leandro Y. and Barros, Vinicius A. and Nunes, Luiz H. and Sawada,Luana O. and Estrella, Julio C. and Ueyama, Jo</t>
  </si>
  <si>
    <t>MOBILE INFORMATION SYSTEMS</t>
  </si>
  <si>
    <t>ISPO 17th world congress Kobe, Hyogo, Japan 5-8 Oct 2019 Abstracts</t>
  </si>
  <si>
    <t>[}Anonymous</t>
  </si>
  <si>
    <t>PROSTHETICS AND ORTHOTICS INTERNATIONAL</t>
  </si>
  <si>
    <t>10.1177/0309364619883197</t>
  </si>
  <si>
    <t>Monitoring meaningful activities using small low-cost devices in a smarthome</t>
  </si>
  <si>
    <t>Tewell, Jordan and O'Sullivan, Dympna and Maiden, Neil and Lockerbie,James and Stumpf, Simone</t>
  </si>
  <si>
    <t>PERSONAL AND UBIQUITOUS COMPUTING</t>
  </si>
  <si>
    <t>Design and evaluation of a scalable smart city software platform withlarge-scale simulations</t>
  </si>
  <si>
    <t>Del Esposte, Arthur de M. and Santana, Eduardo F. Z. and Kanashiro,Lucas and Costa, Fabio M. and Braghetto, Kelly R. and Lago, Nelson andKon, Fabio</t>
  </si>
  <si>
    <t>A Novel Air Quality Monitoring Unit Using Cloudino and FIWARETechnologies</t>
  </si>
  <si>
    <t>Baca Gomez, Yolanda Raquel and Estrada Esquivel, Hugo and MartinezRebollar, Alicia and Villanueva Vasquez, Daniel</t>
  </si>
  <si>
    <t>MATHEMATICAL AND COMPUTATIONAL APPLICATIONS</t>
  </si>
  <si>
    <t>10.3390/mca24010015</t>
  </si>
  <si>
    <t>Digital transformation in healthcare - architectures of present andfuture information technologies</t>
  </si>
  <si>
    <t>Gopal, Gayatri and Suter-Crazzolara, Clemens and Toldo, Luca andEberhardt, Werner</t>
  </si>
  <si>
    <t>CLINICAL CHEMISTRY AND LABORATORY MEDICINE</t>
  </si>
  <si>
    <t>A Telemedicine Service System Exploiting BT/BLE Wireless Sensors forRemote Management of Chronic Patients</t>
  </si>
  <si>
    <t>Donati, Massimiliano and Celli, Alessio and Ruiu, Alessio and Saponara,Sergio and Fanucci, Luca</t>
  </si>
  <si>
    <t>TECHNOLOGIES</t>
  </si>
  <si>
    <t>10.3390/technologies7010013</t>
  </si>
  <si>
    <t>How to Develop IoT Cloud e-Health Systems Based on FIWARE: A LessonLearnt</t>
  </si>
  <si>
    <t>Celesti, Antonio and Fazio, Maria and Galan Marquez, Fermin and Glikson,Alex and Mauwa, Hope and Bagula, Antoine and Celesti, Fabrizio andVillari, Massimo</t>
  </si>
  <si>
    <t>Fog Computing-Based Smart Health Monitoring System Deploying LoRaWireless Communication</t>
  </si>
  <si>
    <t>Kharel, Jeevan and Reda, Haftu Tasew and Shin, Soo Young</t>
  </si>
  <si>
    <t>IETE TECHNICAL REVIEW</t>
  </si>
  <si>
    <t>10.1080/02564602.2017.1406828</t>
  </si>
  <si>
    <t>A Study on Smart Home for Medical Surveillance: Contribution to SmartHealthcare paradigm</t>
  </si>
  <si>
    <t>Lamiae, Eloutouate and Fatiha, Elouaai and Mohammed, Bouhorma and GibetTani, Hicham</t>
  </si>
  <si>
    <t>Proceedings Paper</t>
  </si>
  <si>
    <t>A new computing environment for collective privacy protection fromconstrained healthcare devices to IoT cloud services</t>
  </si>
  <si>
    <t>Elmisery, Ahmed M. and Rho, Seungmin and Aborizka, Mohamed</t>
  </si>
  <si>
    <t>CLUSTER COMPUTING-THE JOURNAL OF NETWORKS SOFTWARE TOOLS ANDAPPLICATIONS</t>
  </si>
  <si>
    <t>The Impact of Digital Transformation in Healthcare Services: An IotPerspective</t>
  </si>
  <si>
    <t>Butnarasu, Florentina Maricela and Gheorghe, Iuliana Raluca andPurcarea, Victor Lorin</t>
  </si>
  <si>
    <t>4th International Workshop on Mental Health and Well-being: Sensing andIntervention</t>
  </si>
  <si>
    <t>Sano, Akane and Abdullah, Saeed and Bardram, Jakob E. and Servia, Sandraand Murnane, Elizabeth L. and Choudhury, Tanzeem and Musolesi, Mirco andVilaza, Giovanna Nunes and Mishra, Varun</t>
  </si>
  <si>
    <t>Challenges of Wearable Health Monitors</t>
  </si>
  <si>
    <t>Balakrishna, Chitra and Rendon-Morales, Elizabeth and Aviles-Espinosa,Rodrigo and Dore, Henry and Luo, Zhenhua</t>
  </si>
  <si>
    <t>Enhanced framework for an elderly-centred platform: Big Data inMonitoring the Health Status</t>
  </si>
  <si>
    <t>Bajenaru, Ovidiu-Lucian and Custura, Adrian-Mihai</t>
  </si>
  <si>
    <t>The Challenges of Connecting Smart Home Health Sensors to CloudAnalytics</t>
  </si>
  <si>
    <t>Wallace, R. Bruce and Horsfall, Frank and Goubran, Rafik and El-Haraki,Ali and Knoefel, Frank</t>
  </si>
  <si>
    <t>Internet of Mobile Things: Overview of LoRaWAN, DASH7, and NB-IoT inLPWANs Standards and Supported Mobility</t>
  </si>
  <si>
    <t>Ayoub, Wael and Samhat, Abed Ellatif and Nouvel, Fabienne and Mroue,Mohamad and Prevotet, Jean-Christophe</t>
  </si>
  <si>
    <t>IEEE COMMUNICATIONS SURVEYS AND TUTORIALS</t>
  </si>
  <si>
    <t>10.1109/COMST.2018.2877382</t>
  </si>
  <si>
    <t>Fault-Tolerant mHealth Framework in the Context of IoT-Based Real-TimeWearable Health Data Sensors</t>
  </si>
  <si>
    <t>Albahri, O. S. and Albahri, A. S. and Zaidan, A. A. and Zaidan, B. B.and Alsalem, M. A. and Mohsin, A. H. and Mohammed, I, K. and Alamoodi,A. H. and Nidhal, Shahad and Enaizan, Odai and Chyad, M. A. andAbdulkareem, Karrar Hameed and Almahdi, E. M. and Al Shafeey, Ghailan A.and Baqer, M. J. and Jasim, Ali Najm and Jalood, N. S. and Shareef, AliH.</t>
  </si>
  <si>
    <t>IEEE ACCESS</t>
  </si>
  <si>
    <t>10.1109/ACCESS.2019.2910411</t>
  </si>
  <si>
    <t>DeepFog: Fog Computing-Based Deep Neural Architecture for Prediction ofStress Types, Diabetes and Hypertension Attacks</t>
  </si>
  <si>
    <t>Priyadarshini, Rojalina and Barik, Rabindra Kumar and Dubey,Harishchandra</t>
  </si>
  <si>
    <t>COMPUTATION</t>
  </si>
  <si>
    <t>Healthcare service evolution towards the Internet of Things: An end-userperspective</t>
  </si>
  <si>
    <t>Martinez-Caro, Eva and Gabriel Cegarra-Navarro, Juan and Garcia-Perez,Alexeis and Fait, Monica</t>
  </si>
  <si>
    <t>TECHNOLOGICAL FORECASTING AND SOCIAL CHANGE</t>
  </si>
  <si>
    <t>CLASP (Continuous lifestyle awareness through sweat platform): A novelsensor for simultaneous detection of alcohol and glucose from passiveperspired sweat</t>
  </si>
  <si>
    <t>Bhide, Ashlesha and Muthukumar, Sriram and Prasad, Shalini</t>
  </si>
  <si>
    <t>BIOSENSORS \&amp; BIOELECTRONICS</t>
  </si>
  <si>
    <t>System for monitoring and supporting the treatment of sleep apnea usingIoT and big data</t>
  </si>
  <si>
    <t>Yacchirema, Diana and Sarabia-Jacome, David and Palau, Carlos E. andEsteve, Manuel</t>
  </si>
  <si>
    <t>PERVASIVE AND MOBILE COMPUTING</t>
  </si>
  <si>
    <t>A study on medical Internet of Things and Big Data in personalizedhealthcare system</t>
  </si>
  <si>
    <t>Jagadeeswari, V. and Subramaniyaswamy, V. and Logesh, R. andVijayakumar, V.</t>
  </si>
  <si>
    <t>HEALTH INFORMATION SCIENCE AND SYSTEMS</t>
  </si>
  <si>
    <t>10.1007/s13755-018-0049-x</t>
  </si>
  <si>
    <t>Vesselkov, Alexandr and Hammainen, Heikki and Toyli, Juuso</t>
  </si>
  <si>
    <t>A secure cloud framework to share EHRs using modified CP-ABE and theattribute bloom filter</t>
  </si>
  <si>
    <t>Ramu, Gandikota</t>
  </si>
  <si>
    <t>EDUCATION AND INFORMATION TECHNOLOGIES</t>
  </si>
  <si>
    <t>An Internet of Things Based Multi-Level Privacy-Preserving AccessControl for Smart Living</t>
  </si>
  <si>
    <t>Salama, Usama and Yao, Lina and Paik, Hye-young</t>
  </si>
  <si>
    <t>INFORMATICS-BASEL</t>
  </si>
  <si>
    <t>WITS: an IoT-endowed computational framework for activity recognition inpersonalized smart homes</t>
  </si>
  <si>
    <t>Yao, Lina and Sheng, Quan Z. and Benatallah, Boualem and Dustdar,Schahram and Wang, Xianzhi and Shemshadi, Ali and Kanhere, Salil S.</t>
  </si>
  <si>
    <t>COMPUTING</t>
  </si>
  <si>
    <t>Security Prospect of Healthcare in IoT arena</t>
  </si>
  <si>
    <t>Tariq, Usman</t>
  </si>
  <si>
    <t>INTERNATIONAL JOURNAL OF COMPUTER SCIENCE AND NETWORK SECURITY</t>
  </si>
  <si>
    <t>Fog Assisted Application Support for Animal Behaviour Analysis andHealth Monitoring in Dairy Farming</t>
  </si>
  <si>
    <t>Taneja, Mohit and Byabazaire, John and Davy, Alan and Olariu, Cristian</t>
  </si>
  <si>
    <t>Health Promotion in Office Environments: A Worker-Centric ApproachDriven by the Internet of Things</t>
  </si>
  <si>
    <t>Gomez-Carmona, Oihane and Casado-Mansilla, Diego and Garcia-Zubia,Javier</t>
  </si>
  <si>
    <t>10.3233/978-1-61499-874-7-355</t>
  </si>
  <si>
    <t>Privacy and the Internet of Things (IoT) Monitoring Solutions for OlderAdults: A Review</t>
  </si>
  <si>
    <t>Alkhatib, Sami and Waycott, Jenny and Buchanan, George and Bosua,Rachelle</t>
  </si>
  <si>
    <t>10.3233/978-1-61499-890-7-8</t>
  </si>
  <si>
    <t>Visions and Challenges in Managing and Preserving Data to MeasureQuality of Life</t>
  </si>
  <si>
    <t>Estrada-Galinanes, Vero and Wac, Katarzyna</t>
  </si>
  <si>
    <t>Khodkari, Houriyeh and Maghrebi, Saeed Ghazi and Asosheh, Abbas andHosseinzadeh, Mehdi</t>
  </si>
  <si>
    <t>3rd International Workshop on Mental Health and Well-being: Sensing andIntervention</t>
  </si>
  <si>
    <t>Abdullah, Saeed and Sano, Akane and Murnane, Elizabeth L. and Musolesi,Mirco and Bardram, Jakob E. and Servia, Sandra and Choudhury, Tanzeem</t>
  </si>
  <si>
    <t>Design of a Smart IoT-Enabled Walker for Deployable Activity and GaitMonitoring</t>
  </si>
  <si>
    <t>Gill, Satinder and Nssk, Suraj and Seth, Nitin and Scheme, Erik</t>
  </si>
  <si>
    <t>Coban, Selin and Gokalp, Mert Onuralp and Gokalp, Ebru and Eren, P.Erhan and Kocyigit, Altan</t>
  </si>
  <si>
    <t>Developing an e-health system based on IoT, fog and cloud computing</t>
  </si>
  <si>
    <t>Monteiro, Kayo and Rocha, Elisson and Silva, Emerson and Santos, GutoLeoni and Santos, Wylliams and Endo, Patricia Takako</t>
  </si>
  <si>
    <t>ECG Signal Reconstruction on the IoT-Gateway and Efficacy of CompressiveSensing Under Real-Time Constraints</t>
  </si>
  <si>
    <t>Al Disi, Mohammed and Djelouat, Hamza and Kotronis, Christos andPolitis, Elena and Amira, Abbes and Bensaali, Faycal andDimitrakopoulos, George and Alinier, Guillaume</t>
  </si>
  <si>
    <t>Smart Care to Improve Health Care for the Elderly</t>
  </si>
  <si>
    <t>Kang, SunYoung and Kang, SeungAe</t>
  </si>
  <si>
    <t>10.1007/978-981-10-6454-8\_9</t>
  </si>
  <si>
    <t>INTEGRATING HETEROGENEOUS DATA OF HEALTHCARE DEVICES TO ENABLE DOMAINDATA MANAGEMENT</t>
  </si>
  <si>
    <t>Carbonaro, Antonella and Piccinini, Filippo and Reda, Roberto</t>
  </si>
  <si>
    <t>JOURNAL OF E-LEARNING AND KNOWLEDGE SOCIETY</t>
  </si>
  <si>
    <t>Active Plant Wall for Green Indoor Climate Based on Cloud and Internetof Things</t>
  </si>
  <si>
    <t>Liu, Yu and Hassan, Kahin Akram and Karlsson, Magnus and Weister, Olaand Gong, Shaofang</t>
  </si>
  <si>
    <t>Distributing Computing in the Internet of Things: Cloud, Fog and EdgeComputing Overview</t>
  </si>
  <si>
    <t>Escamilla-Ambrosio, P. J. and Rodriguez-Mota, A. and Aguirre-Anaya, E.and Acosta-Bermejo, R. and Salinas-Rosales, M.</t>
  </si>
  <si>
    <t>10.1007/978-3-319-64063-1\_4</t>
  </si>
  <si>
    <t>Rodrigues, Joel J. P. C. and De Rezende Segundo, Dante Borges andJunqueira, Heres Arantes and Sabino, Murilo Henrique and Prince, RafaelMaciel and Al-Muhtadi, Jalal and De Albuquerque, Victor Hugo C.</t>
  </si>
  <si>
    <t>The Internet of Things for Dementia Care</t>
  </si>
  <si>
    <t>Enshaeifar, Shirin and Barnaghi, Payam and Skillman, Severin andMarkides, Andreas and Elsaleh, Tarek and Acton, Sahr Thomas andNilforooshan, Ramin and Rostill, Helen</t>
  </si>
  <si>
    <t>IEEE INTERNET COMPUTING</t>
  </si>
  <si>
    <t>Supporting Students' Mental Health and Academic Success Through MobileApp and IoT</t>
  </si>
  <si>
    <t>Baras, Karolina and Soares, Luisa and Lucas, Carla Vale and Oliveira,Filipa and Paulo, Norberto Pinto and Barros, Regina</t>
  </si>
  <si>
    <t>INTERNATIONAL JOURNAL OF E-HEALTH AND MEDICAL COMMUNICATIONS</t>
  </si>
  <si>
    <t>da Silva, Cicero Alves and de Aquino Junior, Gibeon Soares</t>
  </si>
  <si>
    <t>How 5G Wireless (and Concomitant Technologies) Will RevolutionizeHealthcare?</t>
  </si>
  <si>
    <t>Latif, Siddique and Qadir, Junaid and Farooq, Shahzad and Imran,Muhammad Ali</t>
  </si>
  <si>
    <t>FUTURE INTERNET</t>
  </si>
  <si>
    <t>Designing the Health-Related Internet of Things: Ethical Principles andGuidelines</t>
  </si>
  <si>
    <t>Mittelstadt, Brent</t>
  </si>
  <si>
    <t>INFORMATION</t>
  </si>
  <si>
    <t>Internet of things for remote elderly monitoring: a study fromuser-centered perspective</t>
  </si>
  <si>
    <t>Azimi, Iman and Rahmani, Amir M. and Liljeberg, Pasi and Tenhunen, Hannu</t>
  </si>
  <si>
    <t>JOURNAL OF AMBIENT INTELLIGENCE AND HUMANIZED COMPUTING</t>
  </si>
  <si>
    <t>10.1007/s12652-016-0387-y</t>
  </si>
  <si>
    <t>Business Development in the Internet of Things: A Matter of VerticalCooperation</t>
  </si>
  <si>
    <t>Ghanbari, Amirhossein and Laya, Andres and Alonso-Zarate, Jesus andMarkendahl, Jan</t>
  </si>
  <si>
    <t>IEEE COMMUNICATIONS MAGAZINE</t>
  </si>
  <si>
    <t>10.1109/MCOM.2017.1600596CM</t>
  </si>
  <si>
    <t>Proposing an IoT-Based Healthcare Platform to Integrate Patients,Physicians and Ambulance Services</t>
  </si>
  <si>
    <t>Barroca Filho, Itamir de Morais and de Aquino Junior, Gibeon Soares</t>
  </si>
  <si>
    <t>10.1007/978-3-319-62407-5\_13</t>
  </si>
  <si>
    <t>On the role and potential of IoT in different industries Analysis ofactor cooperation and challenges for introduction of new technology</t>
  </si>
  <si>
    <t>Markendahl, Jan and Lundberg, Stefan and Kordas, Olga and Movin, Staffan</t>
  </si>
  <si>
    <t>Augmented Personalized Health: How Smart Data with IoTs and AI is aboutto Change Healthcare</t>
  </si>
  <si>
    <t>Sheth, Amit and Jaimini, Utkarshani and Thirunarayan, Krishnaprasad andBanerjee, Tanvi</t>
  </si>
  <si>
    <t>Choi, Yong K.</t>
  </si>
  <si>
    <t>HEED: Situated and Distributed Interactive Devices for Self-Reporting</t>
  </si>
  <si>
    <t>Paruthi, Gaurav and Raj, Shriti and Gupta, Ankita and Huang, Chuan-Cheand Chang, Yung-Ju and Newman, Mark W.</t>
  </si>
  <si>
    <t>2nd International Workshop on Mental Health and Well-being: Sensing andIntervention</t>
  </si>
  <si>
    <t>Abdullah, Saeed and Murnane, Elizabeth L. and Musolesi, Mirco andBardram, Jakob E. and Choudhury, Tanzeem</t>
  </si>
  <si>
    <t>IoT Based Application for E-Health An Improvisation for Lateral Rotation</t>
  </si>
  <si>
    <t>Nataraja, Shubangi and Nataraja, Poornima</t>
  </si>
  <si>
    <t>I'm in! Towards participatory healthcare of elderly through IOT</t>
  </si>
  <si>
    <t>Gkouskos, Dimitrios and Burgos, Jonathan</t>
  </si>
  <si>
    <t>Smart Health - Potential and Pathways: A Survey</t>
  </si>
  <si>
    <t>Arulananthan, C. and Hanifa, Sabibullah Mohamed</t>
  </si>
  <si>
    <t>10.1088/1757-899X/225/1/012065</t>
  </si>
  <si>
    <t>Noise pollution application in Smart Cities</t>
  </si>
  <si>
    <t>Misiak, Matus and Skrinarova, Jarmila</t>
  </si>
  <si>
    <t>Low Cost Smart Homes for Elders</t>
  </si>
  <si>
    <t>Ferreira, Gabriel and Penicheiro, Paulo and Bernardo, Ruben and Mendes,Luis and Barroso, Joao and Pereira, Antonio</t>
  </si>
  <si>
    <t>10.1007/978-3-319-58700-4\_41</t>
  </si>
  <si>
    <t>Internet of Things (IoT): Smart and Secure Service Delivery</t>
  </si>
  <si>
    <t>Bertino, Elisa and Choo, Kim-Kwang Raymond and Georgakopolous, Dimitriosand Nepal, Surya</t>
  </si>
  <si>
    <t>ACM TRANSACTIONS ON INTERNET TECHNOLOGY</t>
  </si>
  <si>
    <t>Ahmad, Mahmood and Amin, Muhammad Bilal and Hussain, Shujaat and Kang,Byeong Ho and Cheong, Taechoong and Lee, Sungyoung</t>
  </si>
  <si>
    <t>JOURNAL OF SUPERCOMPUTING</t>
  </si>
  <si>
    <t>Deriving Requirements for Pervasive Well-Being Technology From WorkStress and Intervention Theory: Framework and Case Study</t>
  </si>
  <si>
    <t>Koldijk, Saskia and Kraaij, Wessel and Neerincx, Mark A.</t>
  </si>
  <si>
    <t>JMIR MHEALTH AND UHEALTH</t>
  </si>
  <si>
    <t>10.2196/mhealth.5341</t>
  </si>
  <si>
    <t>Challenges and opportunities in food engineering: Modeling,virtualization, open innovation and social responsibility</t>
  </si>
  <si>
    <t>Saguy, I. Sam</t>
  </si>
  <si>
    <t>JOURNAL OF FOOD ENGINEERING</t>
  </si>
  <si>
    <t>A SURVEY ON IoT APPLICATIONS, SECURITY CHALLENGES AND COUNTER MEASURES</t>
  </si>
  <si>
    <t>Pawar, Ankush B. and Ghumbre, Shashikant</t>
  </si>
  <si>
    <t>Vallee, Thibaut and Sedki, Karima and Despres, Sylvie and Jaulant,M-Christine and Tabia, Karim and Ugon, Adrien</t>
  </si>
  <si>
    <t>10.1109/CSCI.2016.41</t>
  </si>
  <si>
    <t>Quality of Life Context Influence Factors Improvement Using Houseplantsand Internet of Things</t>
  </si>
  <si>
    <t>Ljubojevic, Milos and Zoric, Martina and Simic, Mitar and Babic, Zdenka</t>
  </si>
  <si>
    <t>Feature Importance and Predictive Modeling for Multi-source HealthcareData with Missing Values</t>
  </si>
  <si>
    <t>Srinivasan, Karthik and Currim, Faiz and Ram, Sudha and Lindberg, Caseyand Sternberg, Esther and Skeath, Perry and Najafi, Bijan and Razjouyan,Javad and Lee, Hyo-Ki and Foe-Parker, Colin and Goebel, Nicole andHerzl, Reuben and Mehl, Matthias R. and Gilligan, Brian and Heerwagen,Judith and Kampschroer, Kevin and Canada, Kelli</t>
  </si>
  <si>
    <t>Evaluating four devices that present operator emotions in real-time</t>
  </si>
  <si>
    <t>Revisiting Service-Oriented Architecture for the IoT: A MiddlewarePerspective</t>
  </si>
  <si>
    <t>Issarny, Valerie and Bouloukakis, Georgios and Georgantas, Nikolaos andBillet, Benjamin</t>
  </si>
  <si>
    <t>10.1007/978-3-319-46295-0\_1</t>
  </si>
  <si>
    <t>State of the art of technology in the Food sector value chain towardsthe IoT</t>
  </si>
  <si>
    <t>Ramundo, Lucia and Taisch, Marco and Terzi, Sergio</t>
  </si>
  <si>
    <t>Evaluation of IoT-based Distributed Health Management Systems</t>
  </si>
  <si>
    <t>Karamitsios, Konstantinos and Orphanoudakis, Theofanis and Dagiuklas,Tasos</t>
  </si>
  <si>
    <t>VIRTUAL AND AUGMENTED REALITY IN EDUCATION. ARE WE READY FOR ADISRUPTIVE INNOVATION IN EDUCATION?</t>
  </si>
  <si>
    <t>Ochoa Fernandez, Carlos J.</t>
  </si>
  <si>
    <t>Amsterdam Smart City (ASC): fishing village to sustainable city</t>
  </si>
  <si>
    <t>Somayya, M. and Ramaswamy, R.</t>
  </si>
  <si>
    <t>10.2495/SC160681</t>
  </si>
  <si>
    <t>REAL-TIME ENVIRONMENTAL SENSORS TO IMPROVE HEALTH IN THE SENSING CITY</t>
  </si>
  <si>
    <t>An adaptive case management system to support integrated care services:Lessons learned from the NEXES project</t>
  </si>
  <si>
    <t>Cano, Isaac and Alonso, Albert and Hernandez, Carme and Burgos, Felipand Barberan-Garcia, Anael and Roldan, Jim and Roca, Josep</t>
  </si>
  <si>
    <t>JOURNAL OF BIOMEDICAL INFORMATICS</t>
  </si>
  <si>
    <t>Smart e-Health Gateway: Bringing Intelligence to Internet-of-ThingsBased Ubiquitous Healthcare</t>
  </si>
  <si>
    <t>Rahmani, Amir-Mohammad and Thanigaivelan, Nanda Kumar and Tuan NguyenGia and Granados, Jose and Negash, Behailu and Liljeberg, Pasi andTenhunen, Hannu</t>
  </si>
  <si>
    <t>Internet of Things for Sports (IoTSport): An Architectural Framework forSports and Recreational Activity</t>
  </si>
  <si>
    <t>Ray, Partha Pratim</t>
  </si>
  <si>
    <t>RF and Microwave Technology Challenges for Internet-of-ThingsApplications</t>
  </si>
  <si>
    <t>Tracking Context-Aware Well-Being through Intelligent Environments</t>
  </si>
  <si>
    <t>Silva, Fabio and Analide, Cesar</t>
  </si>
  <si>
    <t>ADCAIJ-ADVANCES IN DISTRIBUTED COMPUTING AND ARTIFICIAL INTELLIGENCEJOURNAL</t>
  </si>
  <si>
    <t>10.14201/ADCAIJ2015426172</t>
  </si>
  <si>
    <t>Software Defined Cities: a novel paradigm for Smart Cities through IoTClouds</t>
  </si>
  <si>
    <t>Merlino, G. and Bruneo, D. and Longo, F. and Puliafito, A. andDistefano, S.</t>
  </si>
  <si>
    <t>A Logistic Regression and Artificial Neural Network-based Approach forChronic Disease Prediction: a Case Study of Hypertension</t>
  </si>
  <si>
    <t>Wang, Aiguo and An, Ning and Xia, Yu and Li, Lian and Chen, Guilin</t>
  </si>
  <si>
    <t>Smart Data - How you and I will exploit Big Data for personalizeddigital health and many other activities</t>
  </si>
  <si>
    <t>Sheth, Amit</t>
  </si>
  <si>
    <t>Engineering Village</t>
  </si>
  <si>
    <t>Ahmad, Mahmood and Amin, Muhammad Bilal and Hussain, Shujaat and Kang, Byeong Ho and Cheong, Taechoong and Lee, Sungyoung</t>
  </si>
  <si>
    <t>Business Development in the Internet of Things: A Matter of Vertical Cooperation</t>
  </si>
  <si>
    <t>Ghanbari, Amirhossein and Laya, Andres and Alonso-Zarate, Jesus and Markendahl, Jan</t>
  </si>
  <si>
    <t>IEEE Communications Magazine</t>
  </si>
  <si>
    <t>Milovich, Michael and Burleson, Debra</t>
  </si>
  <si>
    <t>Lai, David T.</t>
  </si>
  <si>
    <t>Khodkari, Houriyeh and Maghrebi, Saeed Ghazi and Asosheh, Abbas and Hosseinzadeh, Mehdi</t>
  </si>
  <si>
    <t>Lamiae, Eloutouate and Fatiha, Elouaai and Mohammed, Bouhorma and Gibet Tani, Hicham</t>
  </si>
  <si>
    <t>Amaxilatis, Dimitrios and Tsironis, Nikos and Vassiliou, Charalampos and Kocsis, Otilia and Pardal, Andre and Quintas, Joao and Marcos, Hugo and Vanderheiden, Gregg C. and op den Akker, Harm</t>
  </si>
  <si>
    <t>Design and Implementation of Age-Friendly Activity for Supporting Elderlys Daily Life by IoT</t>
  </si>
  <si>
    <t>Kang, Soo In and Yoshizaki, Reina and Nakano, Koki and Okatani, Taiyu and Kamesawa, Akihiko and Yoshioka, Daisuke and Wu, Jiang and Sakurai, Yuriki and Ito, Kenichiro and Fujisaki-Sueda-Sakai, Mahiro and Sugawara, Ikuko and Nihei, Misato and Miura, Takahiro and Yabu, Ken-ichiro and Mori, Taketoshi and Ifukube, Tohru and Okata, Junichiro</t>
  </si>
  <si>
    <t>Park, Se Jin and Subramaniyam, Murali and Hong, Seunghee and Kim, Damee and Yu, Jaehak</t>
  </si>
  <si>
    <t>Ferreira, Gabriel and Penicheiro, Paulo and Bernardo, Ruben and Mendes, Luis and Barroso, Joao and Pereira, Antonio</t>
  </si>
  <si>
    <t>Karamitsios, Konstantinos and Orphanoudakis, Theofanis and Dagiuklas, Tasos</t>
  </si>
  <si>
    <t>Zhao, Ying and Zhou, Charles C.</t>
  </si>
  <si>
    <t>Cyber-physical systemsnanomaterial sensors based unmanned aerial platforms for real-time monitoring and analysis (invited paper)</t>
  </si>
  <si>
    <t>De Morais Barroca Filho, Itamir and De Aquino, Gibeon Soares</t>
  </si>
  <si>
    <t>Jimenez, Freddy and Torres, Romina</t>
  </si>
  <si>
    <t>Smart integrated IoT healthcare system for cancer care</t>
  </si>
  <si>
    <t>Onasanya, Adeniyi and Elshakankiri, Maher</t>
  </si>
  <si>
    <t>Kotha, Murali Mohan</t>
  </si>
  <si>
    <t>Wallace, R Bruce and Horsfall, Frank and Goubran, Rafik and El-Haraki, Ali and Knoefel, Frank</t>
  </si>
  <si>
    <t>Liquid level sensing using commodity wifi in a smart home environment</t>
  </si>
  <si>
    <t>Ren, Yili and Tan, Sheng and Zhang, Linghan and Wang, Zi and Wang, Zhi and Yang, Jie</t>
  </si>
  <si>
    <t>Proceedings of the ACM on Interactive, Mobile, Wearable and Ubiquitous Technologies</t>
  </si>
  <si>
    <t>Al Disi, Mohammed and Djelouat, Hamza and Kotroni, Christos and Politis, Elena and Amira, Abbes and Bensaali, Faycal and Dimitrakopoulos, George and Alinier, Guillaume</t>
  </si>
  <si>
    <t>Lee, Uichin and Han, Kyungsik and Cho, Hyunsung and Chung, Kyong-Mee and Hong, Hwajung and Lee, Sung-Ju and Noh, Youngtae and Park, Sooyoung and Carroll, John M.</t>
  </si>
  <si>
    <t>Sheth, Amit and Jaimini, Utkarshani and Thirunarayan, Krishnaprasad and Banerjee, Tanvi</t>
  </si>
  <si>
    <t>Issarny, Valerie and Bouloukakis, Georgios and Georgantas, Nikolaos and Billet, Benjamin</t>
  </si>
  <si>
    <t>Chong, Yung-Wey and Ismail, Widad and Ko, Kwangman and Lee, Chen-Yi</t>
  </si>
  <si>
    <t>Balakrishna, Chitra and Rendon-Morales, Elizabeth and Aviles-Espinosa, Rodrigo and Dore, Henry and Luo, Zhenhua</t>
  </si>
  <si>
    <t>Machorro-Cano, Isaac and Ramos-Deonati, Uriel and Alor-Hernandez, Giner and Sanchez-Cervantes, Jose Luis and Sanchez-Ramirez, Cuauhtemoc and Rodriguez-Mazahua, Lisbeth and Segura-Ozuna, Monica Guadalupe</t>
  </si>
  <si>
    <t>Gatouillat, Arthur and Massot, Bertrand and Badr, Youakim and Sejdi, Ervin and Gehin, Claudine</t>
  </si>
  <si>
    <t>Da Silva, Cicero Alves and De Aquino Junior, Gibeon Soares</t>
  </si>
  <si>
    <t>Knickerbocker, John and Budd, R. and Dang, B. and Chen, Q. and Colgan, E. and Hung, L.W. and Kumar, S. and Lee, K.W. and Lu, M. and Nah, J.W. and Narayanan, R. and Sakuma, K. and Siu, V. and Wen, B.</t>
  </si>
  <si>
    <t>Mekki, Neila and Hamdi, Mohamed and Aguili, Taoufik and Kim, Tai-Hoon</t>
  </si>
  <si>
    <t>Faheem, Muhammad and Butt, Rizwan Aslam and Raza, Basit and Alquhayz, Hani and Abbas, Muhammad Zahid and Ngadi, Md Asri and Gungor, Vehbi Cagri</t>
  </si>
  <si>
    <t>Bajenaru, Lidia and Dobre, Ciprian and Ciobanu, Radu-Ioan and Balog, Alexandru</t>
  </si>
  <si>
    <t>Gaurav, Nitesh Kumar and Johari, Rahul and Seth, Samridhi and Chaudhary, Sapna and Bhatia, Riya and Bansal, Shubhi and Gupta, Kalpana</t>
  </si>
  <si>
    <t>Chui, Kwok Tai and Liu, Ryan Wen and Lytras, Miltiadis D. and Zhao, Mingbo</t>
  </si>
  <si>
    <t>Althoff, Tim</t>
  </si>
  <si>
    <t>Kazmi, Aqeel and Tragos, Elias and Serrano, Martin</t>
  </si>
  <si>
    <t>Mano, Leandro Y. and Barros, Vinicius A. and Nunes, Luiz H. and Sawada, Luana O. and Estrella, Julio C. and Ueyama, Jo</t>
  </si>
  <si>
    <t>Coetzee, Louis and Smith, Andrew and Rubalcava, Alejandra Escobar and Corici, Andreea Ancuta and Magedanz, Thomas and Steinke, Ronald and Catalan, Marisa and Paradells, Josep and Madhoo, Hinesh and Willemse, Tiaan and Mwangama, Joyce and Mukudu, Nyasha and Ventura, Neco and Barros, Maria and Gavras, Anastasius</t>
  </si>
  <si>
    <t>Internet of Mobile Things: Overview of LoRaWAN, DASH7, and NB-IoT in LPWANs Standards and Supported Mobility</t>
  </si>
  <si>
    <t>Ayoub, Wael and Samhat, Abed Ellatif and Nouvel, Fabienne and Mroue, Mohamad and Prevotet, Jean-Christophe</t>
  </si>
  <si>
    <t>IEEE Communications Surveys and Tutorials</t>
  </si>
  <si>
    <t>Reda, Roberto and Piccinini, Filippo and Carbonaro, Antonella</t>
  </si>
  <si>
    <t>Vallee, Thibaut and Sedki, Karima and Despres, Sylvie and Jaulant, M.-Christine and Tabia, Karim and Ugon, Adrien</t>
  </si>
  <si>
    <t>Yao, Lina and Q.Z., Sheng and B., Benatallah and S., Dustdar and X., Wang and A., Shemshadi and S.S., Kanhere</t>
  </si>
  <si>
    <t>Bidmeshki, Mohammad-Mahdi and Jafari, Roozbeh</t>
  </si>
  <si>
    <t>Pazienza, Andrea and Mallardi, Giulio and Fasciano, Corrado and Vitulano, Felice</t>
  </si>
  <si>
    <t>Review of Wireless Acoustic Sensor Networks for Environmental Noise Monitoring in Smart Cities</t>
  </si>
  <si>
    <t>Alias, Francesc and Alsina-Pages, Rosa Ma.</t>
  </si>
  <si>
    <t>Journal of Sensors</t>
  </si>
  <si>
    <t>Yacchirema, Diana and Sarabia-Jacome, David and Palau, Carlos E. and Esteve, Manuel</t>
  </si>
  <si>
    <t>Elbasani, Ermal and Lee, Hyun and Choi, Jae Sung</t>
  </si>
  <si>
    <t>Latif, Siddique and Qadir, Junaid and Farooq, Shahzad and Imran, Muhammad Ali</t>
  </si>
  <si>
    <t>Coban, Selin and Gokalp, Mert Onuralp and Gokalp, Ebru and Eren, P. Erhan and Kocyigit, Altan</t>
  </si>
  <si>
    <t>Ignatenko, Tanya and Petkovic, Milan</t>
  </si>
  <si>
    <t>Asif-Ur-Rahman, Md. and Afsana, Fariha and Mahmud, Mufti and Shamim Kaiser, M. and Ahmed, Muhammad R. and Kaiwartya, Omprakash and James-Taylor, Anne</t>
  </si>
  <si>
    <t>Rafferty, Joseph and Medina-Quero, Javier and Quinn, Susan and Saunders, Catherine and Ekerete, Idongesit and Nugent, Chris and Synnott, Jonathan and Garcia-Constantino, Matias</t>
  </si>
  <si>
    <t>Newcombe, Lee and Yang, Po and Cater, Chris and Hanneghan, Martin and Qi, Jun</t>
  </si>
  <si>
    <t>Huynh, Quoc T. and Nguyen, Uyen D. and Tran, Binh Q.</t>
  </si>
  <si>
    <t>Tewell, Jordan and OSullivan, Dympna and Maiden, Neil and Lockerbie, James and Stumpf, Simone</t>
  </si>
  <si>
    <t>Security and Privacy of Smart Cities: A Survey, Research Issues and Challenges</t>
  </si>
  <si>
    <t>Sookhak, Mehdi and Tang, Helen and He, Ying and Yu, F. Richard</t>
  </si>
  <si>
    <t>ButnAraEu, Florentina Maricela and Gheorghe, Iuliana Raluca and PurcArea, Victor Lorin</t>
  </si>
  <si>
    <t>Kang, Sun Young and Kang, Seung Ae</t>
  </si>
  <si>
    <t>Sports injuries and prevention analytics: Conceptual framework research opportunities</t>
  </si>
  <si>
    <t>Wilkerson, Gary B. and Gupta, Ashish</t>
  </si>
  <si>
    <t>Bandodkar, Amay J. and Jeerapan, Itthipon and Wang, Joseph</t>
  </si>
  <si>
    <t>Biosignal monitoring using wearables: Observations and opportunities</t>
  </si>
  <si>
    <t>Athavale, Yashodhan and Krishnan, Sridhar</t>
  </si>
  <si>
    <t>Biomedical Signal Processing and Control</t>
  </si>
  <si>
    <t>Xu, Lina and Simjanoska, Monika and Koteska, Bojana and Trajkovikj, Vladimir and Bogdanova, Ana Madevska and Staric, Kristina Drusany and Lehocki, Fedor</t>
  </si>
  <si>
    <t>Clegg, Frank M. and Sears, Margaret and Friesen, Margaret and Scarato, Theodora and Metzinger, Rob and Russell, Cindy and Stadtner, Alex and Miller, Anthony B.</t>
  </si>
  <si>
    <t>Srinivasan, Karthik and Currim, Faiz and Ram, Sudha and Foe-Parker, Colin and Goebel, Nicole and Herzl, Reuben and Lindberg, Casey and Sternberg, Esther and Skeath, Perry and Mehl, Matthias R. and Najafi, Bijan and Razjouyan, Javad and Lee, Hyo-Ki and Gilligan, Brian and Heerwagen, Judith and Kampschroer, Kevin and Canada, Kelli</t>
  </si>
  <si>
    <t>Quinn, Sean and Murphy, Noel and Smeaton, Alan F.</t>
  </si>
  <si>
    <t>Ethical challenges in modeling and simulation of nudging in care</t>
  </si>
  <si>
    <t>Rodermund, Stephanie C. and Lorig, Fabian and Timm, Ingo J.</t>
  </si>
  <si>
    <t>Brauch, Robert G.</t>
  </si>
  <si>
    <t>de M. Del Esposte, Arthur and Santana, Eduardo F.Z. and Kanashiro, Lucas and Costa, Fabio M. and Braghetto, Kelly R. and Lago, Nelson and Kon, Fabio</t>
  </si>
  <si>
    <t>Van Daele, Peter and Moerman, Ingrid and Demeester, Piet</t>
  </si>
  <si>
    <t>Improving smart city design: A conceptual model for governing complex smart city ecosystems</t>
  </si>
  <si>
    <t>Hamalainen, Mervi and Tyrvainen, Pasi</t>
  </si>
  <si>
    <t>31st Bled eConference: Digital Transformation: Meeting the Challenges, BLED 2018</t>
  </si>
  <si>
    <t>Rahmani, Amir-Mohammad and Thanigaivelan, Nanda Kumar and Gia, Tuan Nguyen and Granados, Jose and Negash, Behailu and Liljeberg, Pasi and Tenhunen, Hannu</t>
  </si>
  <si>
    <t>Rodrigues, Joel J.P.C. and De Rezende Segundo, Dante Borges and Junqueira, Heres Arantes and Sabino, Murilo Henrique and Prince, Rafael MacIel and Al-Muhtadi, Jalal and De Albuquerque, Victor Hugo C.</t>
  </si>
  <si>
    <t>Laxmi Lydia, E. and Murthy, A. Sampath Dakshina and Kumari, Ch. Usha and Vignesh, N. Arun and Padma, T.</t>
  </si>
  <si>
    <t>Nabuco, Renato Basso and Ribeiro, Anderson Orzari and Pereira, Luciana</t>
  </si>
  <si>
    <t>Wearable hardware design for the internet of medical things (IoMT)</t>
  </si>
  <si>
    <t>Qureshi, Fayez and Krishnan, Sridhar</t>
  </si>
  <si>
    <t>Intelligence in the Internet of Medical Things era: A systematic review of current and future trends</t>
  </si>
  <si>
    <t>Computer Communications</t>
  </si>
  <si>
    <t>Laplante, Phillip A. and Laplante, Nancy</t>
  </si>
  <si>
    <t>Bertino, Elisa and Choo, Kim-Kwang Raymond and Georgakopolous, Dimitrios and Nepal, Surya</t>
  </si>
  <si>
    <t>Kuila, Sumanta and Dhanda, Namrata and Joardar, Subhankar and Neogy, Sarmistha and Kuila, Jayanta</t>
  </si>
  <si>
    <t>Belesioti, Maria and Chochliouros, Ioannis P. and Vanya, Stefan and Oravec, Viktor and Theologou, Natalia and Koutli, Maria and Tryferidis, Athanasios and Tzovaras, Dimitrios</t>
  </si>
  <si>
    <t>Liu, Yu and Akram Hassan, Kahin and Karlsson, Magnus and Weister, Ola and Gong, Shaofang</t>
  </si>
  <si>
    <t>Monteiro, Kayo and Rocha, Elisson and Silva, Emerson and Santos, Guto Leoni and Santos, Wylliams and Endo, Patricia Takako</t>
  </si>
  <si>
    <t>Shafi, Uferah and Mumtaz, Rafia and Anwar, Hirra and Qamar, Ali Mustafa and Khurshid, Hamza</t>
  </si>
  <si>
    <t>Ahmed, Shaftab and Ilyas, Mohammad and Raja, M. Yasin Akhtar</t>
  </si>
  <si>
    <t>Newcombe, Lee and Yang, Po and Carter, Chris and Hanneghan, Martin</t>
  </si>
  <si>
    <t>Brooks, Anthony L. and Brooks, Eva Petersson</t>
  </si>
  <si>
    <t>de la Guia, Elena and Lopez, Vicente and Olivares, Teresa and Orozco, Luis and Lozano, Maria D. and Penichet, Victor</t>
  </si>
  <si>
    <t>Varshney, Heena and Allahloh, Ali S. and Sarfraz, Mohammad</t>
  </si>
  <si>
    <t>Vicini, Sauro and Bellini, Sara and Rosi, Alice and Sanna, Alberto</t>
  </si>
  <si>
    <t>de Belen, Ryan Anthony J. and Del Favero, Dennis and Bednarz, Tomasz</t>
  </si>
  <si>
    <t>Hernandez, Leonel and Jimenez, Genett and Baloco, Claudia and Jimenez, Angelica and Hernandez, Hugo</t>
  </si>
  <si>
    <t>Dobre, Ciprian and Bajenaru, Lidia and Marinescu, Ion Alexandru and Tomescu, Mihaela</t>
  </si>
  <si>
    <t>Martinez-Caro, Eva and Cegarra-Navarro, Juan Gabriel and Garcia-Perez, Alexeis and Fait, Monica</t>
  </si>
  <si>
    <t>Zero Effort Technologies: Considerations, Challenges, and Use in Health, Wellness, and Rehabilitation,Second Edition</t>
  </si>
  <si>
    <t>Boger, Jennifer and Young, Victoria and Hoey, Jesse and Jiancaro, Tizneem and Mihailidis, Alex</t>
  </si>
  <si>
    <t>Synthesis Lectures on Assistive, Rehabilitative, and Health-Preserving Technologies</t>
  </si>
  <si>
    <t>Innovations in research and clinical care using patient-generated health data</t>
  </si>
  <si>
    <t>Jim, H. S. L. and Hoogland, A. I. and Brownstein, N. C. and Barata, A. and Dicker, A. P. and Knoop, H. and Gonzalez, B. D. and Perkins, R. and Rollison, D. and Gilbert, S. M. and Nanda, R. and Berglund, A. and Mitchell, R. and Johnstone, P. A. S.</t>
  </si>
  <si>
    <t>CA Cancer J Clin</t>
  </si>
  <si>
    <t>Internet of things (IoT) applications for elderly care: a reflective review</t>
  </si>
  <si>
    <t>Tun, S. Y. Y. and Madanian, S. and Mirza, F.</t>
  </si>
  <si>
    <t>Aging Clin Exp Res</t>
  </si>
  <si>
    <t>A Communication Infrastructure for the Health and Social Care Internet of Things: Proof-of-Concept Study</t>
  </si>
  <si>
    <t>Della Mea, V. and Popescu, M. H. and Gonano, D. and Petaros, T. and Emili, I. and Fattori, M. G.</t>
  </si>
  <si>
    <t>JMIR Med Inform</t>
  </si>
  <si>
    <t>A Multiobjective, Lion Mating Optimization Inspired Routing Protocol for Wireless Body Area Sensor Network Based Healthcare Applications</t>
  </si>
  <si>
    <t>Faheem, M. and Butt, R. A. and Raza, B. and Alquhayz, H. and Abbas, M. Z. and Ngadi, M. A. and Gungor, V. C.</t>
  </si>
  <si>
    <t>Sensors (Basel)</t>
  </si>
  <si>
    <t>Signorelli, G. R. and Lehocki, F. and Mora Fern?ndez, M. and O'Neill, G. and O'Connor, D. and Brennan, L. and Monteiro-Guerra, F. and Rivero-Rodriguez, A. and Hors-Fraile, S. and Munoz-Penas, J. and Bonjorn Dalmau, M. and Mota, J. and Oliveira, R. B. and Mrinakova, B. and Putekova, S. and Muro, N. and Zambrana, F. and Garcia-Gomez, J. M.</t>
  </si>
  <si>
    <t>J. Med. Internet Res.</t>
  </si>
  <si>
    <t>Cross-Sectoral Big Data: The Application of an Ethics Framework for Big Data in Health and Research</t>
  </si>
  <si>
    <t>Laurie, G. T.</t>
  </si>
  <si>
    <t>Asian Bioeth Rev</t>
  </si>
  <si>
    <t>Digital transformation in healthcare - architectures of present and future information technologies</t>
  </si>
  <si>
    <t>Clin. Chem. Lab. Med.</t>
  </si>
  <si>
    <t>Wearable Hardware Design for the Internet of Medical Things (IoMT)</t>
  </si>
  <si>
    <t>Qureshi, F. and Krishnan, S.</t>
  </si>
  <si>
    <t>A study on medical Internet of Things and Big Data in personalized healthcare system</t>
  </si>
  <si>
    <t>Jagadeeswari, V. and Subramaniyaswamy, V. and Logesh, R. and Vijayakumar, V.</t>
  </si>
  <si>
    <t>Health Inf Sci Syst</t>
  </si>
  <si>
    <t>Designing Interiors to Mitigate Physical and Cognitive Deficits Related to Aging and to Promote Longevity in Older Adults: A Review</t>
  </si>
  <si>
    <t>Engineer, A. and Sternberg, E. M. and Najafi, B.</t>
  </si>
  <si>
    <t>Gerontology</t>
  </si>
  <si>
    <t>Privacy and the Internet of Things (IoT) Monitoring Solutions for Older Adults: A Review</t>
  </si>
  <si>
    <t>Alkhatib, S. and Waycott, J. and Buchanan, G. and Bosua, R.</t>
  </si>
  <si>
    <t>Stud Health Technol Inform</t>
  </si>
  <si>
    <t>Biosens Bioelectron</t>
  </si>
  <si>
    <t>Augmented Personalized Health: How Smart Data with IoTs and AI is about to Change Healthcare</t>
  </si>
  <si>
    <t>RTSI</t>
  </si>
  <si>
    <t>Programmable Bio-nanochip Platform: A Point-of-Care Biosensor System with the Capacity To Learn</t>
  </si>
  <si>
    <t>McRae, M. P. and Simmons, G. and Wong, J. and McDevitt, J. T.</t>
  </si>
  <si>
    <t>Acc. Chem. Res.</t>
  </si>
  <si>
    <t>Occup Health Saf</t>
  </si>
  <si>
    <t>J Biomed Inform</t>
  </si>
  <si>
    <t>On the Internet of Things, smart cities and the WHO Healthy Cities</t>
  </si>
  <si>
    <t>Kamel Boulos, M. N. and Al-Shorbaji, N. M.</t>
  </si>
  <si>
    <t>Int J Health Geogr</t>
  </si>
  <si>
    <t>ID</t>
  </si>
  <si>
    <t>DOI</t>
  </si>
  <si>
    <t>Aceito</t>
  </si>
  <si>
    <t>Rejeitado</t>
  </si>
  <si>
    <t>Abstract</t>
  </si>
  <si>
    <t>Year</t>
  </si>
  <si>
    <t>Exclusion Criteria</t>
  </si>
  <si>
    <t>The emergence of the internet of things (IoT) has drastically influenced and shaped the world of technology in the contexts of connectivity, interconnectivity, and interoperability with smart connected sensors, objects, devices, data, and applications. In fact, IoT has brought notable impacts on the global economy and human experience that span from industry to industry in a variety of application domains, including healthcare. With IoT, it is expected to facilitate a seamless interaction and communication of objects (devices) with humans in the environment. Therefore, it is imperative to embrace the potentials and benefits of IoT technology in healthcare delivery to ensure saving lives and to improve the quality of life using smart connected devices. In this paper, we focus on the IoT based healthcare system for cancer care services and business analytics/cloud services and also propose the adoption and implementation of IoT/WSN technology to augment the existing treatment options to deliver healthcare solution. Here, the business analytics/cloud services constitute the enablers for actionable insights, decision making, data transmission and reporting for enhancing cancer treatments. Furthermore, we propose a variety of frameworks and architectures to illustrate and support the functional IoT-based solution that is being considered or utilized in our proposed smart healthcare solution for cancer care services. Finally, it will be important to understand and discuss some security issues and operational challenges that have characterized the IoT-enabled healthcare system.&lt;br/&gt; &amp;copy; 2019, Springer Science+Business Media, LLC, part of Springer Nature.</t>
  </si>
  <si>
    <t>The popularity of Internet-of-Things (IoT) has provided us with unprecedented opportunities to enable a variety of emerging services in a smart home environment. Among those services, sensing the liquid level in a container is critical to building many smart home and mobile healthcare applications that improve the quality of life. This paper presents LiquidSense, a liquid level sensing system that is low-cost, high accuracy, widely applicable to different daily liquids and containers, and can be easily integrated with existing smart home networks. LiquidSense uses existing home WiFi network and a low-cost transducer that attached to the container to sense the resonance of the container for liquid level detection. In particular, our system mounts a low-cost transducer on the surface of the container and emits a well-designed chirp signal to make the container resonant, which introduces subtle changes to the home WiFi signals. By analyzing the subtle phase changes of the WiFi signals, LiquidSense extracts the resonance frequency as a feature for liquid level detection. Our system constructs prediction models for both continuous and discrete predictions using curve fitting and SVM respectively. We evaluate LiquidSense in home environments with containers of three different materials and six types of liquids. Results show that LiquidSense achieves an overall accuracy of 97% for continuous prediction and an overall F-score of 0.968 for discrete predication. Results also show that our system has a large coverage in a home environment and works well under non-line-of-sight (NLOS) scenarios.&lt;br/&gt; &amp;copy; 2020 Association for Computing Machinery.</t>
  </si>
  <si>
    <t>Advances in data acquisition technologies, sensor design, data frameworks, smart device connectivities, Internet-of-things, rising health care costs and public awareness towards a better quality of life, have spurred a boom in development of wearable "health-tech" devices in the smart device market. Tele-monitoring of human body dynamics through activities of daily life has become a popular lifestyle choice for consumers, as it helps them keep track of parameters such as food intake, calories burnt, activity levels, or even calling the nearest health care facility during emergencies. Although these devices give the user an intuitive and interactive interface to track body parameters, their use is still limited when compared to vital body parameters in a clinical context. Through this study we are attempting to investigate the clinical applications of wearable devices for biosignal and disease monitoring. In this review study, we have covered a plethora of challenges and opportunities with respect to wearable device design and the inherent possibilities for biosignal analysis and interpretation. Additionally, we have also attempted a comparison of some vital biosignals obtained from wearables and clinical equivalents, which would be useful in determining specific criteria for designing a clinically relevant wearable device.&lt;br/&gt; &amp;copy; 2017 Elsevier Ltd</t>
  </si>
  <si>
    <t>As the life expectancy of individuals increases with recent advancements in medicine and quality of living, it is important to monitor the health of patients and healthy individuals on a daily basis. This is not possible with the current health care system in North America, and thus there is a need for wireless devices that can be used from home. These devices are called biomedical wearables, and they have become popular in the last decade. There are several reasons for that, but the main ones are: expensive health care, longer wait times, and an increase in public awareness about improving quality of life. With this, it is vital for anyone working on wearables to have an overall understanding of how they function, how they were designed, their significance, and what factors were considered when the hardware was designed. Therefore, this study attempts to investigate the hardware components that are required to design wearable devices that are used in the emerging context of the Internet of Medical Things (IoMT). This means that they can be used, to an extent, for disease monitoring through biosignal capture. In particular, this review study covers the basic components that are required for the front-end of any biomedical wearable, and the limitations that these wearable devices have. Furthermore, there is a discussion of the opportunities that they create, and the direction that the wearable industry is heading in.&lt;br/&gt; &amp;copy; 2018 by the authors. Licensee MDPI, Basel, Switzerland.</t>
  </si>
  <si>
    <t>Wearable sensors have received considerable interest over the past decade owing to their tremendous promise for monitoring the wearers' health, fitness, and their surroundings. However, only limited attention has been directed at developing wearable chemical sensors that offer more comprehensive information about a wearer's well-being. The development of wearable chemical sensors faces multiple challenges on various fronts. This perspective reviews key challenges and technological gaps impeding the successful realization of effective wearable chemical sensor systems, related to materials, power, analytical procedure, communication, data acquisition, processing, and security. Size, rigidity, and operational requirements of present chemical sensors are incompatible with wearable technology. Sensor stability and on-body sensor surface regeneration constitute key analytical challenges. Similarly, present wearable power sources are incapable of meeting the requirements for wearable electronics owing to their low energy densities and slow recharging. Several energy-harvesting methodologies have inherent issues, including inconsistent power supply and limited stability. There are also major challenges pertaining to handling and securing the big data generated by wearable sensors. These include achieving high data transfer rates and efficient data mining. Efforts must also be made toward developing next generation cryptologic algorithms for ensuring data security and user privacy. The challenges facing the field of wearable chemical sensors, and wearable sensors, in general, can thus be addressed only by a multidisciplinary approach where researchers from diverse fields work in unison. The article discusses these challenges and their potential solutions along with future prospects. ? 2016 American Chemical Society.</t>
  </si>
  <si>
    <t>There have been significant advances in the field of Internet of Things (IoT) recently. At the same time there exists an ever-growing demand for ubiquitous healthcare systems to improve human health and well-being. In most of IoT-based patient monitoring systems, especially at smart homes or hospitals, there exists a bridging point (i.e., gateway) between a sensor network and the Internet which often just performs basic functions such as translating between the protocols used in the Internet and sensor networks. These gateways have beneficial knowledge and constructive control over both the sensor network and the data to be transmitted through the Internet. In this paper, we exploit the strategic position of such gateways to offer several higher-level services such as local storage, real-time local data processing, embedded data mining, etc., proposing thus a Smart e-Health Gateway. By taking responsibility for handling some burdens of the sensor network and a remote healthcare center, a Smart e-Health Gateway can cope with many challenges in ubiquitous healthcare systems such as energy efficiency, scalability, and reliability issues. A successful implementation of Smart e-Health Gateways enables massive deployment of ubiquitous health monitoring systems especially in clinical environments. We also present a case study of a Smart e-Health Gateway called UTGATE where some of the discussed higher-level features have been implemented. Our proof-of-concept design demonstrates an IoT-based health monitoring system with enhanced overall system energy efficiency, performance, interoperability, security, and reliability. ? 2015 IEEE.</t>
  </si>
  <si>
    <t>The Internet of Things (IoT) is one of the most promising technologies for the near future. Healthcare and well-being will receive great benefits with the evolution of this technology. This paper presents a review of techniques based on IoT for healthcare and ambient-assisted living, defined as the Internet of Health Things (IoHT), based on the most recent publications and products available in the market from industry for this segment. Also, this paper identifies the technological advances made so far, analyzing the challenges to be overcome and provides an approach of future trends. Through selected works, it is possible to notice that further studies are important to improve current techniques and that novel concept and technologies of IoHT are needed to overcome the identified challenges. The presented results aim to serve as a source of information for healthcare providers, researchers, technology specialists, and the general population to improve the IoHT. ? 2013 IEEE.</t>
  </si>
  <si>
    <t>In the past few years the role of e-health applications has taken a remarkable lead in terms of services and features inviting millions of people with higher motivation and confidence to achieve a healthier lifestyle. Induction of smart gadgetries, people lifestyle equipped with wearables, and development of IoT has revitalized the feature scale of these applications. The landscape of health applications encountering big data need to be replotted on cloud instead of solely relying on limited storage and computational resources of handheld devices. With this transformation, the outcome from certain health applications is significant where precise, user-centric, and personalized recommendations mimic like a personal care-giver round the clock. To maximize the services spectrum from these applications over cloud, certain challenges like data privacy and communication cost need serious attention. Following the existing trend together with an ambition to promote and assist users with healthy lifestyle we propose a framework of Health Fog where Fog computing is used as an intermediary layer between the cloud and end users. The design feature of Health Fog successfully reduces the extra communication cost that is usually found high in similar systems. For enhanced and flexible control of data privacy and security, we also introduce the cloud access security broker (CASB) as an integral component of Health Fog where certain polices can be implemented accordingly. The modular framework design of Health Fog is capable of engaging data from multiple resources together with adequate level of security and privacy using existing cryptographic primitives. ? 2016, Springer Science+Business Media New York.</t>
  </si>
  <si>
    <t>Body sensor networks (BSNs) are emerging cyber-physical systems that promise to improve quality of life through improved healthcare, augmented sensing and actuation for the disabled, independent living for the elderly, and reduced healthcare costs. However, the physical nature of BSNs introduces new challenges. The human body is a highly dynamic physical environment that creates constantly changing demands on sensing, actuation, and quality of service (QoS). Movement between indoor and outdoor environments and physical movements constantly change the wireless channel characteristics. These dynamic application contexts can also have a dramatic impact on data and resource prioritization. Thus, BSNs must simultaneously deal with rapid changes to both top-down application requirements and bottom-up resource availability. This is made all the more challenging by the wearable nature of BSN devices, which necessitates a vanishingly small size and, therefore, extremely limited hardware resources and power budget. Current research is being performed to develop new principles and techniques for adaptive operation in highly dynamic physical environments, using miniaturized, energy-constrained devices. This paper describes a holistic cross-layer approach that addresses all aspects of the system, from low-level hardware design to higher level communication and data fusion algorithms, to top-level applications. ? 2012 IEEE.</t>
  </si>
  <si>
    <t>Internet of Things (IoT) is a recent technology that permits the users to connect anywhere, anytime, anyplace and to anyone. In this paper, the various medical services of IoT such as Ambient Assisted Living (AAL), Internet of m-health, community healthcare, indirect emergency healthcare and embedded gateway configuration are surveyed. Further, the applications of IoT in sensing the glucose level, ECG monitoring, blood pressure monitoring, wheelchair management, medication management and rehabilitation system are analyzed. The analysis results show that the use of IoT in the medical field increases the quality of life, user experience, patient outcomes and real-time disease management. The introduction of medical IoT is not without security challenges. Hence, the security threats such as confidentiality, authentication, privacy, access control, trust, and policy enforcement are analyzed. The presence of these threats affect the performance of IoT, thus, the cryptographic algorithms like Advanced Encryption Standard (AES), Data Encryption Standard (DES) and Rivest-Shamir-Adleman (RSA) are used. The investigation on these techniques proves that the RSA provides better security than the AES and DES algorithms. ? 2016 IEEE.</t>
  </si>
  <si>
    <t>This paper considers the application of pervasive computing to the provision of care in the community, specifically older frail people living alone in their own homes. The concept of well-being is introduced and developed through the explanation of a conceptual framework that incorporates person, context and experiential factors. The paper reviews how different aspects of well-being might be instrumented within the home of an older person using non-intrusive pervasive sensors and computing devices. The data acquired, from these sensors can be used to describe a model of behaviour for each individual. It is proposed that long-term drifts in well-being, that might be early indicators of an underlying physical or psychological condition, can be detected by analysing subtle changes within the behavioural model. The objective of such a system is to provide the stakeholders involved with an intuitive early warning system in order to facilitate appropriate intervention by care providers leading to a reduction in the cost of care to the state and increased quality of life for the individual. The domain of social care provision in the UK is described in detail, including an analysis of local authority social services referral procedures, and suggestions made as to the role of well-being monitoring for such service providers. Ethical issues have been addressed by explicitly coding choices about sensor types and their usage into the system design tool. System deployment issues are discussed including installation processes, service provision, and functional specification which lead to the key technical challenges that must be overcome for low-cost pervasive systems to become a practical reality across all local authorities in the UK.</t>
  </si>
  <si>
    <t>Hospitalization can be an extremely distressful experience, especially for children. Healthcare institutions are striving to create hospital environments that respond to patient needs and promote their well-being and recovery. The San Raffaele Scientific Institute of Milan has embraced this challenge and through its eServices for Life and Health unit is striving to ideate, develop and deploy eServices in its City of the Future Living Lab, which truly meet user needs and foster innovation. In such a context, an Interactive Totem has been placed in a paediatric ward offering services aimed at educating, entertaining and empowering hospitalized children. This Totem is part of an Internet of Things platform and is being used to understand the impact of these services, achieve their fine-tuning with the collaboration of children, and at the same time to explore the role of an Internet of Things System in the Living Lab process. ? 2012 IEEE.</t>
  </si>
  <si>
    <t>For the last two decades the Internet of Things (IoT) has been a subject of growing global interest. Particularly dynamic industries such as the healthcare service sector have just begun to understand the benefits of the IoT for the provision of a new, more advanced type of services. However, whilst the healthcare service industry is yet to fully grasp the benefits of information systems for its practitioners and managers, and for patients and families, there is a need for a better understanding of the challenges and opportunities associated to IoT-based healthcare systems as another disruptive wave of technologies. In particular, research on the relevance of users? skills for adoption of IoT-based healthcare services has been limited. Using the current Internet-based healthcare service landscape as a platform for the formulation and testing of its hypotheses, this paper explores the relationship between patients? capabilities for effective use of information and communication technologies and the success of IoT-based healthcare services. The resulting theoretical model for effective use of information and communication technologies and the success of IoT-based healthcare services was then validated. The validation was based on data collected from a randomly selected sample of 256 users of Internet-based healthcare services provided by the public healthcare system of the Region of Murcia in Spain. The findings of this research inform future strategies for the implementation of new generations of health and well-being services based on IoT technologies. ? 2018 Elsevier Inc.</t>
  </si>
  <si>
    <t>ConspectusThe combination of point-of-care (POC) medical microdevices and machine learning has the potential transform the practice of medicine. In this area, scalable lab-on - A-chip (LOC) devices have many advantages over standard laboratory methods, including faster analysis, reduced cost, lower power consumption, and higher levels of integration and automation. Despite significant advances in LOC technologies over the years, several remaining obstacles are preventing clinical implementation and market penetration of these novel medical microdevices. Similarly, while machine learning has seen explosive growth in recent years and promises to shift the practice of medicine toward data-intensive and evidence-based decision making, its uptake has been hindered due to the lack of integration between clinical measurements and disease determinations.In this Account, we describe recent developments in the programmable bio-nanochip (p-BNC) system, a biosensor platform with the capacity for learning. The p-BNC is a "platform to digitize biology" in which small quantities of patient sample generate immunofluorescent signal on agarose bead sensors that is optically extracted and converted to antigen concentrations. The platform comprises disposable microfluidic cartridges, a portable analyzer, automated data analysis software, and intuitive mobile health interfaces. The single-use cartridges are fully integrated, self-contained microfluidic devices containing aqueous buffers conveniently embedded for POC use. A novel fluid delivery method was developed to provide accurate and repeatable flow rates via actuation of the cartridge's blister packs. A portable analyzer instrument was designed to integrate fluid delivery, optical detection, image analysis, and user interface, representing a universal system for acquiring, processing, and managing clinical data while overcoming many of the challenges facing the widespread clinical adoption of LOC technologies. We demonstrate the p-BNC's flexibility through the completion of multiplex assays within the single-use disposable cartridges for three clinical applications: prostate cancer, ovarian cancer, and acute myocardial infarction.Toward the goal of creating "sensors that learn", we have developed and describe here the Cardiac ScoreCard, a clinical decision support system for a spectrum of cardiovascular disease. The Cardiac ScoreCard approach comprises a comprehensive biomarker panel and risk factor information in a predictive model capable of assessing early risk and late-stage disease progression for heart attack and heart failure patients. These marker-driven tests have the potential to radically reduce costs, decrease wait times, and introduce new options for patients needing regular health monitoring. Further, these efforts demonstrate the clinical utility of fusing data from information-rich biomarkers and the Internet of Things (IoT) using predictive analytics to generate single-index assessments for wellness/illness status. By promoting disease prevention and personalized wellness management, tools of this nature have the potential to improve health care exponentially. ? 2016 American Chemical Society.</t>
  </si>
  <si>
    <t>Healthcare as we know it is in the process of going through a massive change-from episodic to continuous, from disease focused to wellness and quality of life focused, from clinic centric to anywhere a patient is, from clinician controlled to patient empowered, and from being driven by limited data to 360-degree, multimodal personal-public-population physical-cyber-social big data driven. While ability to create and capture data is already here, the upcoming innovations will be in converting this big data into smart data through contextual and personalized processing such that patients and clinicians can make better decisions and take timely actions for augmented personalized health. This paper outlines current opportunities and challenges, with a focus on key AI approaches to make this a reality. The broader vision is exemplified using three ongoing applications (asthma in children, bariatric surgery, and pain management) as part of the Kno.e.sis kHealth personalized digital health initiative. ? 2017 IEEE.</t>
  </si>
  <si>
    <t>In recent years, the Internet of Things (IoT), cloud computing, and wireless body area networks (WBANs) have converged and become popular due to their potential to improve quality of life. This convergence has greatly promoted the industrialization of e-healthcare. With the flourishing of the e-healthcare industry, full electronic health records (EHRs) are expected to promote preventative health services as well as global health. However, the outsourcing of EHRs to third-party servers, like the cloud, involves many challenges, including securing health information and preserving privacy. Ciphertext-policy attribute-based encryption (CP-ABE) is a promising scheme for storing and sharing information in third-party servers. This scheme enables patients and doctors to encrypt or decrypt their information using access policies defined by attributes. In this scheme, the access policy is tied with the ciphertext in the form of plaintext, which may risk leaking personal patient information. Earlier protocols only partially hide the attribute values in the access policies but leave the attribute names unprotected. To address these security issues, we propose a secure cloud framework using modified CP-ABE and an attribute Bloom filter (ABF). In modified CP-ABE, we can hide the entire attribute, including values, in the access policies. The ABFs assist in data decryption by evaluating the presence of an attribute in the access policy and pointing to its position. Security analysis and performance evaluation demonstrate the efficiency and effectiveness of the proposed framework. Finally, the proposed framework is explored to verify its feasibility. ? 2018, Springer Science+Business Media, LLC, part of Springer Nature.</t>
  </si>
  <si>
    <t>An indoor climate is closely related to human health, well-being, and comfort. Thus, indoor climate monitoring and management are prevalent in many places, from public offices to residential houses. Our previous research has shown that an active plant wall system can effectively reduce the concentrations of particulate matter and volatile organic compounds and stabilize the carbon dioxide concentration in an indoor environment. However, regular plant care is restricted by geography and can be costly in terms of time and money, which poses a significant challenge to the widespread deployment of plant walls. In this paper, we propose a remote monitoring and control system that is specific to the plant walls. The system utilizes the Internet of Things technology and the Azure public cloud platform to automate the management procedure, improve the scalability, enhance user experiences of plant walls, and contribute to a green indoor climate. ? 2013 IEEE.</t>
  </si>
  <si>
    <t>The need to have equitable access to quality healthcare is enshrined in the United Nations (UN) Sustainable Development Goals (SDGs), which defines the developmental agenda of the UN for the next 15 years. In particular, the third SDG focuses on the need to "ensure healthy lives and promote well-being for all at all ages". In this paper, we build the case that 5G wireless technology, along with concomitant emerging technologies (such as IoT, big data, artificial intelligence and machine learning), will transform global healthcare systems in the near future. Our optimism around 5G-enabled healthcare stems from a confluence of significant technical pushes that are already at play: apart from the availability of high-throughput low-latency wireless connectivity, other significant factors include the democratization of computing through cloud computing; the democratization of Artificial Intelligence (AI) and cognitive computing (e.g., IBMWatson); and the commoditization of data through crowdsourcing and digital exhaust. These technologies together can finally crack a dysfunctional healthcare system that has largely been impervious to technological innovations. We highlight the persistent deficiencies of the current healthcare system and then demonstrate how the 5G-enabled healthcare revolution can fix these deficiencies. We also highlight open technical research challenges, and potential pitfalls, that may hinder the development of such a 5G-enabled health revolution. ? 2017 by the authors.</t>
  </si>
  <si>
    <t>Over the past few years, activity recognition techniques have attracted unprecedented attentions. Along with the recent prevalence of pervasive e-Health in various applications such as smart homes, automatic activity recognition is being implemented increasingly for rehabilitation systems, chronic disease management, and monitoring the elderly for their personal well-being. In this paper, we present WITS, an end-to-end web-based in-home monitoring system for convenient and efficient care delivery. The system unifies the data- and knowledge-driven techniques to enable a real-time multi-level activity monitoring in a personalized smart home. The core components consist of a novel shared-structure dictionary learning approach combined with rule-based reasoning for continuous daily activity tracking and abnormal activities detection. WITS also exploits an Internet of Things middleware for the scalable and seamless management and learning of the information produced by ambient sensors. We further develop a user-friendly interface, which runs on both iOS and Andriod, as well as in Chrome, for the efficient customization of WITS monitoring services without programming efforts. This paper presents the architectural design of WITS, the core algorithms, along with our solutions to the technical challenges in the system implementation. ? 2018, Springer-Verlag GmbH Austria, part of Springer Nature.</t>
  </si>
  <si>
    <t>Remote health monitoring is becoming indispensable, though, Internet of Things (IoTs)-based solutions have many implementation challenges, including energy consumption at the sensing node, and delay and instability due to cloud computing. Compressive sensing (CS) has been explored as a method to extend the battery lifetime of medical wearable devices. However, it is usually associated with computational complexity at the decoding end, increasing the latency of the system. Meanwhile, mobile processors are becoming computationally stronger and more efficient. Heterogeneous multicore platforms (HMPs) offer a local processing solution that can alleviate the limitations of remote signal processing. This paper demonstrates the real-time performance of compressed ECG reconstruction on ARM's big.LITTLE HMP and the advantages they provide as the primary processing unit of the IoT architecture. It also investigates the efficacy of CS in minimizing power consumption of a wearable device under real-time and hardware constraints. Results show that both the orthogonal matching pursuit and subspace pursuit reconstruction algorithms can be executed on the platform in real time and yield optimum performance on a single A15 core at minimum frequency. The CS extends the battery life of wearable medical devices up to 15.4% considering ECGs suitable for wellness applications and up to 6.6% for clinical grade ECGs. Energy consumption at the gateway is largely due to an active internet connection; hence, processing the signals locally both mitigates system's latency and improves gateway's battery life. Many remote health solutions can benefit from an architecture centered around the use of HMPs, a step toward better remote health monitoring systems. ? 2013 IEEE.</t>
  </si>
  <si>
    <t>Sleep apnea has become in the sleep disorder that causes greater concern in recent years due to its morbidity and mortality, higher medical care costs and poor people quality of life. Some proposals have addressed sleep apnea disease in elderly people, but they have still some technical limitations. For these reasons, this paper presents an innovative system based on fog and cloud computing technologies which in combination with IoT and big data platforms offers new opportunities to build novel and innovative services for supporting the sleep apnea and to overcome the current limitations. Particularly, the system is built on several low-power wireless networks with heterogeneous smart devices (i.e, sensors and actuators). In the fog, an edge node (Smart IoT Gateway) provides IoT connection and interoperability and pre-processing IoT data to detect events in real-time that might endanger the elderly's health and to act accordingly. In the cloud, a Generic Enabler Context Broker manages, stores and injects data into the big data analyzer for further processing and analyzing. The system's performance and subjective applicability are evaluated using over 30 GB size datasets and a questionnaire fulfilled by medicals specialist, respectively. Results show that the system data analytics improve the health professionals? decision making to monitor and guide sleep apnea treatment, as well as improving elderly people's quality of life. ? 2018 Elsevier B.V.</t>
  </si>
  <si>
    <t>Population-scale pervasive health research attempts to harness large-scale data that has already been collected through commercial devices and web applications to study human behaviors and the links between that data and health and well-being. Leveraging these existing datasets enables studies of behaviors and health at an unprecedented scale, resolution, and duration relatively inexpensively and quickly. Yet although there are great advantages in leveraging large-scale datasets for individual and population health, specialized computational methods are needed to overcome the limitations of this approach. Here, the author reviews lessons learned from his own work and from the works of other researchers, and he presents current challenges and opportunities. ? 2002-2012 IEEE.</t>
  </si>
  <si>
    <t>The conjunction of wireless computing, ubiquitous Internet access, and the miniaturisation of sensors have opened the door for technological applications that can monitor health and well-being outside of formal healthcare systems. The health-related Internet of Things (H-IoT) increasingly plays a key role in health management by providing real-time tele-monitoring of patients, testing of treatments, actuation of medical devices, and fitness and well-being monitoring. Given its numerous applications and proposed benefits, adoption by medical and social care institutions and consumers may be rapid. However, a host of ethical concerns are also raised that must be addressed. The inherent sensitivity of health-related data being generated and latent risks of Internet-enabled devices pose serious challenges. Users, already in a vulnerable position as patients, face a seemingly impossible task to retain control over their data due to the scale, scope and complexity of systems that create, aggregate, and analyse personal health data. In response, the H-IoT must be designed to be technologically robust and scientifically reliable, while also remaining ethically responsible, trustworthy, and respectful of user rights and interests. To assist developers of the H-IoT, this paper describes nine principles and nine guidelines for ethical design of H-IoT devices and data protocols. ? 2017 by the author.</t>
  </si>
  <si>
    <t>The global trend of population aging and the continuing maturity of the Internet of Things (IoT) technology drives the rapid development of health care. In the comprehensive applications of IoT technology, developing and constructing a prediction model for chronic diseases is a great improvement to healthcare technology as well as an exploration of IoT technology on the data-analysis and decision-making level. Considering that early detection, diagnosis and screening of hypertension plays a significant role in the prevention and reduction of the onset of cardiovascular diseases as well as the improvement of quality of life, it is of great value to figure out hypertension-related risk factors and further establish a model for the prediction of hypertension with the identified risk factors. Thus, in this paper, we put forward to integrate logistic regression analysis and Artificial Neural Networks (ANNs) model for the selection of risk factors and the prediction of chronic diseases by taking a case study of hypertension. First, binary logistic regression model was applied on experimental dataset collected from Behavior Risk Factor Surveillance System (BRFSS) to select factors statistically significant to hypertension in terms of the pre-defined p-value. Then, a Multi-Layer Perception (MLP) neural network model with Back Propagation (BP) algorithm was constructed and trained for the prediction of hypertension with the selected risk factors as inputs to ANNs. Experimental results showed that our proposed approach achieved more than 72% prediction accuracy acceptable in the diagnosis of hypertension and that the Area Under the receiver-operator Curve (AUC) was more than 0.77. The results indicate that integration of logistic regression and artificial neural networks provides us an effective method in the selection of risk factors and the prediction of hypertension, as well as a general approach for the prediction of other chronic diseases. ? 2014 IEEE.</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</si>
  <si>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 ? 2018 Elsevier B.V.</t>
  </si>
  <si>
    <t>Currently, the exchange of patient information continues to be a challenge. The growing demand for health care makes it necessary to enhance the exchange of health-related information efficiently. IoT makes data available easily to exchange health-related information for health professionals?. Internet of Things (IoT) services can improve the quality of life and help health care professionals in their decision-making. Health records can be exchanged easily through the IoT network. The IoT is growing technology to integrate all smart devices, resources, and systems to discover drugs, treatments, and health records of patients in one network. Despite the advantages of this technology, there are a lot of challenges facing the healthcare organizations to utilize it especially in the context of developing countries. As such, the researchers carried out the literature survey for the related information in order to investigate the current issues and the factors that affect medical professionals and IT practitioners in order to use IoT in health information exchange. The purpose of this study is to help researchers and practitioners to develop the models for utilizing the IoT in health information exchange among healthcare providers. The researchers found the main critical factors to be, intention to use, user satisfaction, collaboration environment, trust, efforts, and service quality, which must be taken into consideration. From the review, a number of critical factors were found to be essential in the utilization of IoT. ? 2005 ? ongoing JATIT &amp; LLS.</t>
  </si>
  <si>
    <t>Rapid developments in the fields of information and communication technology and microelectronics allowed seamless interconnection among various devices letting them to communicate with each other. This technological integration opened up new possibilities in many disciplines including healthcare and well-being. With the aim of reducing healthcare costs and providing improved and reliable services, several healthcare frameworks based on Internet of Healthcare Things (IoHT) have been developed. However, due to the critical and heterogeneous nature of healthcare data, maintaining high quality of service (QoS) - in terms of faster responsiveness and data-specific complex analytics - has always been the main challenge in designing such systems. Addressing these issues, this paper proposes a five-layered heterogeneous mist, fog, and cloud-based IoHT framework capable of efficiently handling and routing (near-)real-time as well as offline/batch mode data. Also, by employing software defined networking and link adaptation-based load balancing, the framework ensures optimal resource allocation and efficient resource utilization. The results, obtained by simulating the framework, indicate that the designed network via its various components can achieve high QoS, with reduced end-to-end latency and packet drop rate, which is essential for developing next generation e -healthcare systems. ? 2014 IEEE.</t>
  </si>
  <si>
    <t>Nowadays, the penetration of sensors and actuators in different application fields is revolutionizing all aspects of our daily life. One of the major sectors that is taking advantage of such cutting-edge cheap smart devices is healthcare. In this context, Remote Patient Monitoring (RPM) at home represents a tempting opportunity for hospitals to reduce clinical costs and to improve the quality of life of both patients and their families. It allows patients to be monitored remotely by means networks of Internet of Things (IoT) medical devices equipped with sensors and actuators that collect healthcare data from patients and send them to a Cloud-based Hospital Information System (HIS) for processing. Up to now, many different proprietary software systems have been developed as stand-along expensive solutions, presenting interoperability, extensibility, and scalability issues. In recent years, the European Commission (EC) has promoted the wide adoption of FIWARE technology, launching 16 Industrial Accelerators focusing on different application fields. One of these, i.e., FICHe, is specialized in healthcare, providing the guidelines on how to develop eHealth systems. This paper focuses on how to compose new cutting-edge IoT and Cloud-based Cyber Physical Health Sytem (CPHS) services and applications interconnected with remote medical sensors and actuators using FIWARE technology in the context envisioned by FICHe. In particular, we discuss the design and development of an RPM system implemented through the collaboration between the Istituto di Ricovero e Cura a Carattere Scientifico (IRCCS) ?Bonino Pulejo? (i.e., a clinical and research healthcare centre specialized in the treatment of neuro lesions), University of Messina, IBM Research, Telefónica, and the University of the Western Cape in South Africa. The description of our best practice provides a model and guidelines for the development of lightweight and low cost RPM services for rural and isolated areas, with the expectation of expanding healthcare to the developing world and in general allows us to outline how to deal with the real adoption of the FIWARE technology in an e-health project. ? 2019 by the authors</t>
  </si>
  <si>
    <t>IoT has been shown as a big potential for qualifying and improving healthcare services; such as monitoring at anytime and anyplace. These services acquire various bio-signals using different sensors, including electroencephalogram (EEG), electrocardiogram (ECG), electrical signal of the heart, electromyogram (EMG), electrical signal of muscles, Respiratory Rate (RR), and body motion. The collected information from these sensors can be processed, stored, or broadcast to a remote device (e.g. Cloud server). This paper provides an overview of the main medical sensors in IoT and a review of the current state-of-the-art of IoT projects, and technologies required for healthcare services. The paper specifically, focuses on the using of IoT technologies in the healthcare area nowadays. A conclusion regarding the current stage of development and open issues are presented. ? 2018 IEEE.</t>
  </si>
  <si>
    <t>The growth of data produced for example by IoT devices has playing a major role in developing healthcare applications able to handle vast amount of information. The challenge lies in representing volumes of data, integrating and understanding their various formats and sources. Cognitive computing systems offer promise for analysing, accessing, integrating, and investigating data in order to improve outcomes across many domains, including healthcare. This paper presents an ontology-based system for the eHealth domain. It provides semantic interoperability among heterogeneous IoT fitness and wellness devices and facilitates data integration and sharing. The novelty of the proposed approach lies in exploiting semantic web technologies to explicitly describe the meaning of sensor data and define a common communication strategy for information representation and exchange. ? 2018, Italian e-Learning Association. All rights reserved.</t>
  </si>
  <si>
    <t>Water is one of the primary requisites and crucial for sustaining the quality of life. In Pakistan its significance is more than ordinary due to the agrarian nature of the economy. Owing to increasing trend in urbanization and industrialization, the quality of water is continuously declining. For this purpose, we propose an Internet of Things (IoT) based water quality system capable of measuring the quality of water in near real time. The proposed solution is based on World Health Organization (WHO) defined water quality metrics. For this purpose, a real time embedded prototype has been developed to record the water quality parameters from the water samples collected from various sources across the study area. The hardware solution sends data to cloud for real time storage and processing. The processed data can be remotely monitored and water flow can be controlled using our developed software solution comprising of mobile app and a dashboard. In addition to water quality monitoring and control system, the predictive analysis of the collected data has been performed. For training purposes a dataset has been obtained from Pakistan Council of Research in Water Resources (PCRWR). Machine learning algorithms have been applied for classification of water quality and the experimental results indicate that deep neural network outperforms all other algorithms with an accuracy of 93%. The preliminary results have shown a high potential of scaling up this concept to an advanced level. ? 2018 IEEE.</t>
  </si>
  <si>
    <t>People today are a capable of living longer, healthier lives than ever before, which results in a growing elderly population. The elderly face issues of reduced physical ability, having to manage multiple health issues over long periods of time, and being digital immigrants. These issues pose unique challenges that often lead to elderly feeling loss of agency due to not being actively involved in managing their own well-being. In this paper, we propose participatory design of IOT technologies to enact universal design in order to better include elderly in managing their health, and thus improving their quality of life. Peer-review under responsibility of the Conference Program Chairs. ? 2017 The Authors. Published by Elsevier B.V.</t>
  </si>
  <si>
    <t>Healthcare providers all over the world are faced with a single challenge: the need to improve patient outcomes while containing costs. Drivers include an increasing demand for chronic disease management for an aging population, technological advancements and empowered patients taking control of their health experience. The digital transformation in healthcare, through the creation of a rich health data foundation and integration of technologies like the Internet of Things (IoT), advanced analytics, Machine Learning (ML) and Artificial Intelligence (AI), is recognized as a key component to tackle these challenges. It can lead to improvements in diagnostics, prevention and patient therapy, ultimately empowering care givers to use an evidence-based approach to improve clinical decisions. Real-time interactions allow a physician to monitor a patient 'live', instead of interactions once every few weeks. Operational intelligence ensures efficient utilization of healthcare resources and services provided, thereby optimizing costs. However, procedure-based payments, legacy systems, disparate data sources with the limited adoption of data standards, technical debt, data security and privacy concerns impede the efficient usage of health information to maximize value creation for all healthcare stakeholders. This has led to a highly-regulated, constrained industry. Ultimately, the goal is to improve quality of life and saving people's lives through the creation of the intelligent healthcare provider, fully enabled to deliver value-based healthcare and a seamless patient experience. Information technologies that enable this goal must be extensible, safe, reliable and affordable, and tailored to the digitalization maturity-level of the individual organization. ? 2019 Walter de Gruyter GmbH, Berlin/Boston 2019.</t>
  </si>
  <si>
    <t>The Internet of healthcare things is essentially a new model that changes the way of the delivery and management of healthcare services. It utilizes digital sensors and cloud computing to present a quality healthcare service outside of the classical hospital environment. This resulted in the emergence of a new class of online web 4.0 services, which are termed ?cloud healthcare services?. Cloud healthcare services offer a straightforward opportunity for patients to communicate with healthcare professionals and utilize their personal IoHT devices to obtain timely and accurate medical guidance and decisions. The personal IoHT devices integrate sensed health data at a central cloud healthcare service to extract useful health insights for wellness and preventive care strategies. However, the present practices for cloud healthcare services rely on a centralized approach, where patients? health data are collected and stored on servers, located at remote locations, which might be functioning under data privacy laws somewhat different from the ones applied where the service is running. Promoting a privacy respecting cloud services encourages patients to actively participate in these healthcare services and to routinely provide an accurate and precious health data about themselves. With the emergence of fog computing paradigm, privacy protection can now be enforced at the edge of the patient?s network regardless of the location of service providers. In this paper, a framework for cloud healthcare recommender service is presented. We depicted the personal gateways at the patients? side act as intermediate nodes (called fog nodes) between IoHT devices and cloud healthcare services. A fog-based middleware will be hosted on these fog nodes for an efficient aggregation of patients generated health data while maintaining the privacy and the confidentiality of their health profiles. The proposed middleware executes a two-stage concealment process that utilizes the hierarchical nature of IoHT devices. This will unburden the constrained IoHT devices from performing intensive privacy preserving processes. At that, the patients will be empowered with a tool to control the privacy of their health data by enabling them to release their health data in a concealed form. The further processing at the cloud healthcare service continues over the concealed data by applying the proposed protocols. The proposed solution was integrated into a scenario related to preserving the privacy of the patients? health data when utilized by a cloud healthcare recommender service to generate health insights. Our approach induces a straightforward solution with accurate results, which are beneficial to both patients and service providers. ? 2017, Springer Science+Business Media, LLC.</t>
  </si>
  <si>
    <t>Mobile health research field aims to provide access to healthcare anytime and anywhere through mobile computing technologies while using a cost-effective approach. Mobile health is closely related to ambient assisted living as both research fields address independence in elderly adults. Aging has become a relevant challenge, as it is anticipated that 20% of world population will be aged 60 years and older in 2050. Most people spend more than 90% of their time indoors, therefore the indoor environmental quality has a relevant impact on occupant's health and well-being. We intended to provide real-time indoor quality monitoring for enhanced living environments and occupational health. This paper presents the AirPlus real-time indoor environmental quality monitoring system, which incorporates several advantages when compared to other systems, such as scalability, flexibility, modularity, easy installation, and configuration, as well as mobile computing software for data consulting and notifications. The results that were obtained are promising and present a significant contribution to the monitoring solutions available in the literature. AirPlus provides a rich dataset to plan interventions for enhanced indoor quality, but also to support clinical diagnostics and correlate occupant's health problems with their living environment conditions. ? 2019 by the authors. Licensee MDPI, Basel, Switzerland. This article is an open access article distributed under the terms and conditions of the Creative Commons Attribution (CC BY) license (http://creativecommons.org/licenses/by/4.0/).</t>
  </si>
  <si>
    <t>The use of wearable and Internet-of-Things (IoT) for smart and affordable healthcare is trending. In traditional setups, the cloud backend receives the healthcare data and performs monitoring and prediction for diseases, diagnosis, and wellness prediction. Fog computing (FC) is a distributed computing paradigm that leverages low-power embedded processors in an intermediary node between the client layer and cloud layer. The diagnosis for wellness and fitness monitoring could be transferred to the fog layer from the cloud layer. Such a paradigm leads to a reduction in latency at an increased throughput. This paper processes a fog-based deep learning model, DeepFog that collects the data from individuals and predicts the wellness stats using a deep neural network model that can handle heterogeneous and multidimensional data. The three important abnormalities in wellness namely, (i) diabetes; (ii) hypertension attacks and (iii) stress type classification were chosen for experimental studies. We performed a detailed analysis of proposed models' accuracy on standard datasets. The results validated the efficacy of the proposed system and architecture for accurate monitoring of these critical wellness and fitness criteria. We used standard datasets and open source software tools for our experiments. ? 2018 by the authors.</t>
  </si>
  <si>
    <t>The high cost of patient care has been a concern for the agencies responsible for this area as this situation has been aggravated by the growth of the elderly population and the increase in the number of people with chronic diseases. However, the popularization of the Internet of Things and the Cloud Computing paradigms brings the possibility of creating low-cost solutions to monitor these patients' health, contributing to the improvement of their quality of life. However,Cloud-based solutions cause delays that can lead to the failure of the health systems. Thus, Fog Computing emerges as an alternative to be combined with these solutions, aiming to reduce their latency. This work seeks to explore the state of the art and challenges of Fog Computing applied to the healthcare area. Therefore, this review helps to understand how this paradigm has been used in the health area and shows some points that need to be investigated in order for this use to be improved. ? 2018 IEEE.</t>
  </si>
  <si>
    <t>Currently, the exchange of patient information continues to be a challenge. The growing demand for health care makes it necessary to enhance the efficiency of the health care service. The use of Internet of Things services in the healthcare domain can improve the quality of life and help health care professionals in their decision-making. It easily makes data available for health professional=s by using IoT. Health records can be exchanged easily through the Internet of Things (IoT) network. The IoT is growing technology to integrate all smart devices, resources and systems to discover drugs, treatments and health records of patients in one network. Despite the advantages of this technology there are a lot of challenges facing the healthcare organizations to utilize it, especially in the context of developing countries such as Iraq. As such the researchers carried out this initial study in the Iraqi healthcare sector to acquire preliminary data. The study conducted in order to investigate current needs and issues faced by the heathcare sector regarding the use of their health systems. In addition the researchers aimed at examining the major factors related to the use of IoT for health information exchange. The qualitative research approach was deemed to be the most suitable in this kind of researches. A semi-structured interview method with 15 open-ended questions was used on a total of 29 IT practitioners and physicians in face-to-face interviews in Iraqi healthcare institutions. It has been found that a number of determinant factors must be taken into consideration, these include the factors related to organization, technology and system that affect individual=s perception to utilize IoT. ? Medwell Journals, 2018.</t>
  </si>
  <si>
    <t>In recent years, a large number of connected objects for health and well-being have emerged. The attractiveness of these objects for several categories of people and their decreasing cost make it an interesting opportunity especially in well-being and health applications. Despite the popularity of these objects, many people still have some concerns about their use due to various considerations such as lack of security of the collected data, %the feeling of being watched, lack of personalization, particularly considering preferences, constraints and needs of the user, etc. In this paper we first briefly survey IoT oriented towards health and well-being. Then we highlight in particular some hot-issues regarding personalization. We propose a model for IoT-based intelligent and personalized system for improving sleep quality. ? 2016 IEEE.</t>
  </si>
  <si>
    <t>The high cost of healthcare services, the aging population and the increase of chronic disease are becoming a global concern. Several studies have indicated the need for strategies to minimize the process of hospitalization and the effects related to the high cost of patient care. A promising trend in healthcare is to move the routines of medical checks from a hospital (hospital-centric) to the patient?s home (home-centric). Moreover, recent advances in microelectronics, wireless, sensing and information have boosted the advent of a revolutionary model involving systems and communication technology, enabling smarter ways to ?make things happen?. This new paradigm, known as the Internet of Things (IoT), has a broad applicability in several areas, including healthcare. The full application of this paradigm in healthcare area is a common hope because it will allow hospitals to operate more efficiently and patients to receive better treatment. With the use of this technology-based healthcare approach, there is an unprecedented opportunity to improve the quality and efficiency of the medical treatment and consequently improve the wellness of the patients, as well as a better application of government financial resources. Based on this context, this paper aims to describe a review to comprehend the current state and future trends for healthcare applications based on IoT infrastructure, and also to find areas for further investigations. ? Springer International Publishing AG 2017.</t>
  </si>
  <si>
    <t>Industry 4.0, Internet of things and the field of Big Data, introduces challenges in terms of how to present and evaluate different types of data. An emerging field is how to use and incorporate new technology in industry in order to improve health, safety and enhance the human performance at working environment. One promising application is measuring physiological data combining it with work environment data to ensure a good working environment for the operator. A research project DIGitalized well-beINg (DIG IN) has the aim to show how operators' well-being can be measured digitally and demonstrate how data can be used and presented in real-time. Four digital devices that measure physiological data (heart rhythm, EEG, activity, temperature) were tested in 13 lab experiments to examine how operators' perceived the devices. As a further study the devices were tested during three types of activities (intuition, reasoning and physical load) and was evaluated using surveys. The evaluation included relevance of output data, industry applicability, real-time usage and general usability. Results show that the arousal and activity bracelets were best fitted and that individual experience is important.</t>
  </si>
  <si>
    <t>Body sensor networks (BSNs) are considered a great example for cyber-physical systems due to their close coupling with human body. Activity monitoring is one of the numerous applications of BSNs. Continuous and real-time monitoring of human activities has many applications in health-care and wellness domains. BSNs utilizing light-weight wearable computers and equipped with inertial sensors are highly suitable for real-time activity monitoring. However, power requirement is a major obstacle for miniaturization of these wearable systems, due to the need for sizable batteries, and also limits the life time of the system. In this paper, we propose a low-power programmable signal processing architecture for dynamic and periodic activity monitoring applications which utilizes the properties of the physical world (i. e., human body movements) to reduce the power consumption of the system. The significant power reduction is achieved by performing signal processing in a tiered-fashion and removing the signals that are not of interest as early as possible. Our proposed architecture uses wavelet decomposition and is favorable for the discrimination of periodic activities. The experimental results show that our architecture achieves 75.7% power saving while maintaining 96.9% sensitivity in the detection of target actions, compared with the scenario where the signal processing is not performed in tiered-fashion. This creates opportunities to enable the next generation of self-powered wearable computers. ? 2013 IEEE.</t>
  </si>
  <si>
    <t>Advances in medical technology is not sufficient alone to satisfy the growing and emerging needs such as improving quality of life, providing healthcare services tailored to each individual, ensuring efficient management of care and creating sustainable social healthcare. There is a potential for substantially enhancing healthcare services by integrating information technologies, social networking technologies, digitization and control of biomedical devices, and utilization of big data technologies as well as machine learning techniques. Today, data has become more ubiquitous and accessible by virtue of advancements in smart sensor and actuator technologies. This in turn allow us to collect significant amount of data from biomedical devices and automate certain healthcare functions. In order to get maximum benefit from the generated data, there is a need to develop new models and distributed data analytics approaches for health industry. Big data has the potential to improve the quality and efficiency of health care services as well as reducing the maintenance costs by minimizing the risks related with malfunctions of biomedical devices. Hospitals grasp this noteworthy potential and convert collected data into valuable information that can be used for several purposes including management of biomedical device maintenance. To this end, in this study, by leveraging the latest advancements in big data analytics technologies, we propose a scalable predictive maintenance architecture for healthcare domain. We also discussed the opportunities and challenges of utilizing the proposed architecture in the healthcare domain. ? 2018 IEEE.</t>
  </si>
  <si>
    <t>The presence of the Internet of Things (IoT) in healthcare through the use of mobile medical applications and wearable devices allows patients to capture their healthcare data and enables healthcare professionals to be up-to-date with a patient's status. Ambient Assisted Living (AAL), which is considered as one of the major applications of IoT, is a home environment augmented with embedded ambient sensors to help improve an individual's quality of life. This domain faces major challenges in providing safety and security when accessing sensitive health data. This paper presents an access control framework for AAL which considers multi-level access and privacy preservation. We focus on two major points: (1) how to use the data collected from ambient sensors and biometric sensors to perform the high-level task of activity recognition; and (2) how to secure the collected private healthcare data via effective access control. We achieve multi-level access control by extending Public Key Infrastructure (PKI) for secure authentication and utilizing Attribute-Based Access Control (ABAC) for authorization. The proposed access control system regulates access to healthcare data by defining policy attributes over healthcare professional groups and data classes classifications. We provide guidelines to classify the data classes and healthcare professional groups and describe security policies to control access to the data classes. ? 2018 by the authors. Licensee MDPI, Basel, Switzerland. This article is an open access article distributed under the terms and conditions of the Creative Commons Attribution (CC BY) license (http://creativecommons.org/licenses/by/4.0/).</t>
  </si>
  <si>
    <t>. Nowadays, healthcare is becoming increasingly connected and increasingly complex. These changes provide opportunities and challenges to the research community. For instance, the enormous volume of data gathered from IoT wearable fitness devices and wellness appliances, if effectively analysed and understood, can be exploited to improve peo-ple?s well-being and identify predictive markers of future diseases. However, due to the lack of devices interoperability and heterogeneity of data representation formats, the IoT healthcare landscape is characterised by a pervasive presence of ?data silos? which prevents users and health practitioners from obtaining an overall view of whole knowledge. Semantic web technologies, such as ontologies and inference rules have been shown as a promising way for the integration and exploitation of data from heterogeneous sources. In this paper, we present a semantic data model useful to: (a) analyse information from unstructured data sources along with generic or domain specific datasets; (b) unify them in an interlinked data processing area. The proposed semantic eHealth system enables automatic inferences and logical reasoning, and can significantly facilitate reuse, exploitation and possible extension of IoT health data sources. ? Springer Nature Switzerland AG 2019.</t>
  </si>
  <si>
    <t>Internet of Things (IoT) technologies provide many opportunities for healthcare application provisioning such as home-based assisted living and well-being application solutions. Nowadays, numerous IoT devices are used to monitor users healthcare status and transmit the data directly to remote data centers through the cloud computing paradigm this paper we evaluate the performance of protocol stacks that have been proposed for the transportation of healthcare monitoring data over the user access network towards a healthcare provider supporting the connected health model. The applications we focus on run on top of networking stacks designed for IoT environments that are typically used in the distributed health management model where multiple embedded sensing devices communicate with health monitoring applications over a networking infrastructure. The applications we evaluate are based on the IEEE 11073 standard designed to support interoperable healthcare monitoring applications and the networking infrastructure employs either the generic TCP/IP or the specifically designed for constrained environments (e.g. IoTs) CoAP/UDP protocol stacks. Copyright 2016 ACM.</t>
  </si>
  <si>
    <t>With rapid development of sensor technologies and the internet of things, research in the area of connected health is increasing in importance and complexity with wide-reaching impacts for public health. As data sources such as mobile (wearable) sensors get cheaper, smaller, and smarter, important research questions can be answered by combining information from multiple data sources. However, integration of multiple heterogeneous data streams often results in a dataset with several empty cells or missing values. The challenge is to use such sparsely populated integrated datasets without compromising model performance. Naïve approaches for dataset modification such as discarding observations or ad-hoc replacement of missing values often lead to misleading results. In this paper, we discuss and evaluate current best-practices for modeling such data with missing values and then propose an ensemble-learning based sparse-data modeling framework. We develop a predictive model using this framework and compare it with existing models using a study in a healthcare setting. Instead of generating a single score on variable/feature importance, our framework enables the user to understand the importance of a variable based on the existing data values and their localized impact on the outcome.</t>
  </si>
  <si>
    <t>The evidence that quality of life is a positive variable for the survival of cancer patients has prompted the interest of the health and pharmaceutical industry in considering that variable as a final clinical outcome. Sustained improvements in cancer care in recent years have resulted in increased numbers of people living with and beyond cancer, with increased attention being placed on improving quality of life for those individuals. Connected Health provides the foundations for the transformation of cancer care into a patient-centric model, focused on providing fully connected, personalized support and therapy for the unique needs of each patient. Connected Health creates an opportunity to overcome barriers to health care support among patients diagnosed with chronic conditions. This paper provides an overview of important areas for the foundations of the creation of a new Connected Health paradigm in cancer care. Here we discuss the capabilities of mobile and wearable technologies; we also discuss pervasive and persuasive strategies and device systems to provide multidisciplinary and inclusive approaches for cancer patients for mental well-being, physical activity promotion, and rehabilitation. Several examples already show that there is enthusiasm in strengthening the possibilities offered by Connected Health in persuasive and pervasive technology in cancer care. Developments harnessing the Internet of Things, personalization, patient-centered design, and artificial intelligence help to monitor and assess the health status of cancer patients. Furthermore, this paper analyses the data infrastructure ecosystem for Connected Health and its semantic interoperability with the Connected Health economy ecosystem and its associated barriers. Interoperability is essential when developing Connected Health solutions that integrate with health systems and electronic health records. Given the exponential business growth of the Connected Health economy, there is an urgent need to develop mHealth (mobile health) exponentially, making it both an attractive and challenging market. In conclusion, there is a need for user-centered and multidisciplinary standards of practice to the design, development, evaluation, and implementation of Connected Health interventions in cancer care to ensure their acceptability, practicality, feasibility, effectiveness, affordability, safety, and equity. ?Gabriel Ruiz Ruiz Signorelli, Fedor Lehocki, Matilde Mora Fernández, Gillian O'Neill, Dominic O'Connor, Louise Brennan, Francisco Monteiro-Guerra, Alejandro Rivero-Rodriguez, Santiago Hors-Fraile, Juan Munoz-Penas, Mercè Bonjorn Dalmau, Jorge Mota, Ricardo B Oliveira, Bela Mrinakova, Silvia Putekova, Naiara Muro, Francisco Zambrana, Juan M Garcia-Gomez. Originally published in the Journal of Me</t>
  </si>
  <si>
    <t>In recent years, wearable devices have attracted attention because of their ability to enhance the quality of life. This disruptive technology has helped healthcare professionals with intervening early in chronic diseases, especially amongst independently living patients, and has facilitated real-time monitoring of patients' vital signs remotely. One of the major bottlenecks that hamper the adoption of wearable device is the continuous power supply. Most wearable devices solely depend on battery supply. When the energy stored in the battery is depleted, the operation of wearable devices is affected. To overcome this limitation, efficient energy harvesters for wearable devices are crucial. The paper primarily aims to present a comprehensive classification of different energy sources that can be capitalized to power wearable devices. In addition, this research paper deals with the key challenges that must be considered in the development of autonomous wearable devices for telemedicine applications with a proposed system design for wearable device that uses energy harvesting technology. ? 2001-2012 IEEE.</t>
  </si>
  <si>
    <t>The Internet of Things (IoT) technology has recently experienced popularity and growth in every facet of life, and it has been applied to every industry in recent years. The healthcare system has not been left out of the equation, where various services are considered toward improved healthcare and patient delivery. It is important to emphasize that related literature on the applications of IoT in healthcare explored various services on an individual basis without considering the consolidated services as we have introduced. Here, the consolidation of those services proffers improved healthcare delivery, which impacts and collaborates in an IoT-based healthcare environment. In this paper, we have utilized the newly formed Saskatchewan Health Authority comprising of various healthcare regions as our case study. In essence, we have proposed a Smart Saskatchewan Healthcare System based on IoT technology in the context of four services, namely: business analytics and cloud services, cancer care services, emergency services, and operational services. Further, the paper highlights the design implementation of a smart healthcare system for the province of Saskatchewan for enhanced electronic medical record initiative and also to augment and support the existing healthcare delivery options to ensure the quality of life of patients by integrating IoT technology and other pertinent technologies in the contexts of those services. It also features IoT-based network mapping, designs, methodologies, frameworks, architectures, platforms, and applications for the IoT based solution for all connected things (network resources and sites) towards efficient healthcare delivery. We have combined all these services to foster faster and more efficient healthcare delivery. We have also alluded that the stream of patient health data generated by the IoT smart/connected devices will be helpful in decision making and gaining insights. The operational challenges and security concerns pertinent to the design of the smart healthcare system are discussed. Lastly, from the design network solutions, it is evident to admit that the solution arguments and delivers improved healthcare delivery using IoT/WSN technologies. ? 2019, Springer Science+Business Media, LLC, part of Springer Nature.</t>
  </si>
  <si>
    <t>Due to the increased rhythm of aging population at world level, all countries need to prepare for this challenge their healthcare and social systems for the elderly. Thus, it appears the need of monitoring the older adults in order to increase their Quality of life (QoL) and wellbeing, this conducting to the development of ICT-based systems to solve these problems. These systems accelerate the transition from traditionally passive patients to patients as partners and change the relationship between patients and healthcare professionals. In this paper there is presented an architecture which constitutes the base for the development of an integrated and validated evidence-based Internet of Things (IoT) platform to deliver non-intrusive monitoring and support for older adults to augment professional healthcare giving. By integrating proven open-data analytics technology with innovative user-driven IoT devices, the platform aims to assist caregivers and provide smart care for older adults at out-patients clinics and outdoors. ? 2019 IEEE.</t>
  </si>
  <si>
    <t>The advances in sensor technology over recent years has provided new ways for researchers to monitor the elderly in uncontrolled environments. Sensors have become smaller, cheaper and can be worn on the body, potentially creating a network of sensors. Smart phones are also more common in the average household and can also provide some behavioural analysis due to the built in sensors. As a result of this, researchers are able to monitor behaviours in a more natural setting, which can lead to more useful data. This is important for those that may be suffering from mental illness as it allows for continuous, non-invasive monitoring in order to diagnose symptoms from different behaviours. However there are various challenges that need to be addressed ranging from issues with sensors to the involvement of human factors. It is vital that these challenges are taken into consideration along with the major behavioural symptoms that can appear in an Elderly Person. For a person suffering with Dementia, the application of sensor technologies can improve the quality of life of the person and also monitor the progress of the disease through behavioural analysis. This paper will consider the behaviours that can be associated with dementia and how these behaviours can be monitored through sensor technology. We will also provide an insight into some sensors and algorithms gathered through survey in order to provide advantages and disadvantages of these technologies as well as to present any challenges that may face future research. ? 2017 IEEE.</t>
  </si>
  <si>
    <t>The Internet of Things (IoT) is a new paradigm that combines aspects and technologies coming from different approaches. Ageing population and decreasing financial resources, consist one of the biggest challenges not only in Europe but also worldwide, in terms of healthcare organization complexity. At the same time, there exists an ever-growing demand for ubiquitous healthcare systems to improve human health and well-being. IoT paradigm and wearable IoT devices for home-based or mobile monitoring of vital patients? data can be a secure, reliable and cost-savvy solution to this problem. This paper analyzes the impact of Internet of Things on the design of new eHealth services and solutions in the Context of VICINITY EU-funded project. ? IFIP International Federation for Information Processing 2018 Published by Springer International Publishing AG 2018. All Rights Reserved.</t>
  </si>
  <si>
    <t>The Internet of Things (IoT) is one of the revolutionary technologies for healthcare. However, this flourishing still faces too many challenges including security and privacy preservation information. To address these problems, our contribution is to present a scenario of diabetes disease assume a matching between the situation of the patient and the relevant data from monitoring point view. This scenario describes how a patient can collect enormous of vital sign and activity. Wireless Body Sensor Networks (WBSN) is one of the IoT building blocks in which a patient can be monitored using a collection of sensor nodes to improve the patients quality of life. This technology in healthcare applications should not ignore security requirements. The aim of this paper is, (1) to design a healthcare architecture for a patient monitoring system, and (2) to explore the major security requirements in WBSN. Copyright ? 2017 by SCITEPRESS - Science and Technology Publications, Lda. All rights reserved.</t>
  </si>
  <si>
    <t>The importance of body area sensor networks (BASNs) is increasing day by day because of their increasing use in Internet of things (IoT)-enabled healthcare application services. They help humans in improving their quality of life by continuously monitoring various vital signs through biosensors strategically placed on the human body. However, BASNs face serious challenges, in terms of the short life span of their batteries and unreliable data transmission, because of the highly unstable and unpredictable channel conditions of tiny biosensors located on the human body. These factors may result in poor data gathering quality in BASNs. Therefore, a more reliable data transmission mechanism is greatly needed in order to gather quality data in BASN-based healthcare applications. Therefore, this study proposes a novel, multiobjective, lion mating optimization inspired routing protocol, called self-organizing multiobjective routing protocol (SARP), for BASN-based IoT healthcare applications. The proposed routing scheme significantly reduces local search problems and finds the best dynamic cluster-based routing solutions between the source and destination in BASNs. Thus, it significantly improves the overall packet delivery rate, residual energy, and throughput with reduced latency and packet error rates in BASNs. Extensive simulation results validate the performance of our proposed SARP scheme against the existing routing protocols in terms of the packet delivery ratio, latency, packet error rate, throughput, and energy efficiency for BASN-based health monitoring applications. ? 2019 by the authors. Licensee MDPI, Basel, Switzerland.</t>
  </si>
  <si>
    <t>A challenge associated with an ageing population is increased demand on health and social care, creating a greater need to enable persons to live independently in their own homes. Ambient assistant living technology aims to address this by monitoring occupants? ?activities of daily living? using smart home sensors to alert caregivers to abnormalities in routine tasks and deteriorations in a person?s ability to care for themselves. However, there has been less focus on using sensing technology to monitor a broader scope of so-called ?meaningful activities?, which promote a person?s emotional, creative, intellectual, and spiritual needs. In this paper, we describe the development of a toolkit comprised of off-the-shelf, affordable sensors to allow persons with dementia and Parkinson?s disease to monitor meaningful activities as well as activities of daily living in order to self-manage their life and well-being. We describe two evaluations of the toolkit, firstly a lab-based study to test the installation of the system including the acuity and placement of sensors and secondly, an in-the-wild study where subjects who were not target users of the toolkit, but who identified as technology enthusiasts evaluated the feasibility of the toolkit to monitor activities in and around real homes. Subjects from the in-the-wild study reported minimal obstructions to installation and were able to carry out and enjoy activities without obstruction from the sensors, revealing that meaningful activities may be monitored remotely using affordable, passive sensors. We propose that our toolkit may enhance assistive living systems by monitoring a wider range of activities than activities of daily living. ? 2019, Springer-Verlag London Ltd., part of Springer Nature.</t>
  </si>
  <si>
    <t>Health-related data analysis plays an important role in self-knowledge, disease prevention, diagnosis, and quality of life assessment. With the advent of data-driven solutions, a myriad of apps and Internet of Things (IoT) devices (wearables, home-medical sensors, etc) facilitates data collection and provide cloud storage with a central administration. More recently, blockchain and other distributed ledgers became available as alternative storage options based on decentralised organisation systems. We bring attention to the human data bleeding problem and argue that neither centralised nor decentralised system organisations are a magic bullet for data-driven innovation if individual, community and societal values are ignored. The motivation for this position paper is to elaborate on strategies to protect privacy as well as to encourage data sharing and support open data without requiring a complex access protocol for researchers. Our main contribution is to outline the design of a self-regulated Open Health Archive (OHA) system with focus on quality of life (QoL) data. ? 2018 IEEE.</t>
  </si>
  <si>
    <t>Ambient Assistive Living (AAL) technologies have the capacity to provide a safe environment for elderly people and to monitor and analyse gathered data which have been proven to be valuable in detecting activities that underpin health decline. Although there is a growing interest for these technologies, older people face some difficulties interacting with the technology. In an AAL environment, the interaction problem due to changes in perceptual and motor skill capabilities that often accompany the aging process in elderly people is further complicated as the immense quantity of sensors, with varying user interface and user interaction, makes full interoperability difficult. As elderly people navigate through this environment, they should be able to discover, configure, and directly interact with a myriad smart objects and digital information delivered to them. To increase the uptake of these technologies, there is a need for an intuitive interaction technique that considers elderly people?s personal profile and presents contextual information when needed. In this paper, we present an interaction design research which aims to explore opportunities and challenges inherent to the development of an Assistive Technology (AT) for elderly people. The proposed AT, which is a combination of Mixed Reality (MR) and Internet of Things (IoT) technologies, aims to improve the Quality of Life (QoL) and to maintain the self-independence of people aged 65 or above. The intended users are elderly people, their family, their closest friends, and their healthcare network. The main contribution of this project is to provide a set of interaction design principles for combining MR and IoT as an AT. This is achieved by a carefully planned participatory design approach. The benefits and drawbacks of each phase are discussed transparently to inform current practices which are still mostly technology driven. ? 2019, Springer Nature Switzerland AG.</t>
  </si>
  <si>
    <t>Owing to the increase in the number of people with disabilities, as a result of either accidents or old age, there has been an increase in research studies in the area of ubiquitous computing and the Internet of Things. They are aimed at monitoring health, in an efficient and easily accessible way, as a means of managing and improving the quality of life of this section of the public. It also involves adopting a Health Homes policy based on the Internet of Things and applied in smart home environments. This is aimed at providing connectivity between the patients and their surroundings and includes mechanisms for helping the diagnosis and prevention of accidents and/or diseases. Monitoring gives rise to an opportunity to exploit the way computational systems can help to determine the real-time emotional state of patients. This is necessary because there are some limitations to traditional methods of health monitoring, for example, establishing the behavior of the user's routine and issuing alerts and warnings to family members and/or medical staff about any abnormal event or signs of the onset of depression. This article discusses how a layer-based architecture can be used to detect emotional factors to assist in healthcare and the prevention of accidents within the context of Smart Home Health. The results show that this process-based architecture allows a load distribution with a better service that takes into account the complexity of each algorithm and the processing power of each layer of the architecture to provide a prompt response when there is a need for some intervention in the emotional state of the user. ? 2019 Leandro Y. Mano et al.</t>
  </si>
  <si>
    <t>The study of patient behaviours (vital sign, physical action and emotion) is crucial to improve one?s quality of life. The only solution for handling and managing millions of people?s behaviours and health would be big data and IoT technology because most of the countries are lack of medical professionals. In this paper, a big data and IoT-based patient behaviour monitoring system have proposed. Qualitative studies are carried out on the selected behaviours analytics, cardiovascular disease identification and fall detection. At last, authors have summarised the general challenges like trust, privacy, security and interoperability as well as special challenges in various sectors: government, legislators, research institutions, information technology companies and patients. ? 2019, ? 2019 Informa UK Limited, trading as Taylor &amp; Francis Group.</t>
  </si>
  <si>
    <t>Recent developments in personal and mobile healthcare have shown promising results in term of patients? quality of life and quality of care improvements. This can be achieved through continuous monitoring of patients? physiological functions using wearable non-invasive biomedical sensors. The remote collection and processing of such data can then be used to provide rapid medical response if a problem is detected or to offer preventive measures. However, the integration of wearable sensors into wider-scale framework is still a major challenge, as real-time data collection and remote configuration capabilities must be integrated to strongly constrained devices. Here, we show how such requirements can be integrated into a multiparameter, cardiorespiratory wearable sensor and how this sensor can be integrated into wide-scale Internet-based frameworks. We thus manufactured a biomedical-grade heart rate, instantaneous heart-rate variability and respiratory sensor. The sensor was tested in real life ambulatory condition, and we showed an Internet-based proof of concept exhibiting the integration of our sensor into wide-scale healthcare frameworks. Finally, we anticipate that wearable healthcare will greatly improve patients? quality-of-life by using IoT-based wearable devices similar to the sensor developed in this paper. Copyright ? 2018 by SCITEPRESS ? Science and Technology Publications, Lda. All rights reserved.</t>
  </si>
  <si>
    <t>There is a global concern with the increasing number of patients at hospitals caused by population ageing and chronic diseases. Several studies indicated the need to minimize the process of hospitalization and the effects related to the high cost of patient care. In this context, a promising trend in healthcare is to move medical checks routines from a hospital (hospital-centric) to the patient?s home (home-centric), but to make it possible we need Internet of Things (IoT)-based technologies and platforms to enable remote health monitoring. The application of IoT in healthcare area is a common hope because it will allow hospitals to operate more efficiently and patients to receive better treatment. With the use of IoT-based healthcare applications, there is an unprecedented opportunity to improve the quality and efficiency of the medical treatment and consequently improve patients? wellness, as well as a better application of the government?s financial resources. Thus, based on this context, this paper aims to propose an IoT-based healthcare platform for the remote monitoring of patients in critical condition. It involves embedding sensors and actuators in patients, physicians, clinical staff, medical equipment and physical spaces in order to monitor, track and alert. ? Springer International Publishing AG 2017.</t>
  </si>
  <si>
    <t>Sustaining health through technology is crucial and needs progressive, innovative IoT healthcare systems for business solutions. Accurate and authentic data from sensors are a matter of concern for every IoT health oriented applications. This paper proposes a framework to overcome unreliable and distorted challenges in health care applications. A generic flow of data from the devices and how these data are collected and used to predict, prevent and protect the human well-being is arrived and shown with an architectural diagram and a detailed framework to cater the health care application enthusiasts. ? 2020 IEEE.</t>
  </si>
  <si>
    <t>The aging population brings many challenges surrounding the quality of life for older people and their carers, as well as impacts on the healthcare market. Several initiatives all over the world have focused on the problem of helping the aging population with Artificial Intelligence (AI) technology, aiming at promoting a healthier society, which constitutes a main social and economic challenge. In this paper, we focus on an Ambient Assisted Living scenario in which a Smart Home Environment is carried out to assist elders at home, performing trustworthy automated complex decisions by means of IoT sensors, smart healthcare devices, and edge nodes. The core idea is to exploit the proximity between computing and information-generation sources. Taking automated complex decisions with the help AI-based techniques directly on the Edge enables a faster, more private, and context-aware Edge Computing empowering, called Edge Intelligence. ? 2020 CEUR-WS. All rights reserved.</t>
  </si>
  <si>
    <t>It is the dawn of new computing era?Internet of Things (IoT). It consists of seamless blending of sensors, which monitor the environment around us and actuators, that respond to the decisions taken by a strong framework of cloud computing. The lifestyle changes of people have been resulting in increase in their health problems. This demands a need for cyber-physical smart pervasive frameworks involving ubiquitous healthcare system. The health care is one of the number of application domains of Internet of Things. With Internet of Things, many medical applications can be developed such as monitoring health remotely, fitness programs, elderly care, and chronic diseases with an idea to reduce costs, increase quality of life, and enrich the user?s experience. Many countries and organizations have been developing policies and guidelines for deploying the Internet of Things technology in medical field. However, the Internet of Things is in its infancy state in the area of healthcare field. Thus, this paper focuses on discussing core technologies that are shaping Internet of Things-based healthcare. Further, the paper provides challenges that must be addressed so that the Internet of Things-based healthcare system becomes robust. ? Springer Nature Singapore Pte Ltd 2020.</t>
  </si>
  <si>
    <t>RFID and WSN technologies have revolutionized monitoring and tracking systems for healthcare domain in indoor applications as a current trend and challenge at the same time for Internet of Things. WSN, RFID and Machine Learning have been widely applied as a promoter of Smart Homes to opened novel ways for research and exploration in wellness and healthcare industry. The main focus of this study is to related location and positioning in a Smart Home system to support real time monitoring of weak and elderly in order that smart home devises to respond their needs. Based on this observation this research aims to provide a better accuracy on indoor tracking and localization by using location dataset and we have implemented Machine learning methods Naïve Bayes, Support Vector machine SMV and archived a location accuracy of 99% and 98% respectively. ? 2020, Springer Nature Singapore Pte Ltd.</t>
  </si>
  <si>
    <t>Falls are a major global health problem that may result in long-term health issues, disabilities, and even death (~650,000 fatalities each year). Each year approximately 37.3 million elderly worldwide experience a fall event that is severe enough to require medical attention. This research proposes a system for activity assessment and fall detection intended for in-home applications using the Internet of Things (IoT) for real-time detection of falls events and potentially fall prevention using a low-cost, wearable sensor system. While the proposed system uses an integrated MEMS sensor (i.e. accelerometer, gyroscope) for biomechanical monitoring and event detection, the developed algorithms can also be deployed onto other smart devices. The system communicates periodically with a cloud server system for uploading, archiving, and analyzing sensor data. Data is transferred to the cloud. Once data is received, the cloud server can provide alerts (i.e. automated calls, SMS, EMAIL) to formal and informal caregivers as well as emergency services when falls or other emergencies occur. Additionally, individuals and their caregivers can access and review personalized activity information to assess health, wellness and independence. Preliminary tests using healthy subjects performing Activity Daily Living (ADL) is quite promising, with specificity to detect fall of 100% in about 200 h normal activities in real-world setting. This research will also present practical challenges to deployment of the proposed system in real-world settings including usability, performance, and feedback from end-users. ? 2020, Springer Nature Singapore Pte Ltd.</t>
  </si>
  <si>
    <t>The development of modern sensors and information technologies make possible to collect and process a large amount of reliability data to predict the system health of a monitored item. This work emphasizes on conceptual issues and methodological aspects related to data registration, filtering, smoothing, analyzing in order to predict important indicators of the quality of life and describes new practical strategies to analyze reliability data in context Big Data. Industrial Internet of Things (IIoT) is considered and architectures of IIoT are discussed from the reliability computational available approaches. The following hypothesis are validated: 1) Big data is an opportunity for reliability engineers when study/analyze big networks of sensors, large grids, or very large smart cities; 2) There is at least one reference architecture supporting high connectivity when working according to the Industry 4.0 framework; 3) There are developed many platforms, frameworks, and standards to serve as main vectors in implementing large scale applications supporting integrated Big Data technologies, Industrial Data and Sensors oriented protocols. ? 2019 SERSC.</t>
  </si>
  <si>
    <t>People are living longer than ever due to advances in healthcare, and this has prompted many healthcare providers to look towards remote patient care as a means to meet the needs of the future. It is now a priority to enable people to reside in their own homes rather than in overburdened facilities whenever possible. The increasing maturity of IoT technologies and the falling costs of connected sensors has made the deployment of remote healthcare at scale an increasingly attractive prospect. In this work we demonstrate that we can measure the consistency and regularity of the behaviour of a household using sensor readings generated from interaction with the home environment. We show that we can track changes in this behaviour regularity longitudinally and detect changes that may be related to significant life events or trends that may be medically significant. We achieve this using periodicity analysis on water usage readings sampled from the main household water meter every 15 minutes for over 8 months. We utilise an IoT Application Enablement Platform in conjunction with low cost LoRa-enabled sensors and a Low Power Wide Area Network in order to validate a data collection methodology that could be deployed at large scale in future. We envision the statistical methods described here being applied to data streams from the homes of elderly and at-risk groups, both as a means of early illness detection and for monitoring the well-being of those with known illnesses. ? 2019 Association for Computing Machinery.</t>
  </si>
  <si>
    <t>IoT-based wearable health monitoring devices promise multiple benefits such as remote diagnosis, early-warnings, continuous home-care monitoring etc. These technologies will potentially impact people's quality-of-life while reducing costs to healthcare service providers. The challenges for the development of these technologies are manifold, particularly for monitoring bio-signals. In this paper, we discuss the challenges associated with wearable health monitors through a case study of a fetal ECG wearable garment. This is focused on three main areas: a) sensor design and signal conditioning, b) data processing, and communications and c) printed sensors integrated into IoT garments. We discuss in detail the current design challenges to be tackled for achieving a precise signal retrieval. ? 2019 IEEE.</t>
  </si>
  <si>
    <t>There is great potential to assess the well-being of older adults in their homes, using sensors. The data derived from these sensors can be used to create solutions that can improve the lives of the users and their family by providing knowledge of health and enable independence. The system architecture commonly proposed is based on sensors deployed in the residence to collect ambient information or information through interactive use. These sensors are then connected through the Internet to cloud services for archiving and processing that is typically based on data analytics and artificial intelligence. This paper specifically focuses on modeling these flows and presents the challenges associated with the demands they place on Internet connectivity services. The paper presents an architecture for the resulting implementation models required for these solutions to be able to be scaled in communities. ? 2019 IEEE.</t>
  </si>
  <si>
    <t>Inadvertent falls can cause serious, and potentially fatal injuries, to at risk individuals. One such community of at-risk individuals is the elderly population where age related complications, such as osteoporosis and dementia, can further increase the incidence and negative impact of such falls. Notably, falls within that community has been identified as the leading cause of injury related preventable death, hospitalization and reduction to quality of life. In such cases, rapid detection of, and reaction, to fall events has shown to be critical to reduce the negative effects of falls within this community. Currently, a range of fall detection solutions exist, however, they have several deficiencies related to the core approach that has been adopted. This study has developed an ensemble of thermal vision-based, big data facilitated, solutions which aim to address some of these deficiencies. An evaluation of these logical and data-driven processes has occurred with the promising results presented within this manuscript. Finally, opportunities future work and real-world evaluation have occurred and are underway. ? 2019 IEEE.</t>
  </si>
  <si>
    <t>Population ageing causes one of the greatest challenges nowadays, namely the improvement of the health condition, independence, quality of life and life expectancy of the elderly. Systems based on Internet of Things and Big Data analytics are being increasingly used in order to improve the medical process in terms of both quality and duration. Population ageing has significant implications for healthcare for the elderly. Geriatric professionals can help older adults manage complex healthcare needs. Geriatric assessment helps diagnose medical conditions, develop treatment plans, coordinate care management and assess the need for long-Term care. The healthcare professionals need to monitor and assess the health status of the elderly with tools, systems and technologies, to process the large amount of information involved in these activities and to provide additional data and recommendations for adjusting their medication and treatment. In this regard, we propose a platform that uses these technologies in order to predict the chronic deterioration of health status, both physical and mental, in elderly and to evaluate the impact that different physiological and ambient parameters have in the development of the disease. ? 2019 IEEE.</t>
  </si>
  <si>
    <t>By increasing intelligence in health services, people's quality of life will improve and access to emergency medical services and care for patients and elderly will be faster and easier. Internet of Things (IoT) services can provide health care to a new generation of skilled services that are highly acclaimed. However, there are challenges in this area. One of these challenges includes assurance quality of service (QoS) due to the high volume of information. The existence of programs that produce a large amount of real-time data in terms of velocity and variety has turned this into a big data problem. To overcome these challenges, the researchers recommend the integration of the cloud and the Internet of Things. Due to this, the patient monitoring system is supported by the recent developments mainly by cloud computing and the IoT paradigms, so the integration of the two paradigm contributes significantly to the provision of more quality of services. This paper presents the characteristics of the cloud and the Internet of Things paradigms, which are used in remote healthcare. In addition, to provide smart health services with the best quality, we need to use cloud and IoT integration services, which is definitely one of the challenges of this area. Therefore, in this paper, first, the challenges of quality of service are expressed in the integration of the cloud and the Internet of Things services. Then, the challenges of QoS in smart healthcare services such as the limitation of use of sensor data, big data, lack of standard methods of quality of service and the complexity of cloud and IoT layers are reviewed based on this integration. Finally, a method for maintaining the quality of service in providing smart healthcare services is proposed. ? 2018 IEEE.</t>
  </si>
  <si>
    <t>Health insurance business models do not ?ensure? health. Instead, traditional systems have been designed to treat disease, not well-being. Health promotion is a process that encompasses the physical, mental, and social welfare. Therefore, how could the health insurance business be incentivized to promote health instead of treat diseases? In order to answer this challenge, we have designed a service based on the notion of social ecology as part of the user experience. The strategy is to move toward a co-design philosophy which implies a partnership among patients, professionals, and community working together in the design process. As a methodology, we followed the cyber-physical system (CPS) approach. The CPS, which are systems of collaborating elements that closely interact with their environment by sensing and actuating, is an interesting method to navigate into the healthcare ecosystem. The objective of this paper is to present a human-centered cyber-physical healthcare system concept that can connect users everyday routine, generating the analytics that guide behavior to promote health. ? Springer Nature Singapore Pte Ltd 2019.</t>
  </si>
  <si>
    <t>A significant percentage of our overall population includes older adults. Moreover, the information systems (IS) discipline has advocated change in the area of health care, particularly with the Internet of things (IoT) and the use of social inclusion to improve one?s quality of life. To that end, this paper focuses on the older adult who is over 65 years old. Older adults navigate the personal use of technology differently than young to mid-range adults. Therefore, we propose that the IS discipline adopt new techniques that could make strides toward improving the lives of our older population. Past studies reveal findings on the significance of cognitive speed, social integration, and social network. These interventions reduce the risk of cognitive decline and increase quality of life. We believe these extant findings may adapt to an older adult?s use of social media and open opportunities for managing everyday life capabilities. ? 2017 AIS/ICIS Administrative Office. All Rights Reserved.</t>
  </si>
  <si>
    <t>Smart care technology which has made strides is recognized vital in the aging society. This study was intended to examine trends and outlook of smart care by type of elderly and situation to spur improvement in health management for the elderly. Smart cares by type of elderly and situation were elderly-friendly smart home, smart care for management of chronic diseases in the elderly, and smart care for the elderly living alone. Smart care is needed to be implemented actively not only to reduce medical costs and improve the quality of medical services but also to ensure safety and quality of life for the elderly. However, multi-faceted efforts need to be made to help overcome the difficulties arising from degraded cognitive function of the elderly, considering the basic orientation of smart care such as mobile, smart, cloud computing, IoT, etc. For that, it would be necessary to develop elderly-friendly devices suited for characteristics of the elderly group and to actively deploy professional manpower, in parallel with active support from related organizations, who can provide instant support to the elderly encountering difficulty with the use, so as to stimulate the smart care service in the period ahead. Furthermore, as health information and privacy information generated in connection with individuals are sensitive data, it would be the most important to ensure that strict security is maintained for safe data transmission and that only necessary part of information is shared selectively. ? 2018, Springer Nature Singapore Pte Ltd.</t>
  </si>
  <si>
    <t>Advances in semiconductor-photonics and communication technologies have paved the way for devices and applications in almost every aspect of our lives. Various devices have functional capabilities to sense surrounding environment, to collect, process, and communicate (transmit/receive) information. These devices have their unique identification and can be connected from anywhere. Such connected devices form Internet of Things (IoT) and enable smart applications that were not possible before. One of such applications include smart healthcare. This paper discusses some of the potential applications of IoTs in healthcare to improve the quality of life. The challenges and future directions of research are discussed particularly the importance of forensics and identity management of IoT devices for wider acceptance in society as well as security matters. ? 2015 International Institute of Informatics and Systemics IIIS. All rights reserved.</t>
  </si>
  <si>
    <t>Increasing in elderly population put extra pressure on healthcare systems globally in terms of operational costs and resources. To minimize this pressure and provide efficient healthcare services, the application of the Internet of Things (IoT) and wearable technology could be promising. These technologies have the potential to improve the quality of life of the elderly population while reducing strain on healthcare systems and minimizing their operational cost. Although IoT and wearable applications for elderly healthcare purposes were reviewed previously, there is a further need to summarize their current applications in this fast-developing area. This paper provides a comprehensive overview of IoT and wearable technologies' applications including the types of data collected and the types of devices for elderly healthcare. This paper provides insights into existing areas of IoT/wearable applications while presenting new research opportunities in emerging areas of applications, such as robotic technology and integrated applications. The analysis in this paper could be useful to healthcare solution designers and developers in defining technology supported futuristic healthcare strategies to serve elderly people and increasing their quality of life.</t>
  </si>
  <si>
    <t>Tun, S. Y. Y.  and Madanian, S.  and Mirza, F.</t>
  </si>
  <si>
    <t>Discussion of uses of biomedical data often proceeds on the assumption that the data are generated and shared solely or largely within the health sector. However, this assumption must be challenged because increasingly large amounts of health and well-being data are being gathered and deployed in cross-sectoral contexts such as social media and through the internet of (medical) things and wearable devices. Cross-sectoral sharing of data thus refers to the generation, use and linkage of biomedical data beyond the health sector. This paper considers the challenges that arise from this phenomenon. If we are to benefit fully, it is important to consider which ethical values are at stake and to reflect on ways to resolve emerging ethical issues across ecosystems where values, laws and cultures might be quite distinct. In considering such issues, this paper applies the deliberative balancing approach of the Ethics Framework for Big Data in Health and Research (Xafis et al. 2019) to the domain of cross-sectoral big data. Please refer to that article for more information on how this framework is to be used, including a full explanation of the key values involved and the balancing approach used in the case study at the end.</t>
  </si>
  <si>
    <t>Background: Increasing life expectancy and reducing birth rates indicatethat the world population is becoming older, with many challengesrelated to quality of life for old and fragile people, as well as theirinformal caregivers. In the last few years, novel information andcommunication technology techniques generally known as the Internet ofThings (IoT) have been developed, and they are centered around theprovision of computation and communication capabilities to objects. TheIoT may provide older people with devices that enable their functionalindependence in daily life by either extending their own capacity orfacilitating the efforts of their caregivers. LoRa is a proprietarywireless transmission protocol optimized for long-range, low-power,low-data-rate applications. LoRaWAN is an open stack built upon LoRa.Objective: This paper describes an infrastructure designed andexperimentally developed to support IoT deployment in a health caresetup, and the management of patients with Alzheimer's disease anddementia has been chosen for a proof-of-concept study. The peculiarityof the proposed approach is that it is based on the LoRaWAN protocolstack, which exploits unlicensed frequencies and allows for the use ofvery low-power radio devices, making it a rational choice for IoTcommunication.Methods: A complete LoRaWAN-based infrastructure was designed, withfeatures partly decided in agreement with caregivers, including outdoorpatient tracking to control wandering; fall recognition; and capabilityof collecting data for further clinical studies. Further featuressuggested by caregivers were night motion surveillance and indoortracking for large residential structures. Implementation involved aprototype node with tracking and fall recognition capabilities, a middlelayer based on an existing network server, and a Web application foroverall management of patients and caregivers. Tests were performed toinvestigate indoor and outdoor capabilities in a real-world setting andstudy the applicability of LoRaWAN in health and social care scenarios.Results: Three experiments were carried out. One aimed to test thetechnical functionality of the infrastructure, another assessed indoorfeatures, and the last assessed outdoor features. The only criticalissue was fall recognition, because a slip was not always easy torecognize.Conclusions: The project allowed the identification of some advantagesand restrictions of the LoRaWAN technology when applied to the healthand social care sectors. Free installation allows the development ofservices that reach ranges comparable to those available with cellulartelephony, but without running costs like telephony fees. However, thereare technological limitations, which restrict the scenarios in whichLoRaWAN is applicable, although there is room for many applications. Webelieve that setting up low-weight infrastructure and carefullydetermining whether applications can be concretely implemented withinLoRaWAN limits might help in optimizing community care activities whilenot adding much burden and cost in information technology management.</t>
  </si>
  <si>
    <t>Internet of Medical Things (IoMT) envisions a network of medical devicesand people, which use wireless communication to enable the exchange ofhealthcare data. Healthcare costs and prices for services have beenincreasing with the growing population and the use of advancedtechnology. The combination of IoMT and healthcare can improve thequality of life, provide better care services and can create morecost-effective systems. This paper introduces the status of IoMT forhealthcare industry, including research and development plans andapplications. The implementation of the IoMT in healthcare hasexponentially increased across the world, but still, it has manytechnical and design challenges. This paper depicts such challenges andshows a generic IoMT framework that consists of three main components,data acquisition, communication gateways, and servers/cloud, to meet theaforementioned challenges. Finally, this paper discusses theopportunities and prospects of IoMT in practice while emphasizing thecorresponding open research issues.</t>
  </si>
  <si>
    <t>Obstructive sleep apnea refers to a highly rampant sleep-relatedbreathing disorder. The gold standard examination for diagnosis ispolysomnography. Even though it provides highly accurate results, thismulti-parametric test is time consuming and expensive. It also does notalign with the new trend in health care, where focus is shifted towellness and prevention. One possible way to address this problem ishome health care, through the use of minimal invasive devices, higheraccessibility, and provision of low cost diagnosis. To manage this, anautomated and portable sleep apnea detector was formulated and assessed.The device utilizes one SpO2 sensor for estimating the heart rate andthe oxygen blood level as well. The basis of the proposed analysismethod is the connection between heart rate variability and oxygensaturation with d apnea events. The measured signals were thentransferred to a cloud-based system architecture to diagnose and warnthe remote patients. This solution was used to process the data anddisplay it on both the mobile phone and personal computer. Testing ofthe proposed algorithms was done using the St. Vincents UniversityHospital/University College Dublin sleep apnea database. Apart from thisdatabase, the researchers utilized data gathered from 10 apnea patientvolunteers. The performance of the proposed scheme algorithm achieved anaverage accuracy, specificity, and sensitivity of 98.54, 98.95\%, and97.05\%, respectively. (C) 2018 Elsevier B.V. All rights reserved.</t>
  </si>
  <si>
    <t>The management of the increasing number of patients affected bycardiovascular, pulmonary, and metabolic chronic diseases represents amajor challenge for the National Health System (NHS) in any developedcountry. Chronic diseases are indeed the main cause of hospitalization,especially for elderly people, leading to sustainability problems due tothe huge amount of resources required. In the last years, the adoptionof the chronic care model (CCM) as assistive model improved themanagement of these patients and reduced the related healthcare costs.The diffusion of wireless sensors, portable devices and connectivityenables to implement new information and communication technology(ICT)-based innovative applications to further improve the outcomes ofthe CCM. This paper presents a telemedicine platform for dataacquisition, distribution, processing, presentation, and storage, aimedto remotely monitor the clinical status of chronic patients. Theproposed solution is based on monitoring kits, with wireless Bluetooth(BT)/ Bluetooth low energy (BLE) sensors and a gateway (i.e., smartphoneor tablet) connected to a web-based cloud application that collects andmakes available the clinical information to the medical staff. Theplatform allows clinicians and practitioners to monitor at distancetheir patients, according to personalized treatment plans, and to actpromptly in case of aggravations, reducing hospitalizations andimproving patients' quality of life.</t>
  </si>
  <si>
    <t>Health is a major aspect of life and determines the quality of life. Inaddition, healthy citizens are more productive and directly influence acountry's economy. Thus, for citizens to not get deprived of primarycare, it is important to have a proper health monitoring system. Forcreating such health monitoring system, making use of Internet of Things(IoT) can be the best solution. Fog computing services can be providedto IoT by creating local servers and making use of some computers.Various wireless connectivity solutions being developed have finallygiven IoT the ability to communicate with each other easily. One suchconnectivity solution is the Long Range (LoRa) radio which lets IoTcommunicate over long range with low energy consumption. In this paper,an architecture for smart health monitoring system is proposed and isimplemented by creating a basic testbed. The system is an application ofIoT deploying LoRa wireless communication under fog computing,benefitting the system with both the qualities of LoRa and fogcomputing. The test results show that the proposed system can bepromising for changing the clinic-centric health system to smartpatient-centric health system and for providing seamless health servicesto all.</t>
  </si>
  <si>
    <t>The emerging technology breakthrough of the Internet of Things (IoT) isexpected to offer promising solutions for indoor/outdoor healthcare,which may contribute significantly to human health and well-being. Inthis paper, we investigated the technologies of healthcare serviceapplications in telemedicine architecture. We aimed to resolve a seriesof healthcare problems on the frequent failures in telemedicinearchitecture through IoT solutions, particularly the failures ofwearable body sensors (Tier 1) and a medical center server (Tier 3). Forimproved generalisability, we demonstrated an effective researchapproach, the fault-tolerant framework on mHealth or the so-calledFTF-mHealth-IoT in the context of IoT, to resolve essential problems incurrent investigations on healthcare services. First, we propose a risklocal triage algorithm known as the risk-level localization triage(RLLT), which can exclude the control process of patient triage from themedical center by using mHealth and can warn about failures related towearable sensors. RLLT performs this initial step towards detecting apatient's emergency case and then identifying the healthcare servicepackage of the risk-level. Second, according to the risk-level package,our framework can aid decision makers in hospital selection throughmulti-criteria decision making (MCDM). Accordingly, mHealth can connectdirectly with the servers of distributed hospitals to ascertainavailable healthcare services for the risk-level package in thosehospitals. The time of arrival of the patient at the hospital (TAH) isconsidered for each hospital to reach a final decision and select theappropriate institution in case of medical center failure. This paperused two datasets. The first dataset involved 572 patients with chronicheart disease. Their triage levels were evaluated using our RLLTalgorithm. The second dataset included hospital healthcare services withtwo levels of availability within distributed hospitals to show varietywhen testing the proposed framework. The former dataset is an actualdataset of services collected from 12 hospitals located in the capitalBaghdad, which represents the maximum level of availability. The latteris an assumption dataset of the services within the 12 hospitals locatedin the capital Kuala Lumpur, which represents the minimum level ofavailability. Subsequently, the hospitals were prioritized using aunique MCDM method for estimating small power consumption, namely, theanalytic hierarchy process (AHP), based on a crossover between the``healthcare services package/TAH'' of each hospital and the ``hospitallist''. The results showed that the AHP is effective for solvinghospital selection problems within mHealth. The implications of thisstudy support the patients, organizations, and medical staff in a modernlifestyle.</t>
  </si>
  <si>
    <t>Personalized healthcare systems deliver e-health services to fulfill themedical and assistive needs of the aging population. Internet of Things(IoT) is a significant advancement in the Big Data era, which supportsmany real-time engineering applications through enhanced services.Analytics over data streams from IoT has become a source of user datafor the healthcare systems to discover new information, predict earlydetection, and makes decision over the critical situation for theimprovement of the quality of life. In this paper, we have made adetailed study on the recent emerging technologies in the personalizedhealthcare systems with the focus towards cloud computing, fogcomputing, Big Data analytics, IoT and mobile based applications. Wehave analyzed the challenges in designing a better healthcare system tomake early detection and diagnosis of diseases and discussed thepossible solutions while providing e-health services in secure manner.This paper poses a light on the rapidly growing needs of the betterhealthcare systems in real-time and provides possible future workguidelines.</t>
  </si>
  <si>
    <t>Health promotion in the workplace is one of the main challenges that theWorld Health Organization (WHO) has set in its agenda for the 21stcentury. Motivated by this concern, many companies across the world havereacted launching awareness campaigns and wellness promotion programs.One of the recurring problems on different application scenarios is thelack of adherence of the target audience (i.e. disengagement, earlydrop-out or high attrition rates). In this context, the potential of theInformation and Communication Technologies (ICT) and the emergingparadigm of the Internet of Things (IoT) can play a mediating rolebetween the proposers (i.e. managers) and the target audience (i.eemployees) to increase motivation and follow-up. The presented workreviews the main challenges of IoT-based interventions for workplacehealth promotion and presents a participatory worker-centric concept forenhancing individuals' well-being in office environments. Our approachseeks to stress the importance of empowering workers providing to themfine-grained control of their own well-being and self-care. To this aim,we propose turning work environments into ideal confident-settings topersuade and motivate end-users attaining substantial changes that willpersist over time.</t>
  </si>
  <si>
    <t>The rapid increase in the number of older adults in developed countrieshas raised concerns about their well-being and increasing need forhealthcare. New technologies, including Internet of Things, are beingused to monitor older adults' health and activities, thus enabling themto live safely and independently at home as they age. However, Internetof Things monitoring solutions create privacy challenges that need to beaddressed. This review examines how privacy has been conceptualised instudies proposing new Internet of Things solutions for monitoring olderadults. The literature reviewed mostly links privacy with informationsecurity and unauthorised accessibility threats. There is a limitedconsideration of other aspects of privacy such as confidentiality andsecondary use of users' information. We argue that developers ofInternet of Things solutions that aim to monitor and collect health dataabout older adults need to adopt an expanded view of privacy. This willensure that safeguards are built in to Internet of Things devices toprotect and maintain users' privacy while also enabling the appropriatesharing of data to support older adults' safety and wellbeing.</t>
  </si>
  <si>
    <t>In this article, we discuss a technical design and an ongoing trial thatis being conducted in the UK, called Technology Integrated HealthManagement (TIHM). TIHM uses Internet of Things-enabled solutionsprovided by various companies in a collaborative project. The Internetof Things (IoT) devices and solutions are integrated in a commonplatform that supports interoperable and open standards. A set ofmachine-learning and data analytics algorithms generate notificationsregarding the well-being of the patients. The information is monitoredaround the clock by a group of healthcare practitioners who takeappropriate decisions according to the collected data and generatednotifications. In this article, we discuss the design principles and thelessons that we have learned by co-designing this system with patients,their careers, clinicians, and also our industry partners. We discussthe technical design of TIHM and explain why user-centered design andhuman experience should be an integral part of the technological design.</t>
  </si>
  <si>
    <t>Improvements in life expectancy achieved by technological advancementsin the recent decades have increased the proportion of elderly people.Frailty of old age, susceptibility to diseases, and impairments areinevitable issues that these senior adults need to deal with in dailylife. Recently, there has been an increasing demand on developingelderly care services utilizing novel technologies, with the aim ofproviding independent living. Internet of things (IoT), as an advancedparadigm to connect physical and virtual things for enhanced services,has been introduced that can provide significant improvements in remoteelderly monitoring. Several efforts have been recently devoted toaddress elderly care requirements utilizing IoT-based systems.Nevertheless, there still exists a lack of user-centered study from anall-inclusive perspective for investigating the daily needs of senioradults. In this paper, we study the IoT-enabled systems tackling elderlymonitoring to categorize the existing approaches from a new perspectiveand to introduce a hierarchical model for elderly-centered monitoring.We investigate the existing approaches by considering the elderlyrequirements at the center of the attention. In addition, we evaluatethe main objectives and trends in IoT-based elderly monitoring systemsin order to pave the way for future systems to improve the quality ofelderly's life.</t>
  </si>
  <si>
    <t>Healthcare is an imperative key field of research, where individuals orgroups can be engaged in the self-tracking of any kind of biological,physical, behavioral, or environmental information. In a massive healthcare data, the valuable information is hidden. The quantity of theavailable unstructured data has been expanding on an exponential scale.The newly developing Disruptive Technologies can handle many challengesthat face data analysis and ability to extract valuable information viadata analytics. Connected Wellness in Healthcare would retrievepatient's physiological, pathological and behavioral parameters throughsensors to perform inner workings of human body analysis. Disruptivetechnologies can take us from a reactive illness-driven to a proactivewellness-driven system in health care. It is need to be strive andcreate a smart health system towards wellness-driven instead of beingillness-driven, today's biggest problem in health care.Wellness-driven-analytics application help to promote healthiest livingenvironment called ``Smart Health{''}, deliver empower based quality ofliving. The contributions of this survey reveals and opens (touchesuncovered areas) the possible doors in the line of research on smarthealth and its computing technologies.</t>
  </si>
  <si>
    <t>Background: Stress in office environments is a big concern, oftenleading to burn-out. New technologies are emerging, such as easilyavailable sensors, contextual reasoning, and electronic coaching(e-coaching) apps. In the Smart Reasoning for Well-being at Home and atWork (SWELL) project, we explore the potential of using such newpervasive technologies to provide support for the self-management ofwell-being, with a focus on individuals' stress-coping. Ideally, thesenew pervasive systems should be grounded in existing work stress andintervention theory. However, there is a large diversity of theories andthey hardly provide explicit directions for technology design.Objective: The aim of this paper is to present a comprehensive andconcise framework that can be used to design pervasive technologies thatsupport knowledge workers to decrease stress.Methods: Based on a literature study we identify concepts relevant towell-being at work and select different work stress models to findcauses of work stress that can be addressed. From a technicalperspective, we then describe how sensors can be used to infer stressand the context in which it appears, and use intervention theory tofurther specify interventions that can be provided by means of pervasivetechnology.Results: The resulting general framework relates several relevanttheories: we relate ``engagement and burn-out{''} to ``stress{''}, anddescribe how relevant aspects can be quantified by means of sensors. Wealso outline underlying causes of work stress and how these can beaddressed with interventions, in particular utilizing new technologiesintegrating behavioral change theory. Based upon this framework we wereable to derive requirements for our case study, the pervasive SWELLsystem, and we implemented two prototypes. Small-scale user studiesproved the value of the derived technology-supported interventions.Conclusions: The presented framework can be used to systematicallydevelop theory-based technology-supported interventions to address workstress. In the area of pervasive systems for well-being, we identifiedthe following six key research challenges and opportunities: (1)performing multi-disciplinary research, (2) interpreting personal sensordata, (3) relating measurable aspects to burn-out, (4) combiningstrengths of human and technology, (5) privacy, and (6) ethics.</t>
  </si>
  <si>
    <t>Modern research directions in smart environment include analysis offactors that influence overall human Quality of Life (QoL). Contextinfluence factors (CIF) are unavoidable within smart environmentresearch. In this paper, we address indoor air quality (IAQ) as one ofthe main CIF. The major contaminants of indoor air are CO2 and volatileorganic compounds (VOCs). There are still no satisfactory methods forair pollutants monitoring and removal. The ability of plants to detoxifythese compounds makes biological systems the promising technologies forthis purpose. Although precise mechanisms how plants remove VOC areunknown and current knowledge is based on experiments conducted undercontrolled conditions, it does not prevent us not to use biological airpurifiers. Our measurements under uncontrolled conditions inenvironments where people live, showed that houseplants' ability toreduce VOC differs from one to another environment. Instead of attemptto design the unique botanical system for air purification, we proposedinternet of things (IoT) based methodology for continuous monitoring andobjective assessment of IAQ aiming to improve the designing andadaptation of botanical purifiers to specific environment, user'shealth, living habits and requirements.</t>
  </si>
  <si>
    <t>Sports injuries and prevention analytics: Conceptual framework  research opportunities</t>
  </si>
  <si>
    <t>Jim, H. S. L.  and Hoogland, A. I.  and Brownstein, N. C.  and Barata, A.  and Dicker, A. P.  and Knoop, H.  and Gonzalez, B. D.  and Perkins, R.  and Rollison, D.  and Gilbert, S. M.  and Nanda, R.  and Berglund, A.  and Mitchell, R.  and Johnstone, P. A. S.</t>
  </si>
  <si>
    <t>Della Mea, V.  and Popescu, M. H.  and Gonano, D.  and Petaros, T.  and Emili, I.  and Fattori, M. G.</t>
  </si>
  <si>
    <t>Faheem, M.  and Butt, R. A.  and Raza, B.  and Alquhayz, H.  and Abbas, M. Z.  and Ngadi, M. A.  and Gungor, V. C.</t>
  </si>
  <si>
    <t>Signorelli, G. R.  and Lehocki, F.  and Mora Fern?ndez, M.  and O'Neill, G.  and O'Connor, D.  and Brennan, L.  and Monteiro-Guerra, F.  and Rivero-Rodriguez, A.  and Hors-Fraile, S.  and Munoz-Penas, J.  and Bonjorn Dalmau, M.  and Mota, J.  and Oliveira, R. B.  and Mrinakova, B.  and Putekova, S.  and Muro, N.  and Zambrana, F.  and Garcia-Gomez, J. M.</t>
  </si>
  <si>
    <t>Gopal, G.  and Suter-Crazzolara, C.  and Toldo, L.  and Eberhardt, W.</t>
  </si>
  <si>
    <t>Qureshi, F.  and Krishnan, S.</t>
  </si>
  <si>
    <t>Jagadeeswari, V.  and Subramaniyaswamy, V.  and Logesh, R.  and Vijayakumar, V.</t>
  </si>
  <si>
    <t>Alkhatib, S.  and Waycott, J.  and Buchanan, G.  and Bosua, R.</t>
  </si>
  <si>
    <t>Bhide, A.  and Muthukumar, S.  and Prasad, S.</t>
  </si>
  <si>
    <t>Sheth, A.  and Jaimini, U.  and Thirunarayan, K.  and Banerjee, T.</t>
  </si>
  <si>
    <t>McRae, M. P.  and Simmons, G.  and Wong, J.  and McDevitt, J. T.</t>
  </si>
  <si>
    <t>Cano, I.  and Alonso, A.  and Hernandez, C.  and Burgos, F.  and Barberan-Garcia, A.  and Roldan, J.  and Roca, J.</t>
  </si>
  <si>
    <t>Do not discuss IoT-Health solutions, challenges or open questions applied to quality of life</t>
  </si>
  <si>
    <t>Due to the demographic change, there is a disproportionately increasing demand for professional care services in contrast to available caregivers. Consequently, innovative technologies, e.g., Internet-of-Things devices or robotics enabling a change of behavior, must be developed to strengthen patients&amp;rsquo; independency for improving patients&amp;rsquo; quality of life and for exonerating the caregivers. Therefore, nudging can be used to initiate beneficial behavior change. To evaluate the effectiveness of different nudging methods, modeling and simulation can be used. In this paper, we discuss ethical implications of such simulations with respect to the conflict of interest between the individuals&amp;rsquo; autonomy, self-determined life, and duty of care. Thereby, challenges that developers have to face are identified and discussed.&lt;br/&gt; &amp;copy; 2019 CEUR-WS. All rights reserved.</t>
  </si>
  <si>
    <t>Removed in data extraction: Do not discuss IoT-Health solutions, challenges or open questions applied to quality of life</t>
  </si>
  <si>
    <t>Short paper</t>
  </si>
  <si>
    <t>Be available only as abstract, presentations, or expanded summary</t>
  </si>
  <si>
    <t>Engineer, A.  and Sternberg, E. M.  and Najafi, B.</t>
  </si>
  <si>
    <t>Kamel Boulos, M. N.  and Al-Shorbaji, N. M.</t>
  </si>
  <si>
    <t>Healthcare is a fundamental socio-economic challenge, being more and more exacerbated nowadays by the increasing factors triggered by the aging and growing population. Along with the technological advancements, digital transformation positively influenced the health field, uncovering unprecedented opportunities and benefits. Supported by the literature, we strongly believe that innovative approaches and technologies are dramatically transforming healthcare; moving from hospital-centered management to preventive, proactive, evidence-based, person-centered services, focusing on well-being rather than on the disease, by using specific IOT instruments and principles. The urgent IOT adoption is pivotal for addressing the complexity of healthcare issues (e.g., cancer, heart diseases, diabetes), and, brings fourth, the emergence of uncovering and improving healthcare outcomes in relation to consumers as well as decrease the healthcare costs. ? 2019 International Business Information Management Association (IBIMA).</t>
  </si>
  <si>
    <t>Not available on the internet</t>
  </si>
  <si>
    <t>Healthcare industry need continuously been in the front position in the adoption and utilization of information and communication technologies (ICT) to the efficient healthcare organization and medication. Recent improvements over ICT and the emergence of the Internet of things (IoT) need to be opened up new avenues for exploration and investigation in every field including healthcare industry and medical. Hospitals have began utilizing the cell instruments for correspondence purpose and this plan internet of things (IoT) have been used and combined with Wi-Fi sensor node reminiscent of NFC tag, RFID, and small sensor nodes. The utilization of a cellular agent in healthcare process beneath wi-fi community location provides for an opportunity to investigate enhanced services to patients and staffs reminiscent of medicinal experts and nurses supplied for that ofits mobility. In this paper novel strategy to use it IoT within the field oftechnical and cunning wellness mind are introduced. The standard part of the study exists over the separate healthcare methodologies utilized within those IoT, comparable to, wireless prosperity monitoring, E-healthcare, Age-friendly healthcare systems, U-healthcare. This paper depicts and proposes a successful healthcare observing framework and complete monitoring existence cycle designed by utilizing the RFID tags and IoT tags. The simulation outcomes in this paper indicate the robust yield against different therapeutic emergencies. In this system to get the veracious assessment results, weighing and supervising the health position of the patient and to build the power of IoT, the mixture of microcontroller among sensors is presented. ? 2018, Indian Journal of Public Health Research and Development. All rights reserved.</t>
  </si>
  <si>
    <t>Healthcare industry need continuously been in the front position in the adoption and utilization of information and communication technologies (ICT) to the efficient healthcare organization and medication. Recent improvements over ICT and the emergence of the Internet of things (IoT) need to be opened up new avenues for exploration and investigation in every field including healthcare industry and medical. Hospitals have began utilizing the cell instruments for correspondence purpose and this plan internet of things (IoT) have been used and combined with Wi-Fi sensor node reminiscent of NFC tag, RFID,and small sensor nodes. The utilization of a cellular agent in healthcare process beneathwi-ficommunity location provides for an opportunity to investigate enhanced services to patients and staffs reminiscent of medicinal experts and nurses supplied for that of its mobility. In this paper novel strategy to use it IoT within the field of technicaland cunning wellness mind are introduced. The standard part of the study exists over the separate healthcare methodologies utilized within those IoT, comparable to, wireless prosperity monitoring, E-healthcare, Age-friendly healthcare systems, U-healthcare. This paper depicts and proposes a successful healthcare observing framework and complete monitoring existence cycle designed by utilizing the RFID tags and IoT tags. The simulation outcomes in this paper indicate the robust yield against different therapeutic emergencies. In this system to get the veracious assessment results, weighing and supervising the health positionof the patient and to build the power of IoT, the mixture of microcontroller among sensors is presented. ? 2018, Institute of Advanced Scientific Research, Inc. All rights reserved.</t>
  </si>
  <si>
    <t>Smartphones have become devices of choice for running studies on health and well-being, especially among young people. When entering college, students often face many challenges, such as adaptation to new situations, establish new interpersonal relationships, heavier workload and shorter deadlines, teamwork assignments and others. In this paper, the results of four studies examining students? wellbeing and mental health as well as student?s perception of challenges and obstacles they face during their academic journey are presented. In addition, a mobile application that acts as a complement to a successful tutoring project implemented at the authors? University is proposed. The application allows students to keep their schedules and deadlines in one place while incorporating virtual tutor features. By using both, the events from the student?s calendar and his or her mood indicators, the application sends notifications accordingly. These notifications encompass motivational phrases, time management guidelines, as well as relaxation tips. Copyright ? 2018, IGI Global.</t>
  </si>
  <si>
    <t>The growing concerns about the quality of life have also raised the interests in IAQ (Indoor Air Quality), because IAQ is one of the critical factors affecting our health and life. Therefore, in recent, small size, low cost IAQ monitoring systems are being developed. In particular, a small IAQ monitoring system is based on low cost sensor with lower performance, so that improving the reliability of sensors and coping well with outliers are one of the critical challenges in IAQ monitoring system design. In addition, the existing smoothing algorithms cannot be directly applied to the tiny IAQ monitoring system, since they require huge overhead to be processed in the system. Therefore, in this paper through the experiment with our tiny IAQ monitoring system we identify several outlier problems, and we develop a light-weight in-system smoothing algorithm based on exponential moving average algorithm. The experimental results show that the proposed in-system outlier smoothing algorithm is capable of smoothing outliers well with high accuracy, reliability, and lower memory usage. In addition, through evaluations, we also proved that the EMA based in-system smoothing algorithm outperforms SMA-based method. ? 2016 American Scientific Publishers. All rights reserved.</t>
  </si>
  <si>
    <t>The Safety, Health and Environmental professional will soon be able to choose from a wider number of solutions that incorporate the latest developments in electronics, cellular and wireless communication, sensors, and software, all of which are driven by and are essential components of three "megatrends"--IoT, Big Data, and Social Networking. This will fundamentally alter the way in which we go about collecting information for risk assessment, exposure assessment, and thus how we implement better and more cost-effective solutions for protecting workers' lives and well-being. The more we become aware of these trends and developments, the better we will be able to integrate them into our sampling strategies and analysis methods, which creates greater value from our daily work as safety and health professionals.</t>
  </si>
  <si>
    <t>The main postulate of the Internet of things (IoT) is that everything can be connected to the Internet, at anytime, anywhere. This means a plethora of objects (e.g. smart cameras, wearables, environmental sensors, home appliances, and vehicles) are ?connected? and generating massive amounts of data. The collection, integration, processing and analytics of these data enable the realisation of smart cities, infrastructures and services for enhancing the quality of life of humans. Nowadays, existing IoT architectures are highly centralised and heavily rely on transferring data processing, analytics, and decision-making processes to cloud solutions. This approach of managing and processing data at the cloud may lead to inefficiencies in terms of latency, network traffic management, computational processing, and power consumption. Furthermore, in many applications, such as health monitoring and emergency response services, which require low latency, delay caused by transferring data to the cloud and then back to the application can seriously impact their performances. The idea of allowing data processing closer to where data is generated, with techniques such as data fusion, trending of data, and some decision making, can help reduce the amount of data sent to the cloud, reducing network traffic, bandwidth and energy consumption. Also, a more agile response, closer to real-time, will be achieved, which is necessary in applications such as smart health, security and traffic control for smart cities. Therefore, this chapter presents a review of the more developed paradigms aimed to bring computational, storage and control capabilities closer to where data is generated in the IoT: fog and edge computing, contrasted with the cloud computing paradigm. Also an overview of some practical use cases is presented to exemplify each of these paradigms and their main differences. ? Springer International Publishing AG 2018.</t>
  </si>
  <si>
    <t>Innovations in healthcare, diagnostics, sensors and data analysis with Artificial Intelligence (AI) learning / recommendations offer opportunities for improved personalized healthcare, lower costs and benefits to the medical industry. The age of personalized human health monitoring has begun. Human health monitoring using fluidic diagnostic monitoring, non-invasive sensors, wearables (electronic health sensors), implanted health sensors, sound, visual images, and combinations of these data trends offer individuals personalized healthcare guidance. The data, analytics and recommendations from these personalized solutions are beginning to aide our early detection and understanding of health risks from chronic diseases and overall health / wellness. Examples include: cardiovascular disease, diabetes, oncology / cancer, kidney disease, elder care, Parkinson / Huntington Diseases, and many other healthcare applications. Rapid advancements of innovative healthcare diagnostic tools, health and environmental sensors along with data trending and analysis using AI systems or platforms can provide industry disruptions in healthcare. AI systems already aid health professionals and individuals with knowledge and recommendations that offer the promise of improved quality of life and lower healthcare costs. Examples such as: (1) earlier chronic disease detection and potential for disease progression delay or prevention, (2) understanding individual behavior, medication treatments and effectiveness of the treatments on activities of daily living and (3) personalized care based on your DNA, medical diagnostics and your healthcare trends relative to your healthcare needs and options to manage your quality of life. In this paper, we describe both new technologies and advancements to heterogeneous integration technology tools, materials and processes that provide differentiating electronics for future healthcare diagnostic tools and sensors. These new technologies are being applied to targeted applications in healthcare diagnostics and sensor monitoring for precision diagnostic data, smaller product size and much lower costs. Data streams can leverage AI to provide smart personalized healthcare guidance or solutions that compliment existing technology and data to partners such as healthcare professionals, patients and clients. In many applications, we leverage industry available technology or benefit from these new technology advancements to provide for the best system solution. Examples of these new and advancing technologies include: (1) Precision handling thinned wafers with large die, small die, multi-die, sub-components, components and substrates technologies, (2) Injection molded solder (IMS) technology for wafers (TSV and / or interconnection) and substrates, (3) Precision micro-component, die, multi-die substrate and multi-component assembly / integration technology for healthcare, IoT and AI Systems, (4) Precision laser micro-machining, cutting and welding technology, (5) Flexible multi-channel, micro-fluidic systems for smart sensing, point of care (POC) diagnostics, and AI and (6) Small form factor micro-systems and energy solutions / technologies that support future healthcare, IoT, and AI linked computing solutions. Examples of key challenges and advantages of these technologies for the targeted applications are shared relative to current industry standard solutions. Highlights on future demonstrations in progress at the time of writing this paper are targeted for our 2018 ECTC presentation and other future technical publications. ? 2018 IEEE.</t>
  </si>
  <si>
    <t>Wearable- IOT based low- cost platforms can enable dynamic lifestyle monitoring through enabling promising and exciting opportunities for wellness and chronic- disease management in personalized environments. Diabetic and pre- diabetic populations can modulate their alcohol intake by tracking their glycemic content continuously to prevent health risks through these platforms. We demonstrate the first technological proof of a combinatorial biosensor for continuous, dynamic monitoring of alcohol and glucose in ultra- low volumes (1?5 ?L) of passive perspired sweat towards developing a wearable- IOT based platform. Non-invasive biosensing in sweat is achieved by a unique gold- zinc oxide (ZnO) thin film electrode stack fabricated on a flexible substrate suitable for wearable applications. The active ZnO sensing region is immobilized with enzyme complexes specific for the detection of alcohol and glucose through non- faradaic electrochemical impedance spectroscopy (EIS) and chronoamperometry (CA). Biomolecular interactions occurring at the electrode- sweat interface are represented by the impedance and capacitive current changes in response to charge modulations arising in the double layer. We also report the detection of alcohol concentrations of 0.01?100 mg/dl and glucose concentrations of 0.01?50 mg/dl present in synthetic sweat and perspired human sweat. The limit of detection obtained for alcohol and glucose was found to be 0.1 mg/dl in perspired human sweat. Cross- reactivity studies revealed that glucose and alcohol did not show any signal response to cross- reactive molecules. Furthermore, the stable temporal response of the combinatorial biosensor on continuous exposure to passive perspired human sweat spiked with alcohol and glucose over a 120-min duration was demonstrated. ? 2018 Elsevier B.V.</t>
  </si>
  <si>
    <t>The increase in life expectancy and the consequent aging of the general population pose, nowadays, major challenges to modern societies. Most elderly people have the usual problems related to old age, like health chronic problems and sensory and cognitive impairments. Besides that, in today?s modern societies, where families have less and less time to look after for their old relatives, the isolation of the elderly is a real concern and a very current problem, which is enhanced if the elders live alone. To solve or, at least, mitigate that problem, it was developed a smart home for elders that is presented and described in this paper. The developed assistive home system, which is based on available technology, can ensure the quality of life, safety and well-being of all older adults that want or desire to live in the comfort of their home, near to their friends and in their neighborhood, instead of living in elder care centers. The proposed solution can record and analyze the elders? daily routines in order to alert (e.g., e-mails or text messages) the family members and/or social agents (e.g., doctors and caregivers) whenever an unusual situation occurs or when the elder is in danger, provide real-time audio and video when necessary and some comfort features, such as, automatic lighting and temperature control. The relevant events are recorded and maintained in a cloud database, which can be accessed through a dedicated website or by an Internet of Things (IoT) Application Programming Interface (API). Although this type of solution/service is focused in the elderly population, anybody can use it. The developed solution provides comfort and safety to elders and, at the same time, an easier way of monitoring all important events. ? Springer International Publishing AG 2017.</t>
  </si>
  <si>
    <t>In this paper we study how IoT technology can be introduced and used in different sectors; industrial IoT, smart energy, smart homes, smart cities, health care and social care, sports and well-being. The research has given increased insights into opportunities and obstacles for the introduction of IoT in different sectors. The main obstacles are considered to be i) specific IoT solutions often tend to be a small part of the overall solution, ii) lack of knowledge about which overall services the IoT solution may be part of, iii) Fragmentation and insufficient scalability, iv) Distrust and hesitation among actors to share data and platforms and finally, v) fear of changing the own business model. The analysis of our cases indicates that most of the challenges occur due to the fact that the solutions initially have been developed using a single firm business model. In order to survive or grow a networked business model is needed. ? 2017 IEEE.</t>
  </si>
  <si>
    <t>Driving is a complex activity with the continuously changing environment. Safe driving can be challenged by changes in drivers' physical, emotional, and mental condition. Population in the developed world is aging, so the number of older drivers is increasing. Older drivers have relatively higher incidences of crashes precipitated by drivers' medical emergencies when compared to another age group. On the elderly population, automakers are paying more attention to developing cars that can measure and monitor the drivers' health status to protect them. In recent years, the automotive industry has been integrating health, wellness, and wellbeing technologies into cars with Internet of Things (IoT). A broad range of applications is possible for the IoT-based elderly smart healthcare monitoring systems. For example, smart car, smart home, smart bed, etc., Both luxury automakers and key global original equipment manufacturers are integrating healthcare services into their next-generation products. Stroke is a brain attack caused by the sudden disturbance of blood supply to that area. The stroke population, as well as the global population, are aging. The chances of surviving from an acute and sudden infarction (i.e., stroke) are much higher if the senior citizens get emergency medical assistance within a few hours of occurrence. This research objective is the successful detection and generation of alarms in cases of stroke onset through IoT, which will allow the timely delivery of medical assistance, to mitigate the long-term effects of these attacks. ? 2017 SAE International.</t>
  </si>
  <si>
    <t>Nowadays, obesity and hypertension are two global health problems that affect the quality of life of people and thus their work life. The Internet of Things (IoT) is a paradigm in which everyday objects are equipped with identification, detection, interconnection, and processing capabilities that allow them to communicate with one another and with other devices and services through the Internet to achieve some goal. The IoT great opportunities for monitoring, analyzing, diagnosing, controlling and providing treatment recommendations for chronic-degenerative diseases, such as obesity and hypertension. In this work, we design a smart healthcare platform architecture based on the IoT paradigm; the paper also discusses important literature associating obesity, hypertension, and other chronic-degenerative diseases with the applications of the IoT paradigm. Finally, to validate our architecture, we present the case study of an elderly patient suffering from overweight and hypertension. ? Springer International Publishing AG 2017.</t>
  </si>
  <si>
    <t>A cyber physical system involves the combination of sensors, actuators, and computation modules to solve issues that lie across the physical and computational areas. This emerging technology will lead to a significant improvement in the health care industry and also will enhance the quality of life of our communities, including older and disabled persons. Our objective in this chapter is to give insights from the current research to provide future perspectives for scientific research and development. We reviewed the current research and inventions in the field of cyber physical systems (CPS) focusing on the health care industry where computational intelligence is used for decision support. In this chapter, we discuss the current state of the art and trends in cyber physical system in health care industry and summarize the issues that need to be overcome. We conclude by identifying the future challenges in this technology that needs to be addressed in order to identify and facilitate priority research in this emerging field. ? 2014 Springer Science+Business Media Singapore.</t>
  </si>
  <si>
    <t>Advancements in sensor technology has provided new ways for researchers to monitor the elderly in uncontrolled environments. Sensors have become smaller, cheaper and can now be worn on the body. Smart phones are also more common in the average household and can provide some analysis of behaviour. Because of this, researchers are able to monitor behaviours in a more natural setting, which can produce useful data. For those suffering with a mental illness, this is important as it allows for continuous, non-invasive monitoring in order to diagnose symptoms from different behaviours. However, issues with the sensors and the involvement of human factors are challenges that need to be addressed. These challenges must be taken into consideration in addition to the behavioural symptoms of Dementia that can appear in the elderly. The application of sensor technologies can aid in improving the quality of life of an elderly person with Dementia and monitor the progression of the disease through behavioural analysis. This paper will provide an experiment protocol that can be used to monitor those with mild cognitive impairment in a natural environment. We will also provide data and results from an initial experiment and discuss our plans for future experimentation. ? 2018 IEEE.</t>
  </si>
  <si>
    <t>Environmental noise has a direct influence on human health and also on the quality of life. The environmental noise effects on health are not only related to annoyance, sleep and cognitive performance but can also be linked with raised blood pressure. Therefore, noise pollution must be seen as severe world public health challenge and should be monitored not only inside buildings, as people spend about 90% of our lives indoors, for enhanced occupational health but also in outside for enhanced living environments in smart cities. Noise real-time monitoring allows the detection of unhealthy situations and to notify the building or the city managers to take interventions to decrease the sound levels quickly. Considering the proliferation of Internet of Things (IoT) devices and technologies, the iSound, a solution for real-time noise monitoring based on IoT has been developed. This solution is composed by a hardware prototype for ambient data collection and web portal for data consulting. The iSound is based on open-source technologies and is a totality Wi-Fi system, with several advantages compared to existing systems, such as its modularity, scalability, low-cost and easy installation. ? Springer Nature Switzerland AG 2019.</t>
  </si>
  <si>
    <t>Ambient Assisted Living (AAL) aims providing a quality of life to elderly for sustaining their lives without constant supervision. The technology developments enabled devices with more processing power, longer battery life and more advanced sensor capabilities. Internet of Things (IoT) is a phenomenon that allows seamless interconnection of very small devices over Internet; bringing new opportunities for AAL solutions. AAL systems equipped with IoT devices will generate vast amount of data in short time, thus a big data problem to mangle. This study proposes a simulation infrastructure that allows researchers to create their own AAL scenarios without real devices, and a system architecture to tackle the big data problem that is inferred by utilization of IoT in AAL systems. In order to understand feasibility of the architecture we conduct a performance experiment, in which we increase the number of messages that the system can handle per second. The resulst of the experiment are promising. ? ICST Institute for Computer Sciences, Social Informatics and Telecommunications Engineering 2016.</t>
  </si>
  <si>
    <t>Large organizations that deal with massive BigData has become a challenging task to process with advanced technologies. Many IoT industries manifest the interrelationship among large organizations mostly with healthcare sectors which advances in the well-being of trendy society based systems, functions, and modern manufacturing tendencies. IoT placed its importance in remote medical organizations scrutinizing format that generates unceasing data on the web information regarding the physiological situations of a patient. This paper uses are fined collective network model to drop protection risks and examine how phenomenal wearable gadgets are prodigious in science and intelligent technology. Insurance policies from various IoT and eHealth regulations discover the perspectives of economics and society needs regarding endless prosperity and yields expected out come in research step in Big Data concerning physical disorders and threats which are more beneficial in healthcare contexts. This research paper provides a system to maintain enormous data in unfolding data preparation, evaluation, and security using Big Data in IoT, and also interpret design applications of Healthcare IoT. This directed to the smart healthcare realm and locates the result of data fusion in the framework of IoT networks and communication units, resides in edge tools, and cloud platforms. The comprehensive work and acknowledging the time of society healthcare utility services by improving the maintenance of the IoT technologies in Healthcare. ? 2020 Mattingley Publishing. All rights reserved.</t>
  </si>
  <si>
    <t>SIoT (Social Internet of things), as the name suggests, is the social network of things. SIoT could be useful in providing social help in healthcare industry. This paper describes how it can be used for the social well-being of the people with disabilities (PwD). A particular scenario for the blind persons has been taken into consideration, that is, how to ease the travelling for blinds, especially in crossing a traffic light. The main focus is to make them walk and travel independently without the help of others. A traffic light crossing (TLC) algorithm has been proposed to help the visually challenged persons to cross the traffic light in IoT Network. In this chapter, different computing types for IoT and tools supporting have also been discussed. ? 2020, Springer Nature Singapore Pte Ltd.</t>
  </si>
  <si>
    <t>In the new and transformative era, our surrounding environments are increasingly connected through exponential growth of cyber-physical systems and intelligent technologies. One such example is an Unmanned Aerial Surveillance Platform, also known as drone, for applications such as surveillance, real-time monitoring, emergency augmentation for actionable response, security and enabler of connected communities to bring about new levels of opportunity and growth, safety and security, health and wellness, thus improving the overall quality of life. Based on our previous experience, we present a modality of smart and connected sensors platforms that have a great potential to provide enhanced situational awareness for safety and security. ? Springer Nature Switzerland AG 2020.</t>
  </si>
  <si>
    <t>With the global population crossing 7 billion, the number of deaths from cardiovascular diseases is on the rise. According to WHO report, 17.9 million people die each year from CVDs, representing 31% of all global deaths. Of these deaths, 85% are due to heart attack and stroke. Cardiovascular diseases, the leading cause of premature death in the world include heart attacks, strokes and other circulatory diseases. More than 75% of CVD deaths occur in low-income and middle-income countries. So the challenge is how to provide a health-care monitoring system especially for rural areas which lacks in the established set up of cardio health centers. The scarcity of specialist can partially be solved with sharing the people medical information with professionals, specialists and artificial intelligence health management system on cloud to give information at early stage, which can increase the quality of life and also lessen the risk of death. In this paper we discuss the implementation and design of a monitoring and measurement system based on IoT (internet of things) with Arduino. This system uses Arduino microcontroller with ESP8266 NodeMCU as a WI-FI module which helps to send and store the real time information of patient health to Google firebase. ? 2019 IEEE.</t>
  </si>
  <si>
    <t>Nowadays, healthcare and human well-being in general have been profoundly flustered by the current novel technologies that have created a fresh ground for e-health and smart healthcare innovations. The key benefit of e-health and smart healthcare is the appropriate utilization, management and analysis of generated data from trending technologies like sensors, wearables, smartphones, Multi-Agent Systems (MAS) and Internet of Things (IoT) to improve people's quality of life. Hence, a smart home conception following specific architectures and using the appropriate technologies of medical surveillance would form an essential aspect for the smart healthcare paradigm. Accordingly, an optimal design and architecture for an intelligent home and an effective intelligent healthcare would consider a resilient balance of IoT, MAS and an adequate machine learning model for human behavior analysis. In this paper, a new smart home design for medical surveillance is proposed in order to contribute to the expansion of the number of smart healthcare users and providers on a winner-winner relationship that promotes individuals comfort and prosperity and drives-up the Information Technology contributions and business. ? 2019 Association for Computing Machinery.</t>
  </si>
  <si>
    <t>The concept of Health Smart House aims at giving an autonomous life, in their own home, to people who suffering from a chronic disease, older, handicapped people, etc. However, developing a smart health system for home is a challenge. A long-term, it must meet the specific needs of any user. In addition, it must provide the most important daily services. That is, to design and develop smart health system is important to know patients' needs and the point of view of caregivers, doctors, nurses, etc. In this paper, we have based on a smart-home environment that use home automation and tangible and wearable interaction to improve the patients' quality of life. In order to know the point of view the patients, caregivers, doctors, etc. We have conducted an expert survey to identify challenges and advantages in home automation and system interaction. The survey is divided into three sections: the patients' load cognitive using the system; the most useful variables related to data gathering through sensors, and the system social acceptance. Thanks to the results obtained, we contribute to a better understanding about important factors in healthcare, home automation and user interaction. ? 2019 Association for Computing Machinery.</t>
  </si>
  <si>
    <t>Removed in data extraction: Short paper</t>
  </si>
  <si>
    <t>Exciting new applications of Internet of Things (IoT) technology are arising, particularly in healthcare, where the leveraging effects can significantly improve patients' well-being while alleviating the problem of scarce resources. But the hype around these applications far outpaces the reality. Furthermore, there is a real risk that these leveraging technologies will disassociate caregivers from patients, potentially resulting in a loss of caring. In this article, the authors review some of the most promising applications for IoT in healthcare and the significant challenges ahead. ? 2016 IEEE.</t>
  </si>
  <si>
    <t>Future Internet and Internet of Things are hot research topics mainly due to 2 enabling factors: The increasing use of wireless networks and the constant miniaturization of electrical devices. Both enablers have also empowered the development of Wireless Body Area Networks (WBANs). In these networks various sensors are attached on clothing or on the body or even implanted under the skin. The wireless nature of the network and the wide variety of sensors offer numerous new, practical and innovative applications to improve health care and the Quality of Life. The sensors of a WBAN measure for example the heartbeat, the body temperature or record a prolonged electrocardiogram. Using a WBAN, the patient experiences a greater physical mobility and is no longer compelled to stay in the hospital. This paper offers a survey of the concept of Wireless Body Area Networks and presents a unique European initiative which offers access to a federated set of European Testbeds and Research Facilities in the area of Future Internet. ? 2014 IEEE.</t>
  </si>
  <si>
    <t>The world population's life expectancy has gradually increased. According to the World Health Organization (WHO), the life expectation will reach 90 years by 2030, and this quality of life is one of most important aging aspects. The academic and business communities are devoting many efforts to develop new applications that promote quality of life for this portion of the population; services, such as vital signs monitoring, fall detection systems, heart attacks, among others, are increasingly in evidence. Most of these e-health systems are focused on intelligent devices-Internet of Things (IoT). However, IoT by itself is not able to process, store and guarantee the quality of service of these services due to hardware capacity limitations. So, to mitigate this issue, IoT has two major allies in order to be able to provide e-health services with high availability and quality, fog and cloud computing. This paper presents in progress e-health architecture using IoT for data acquisition, fog for data pre-processing and short-Term storage, and cloud for data processing, analyze and long-Term storage. We also describe main challenges to provide an e-health application with high availability, high performance and accessibility, at low deployment and maintenance cost. ? 2018 IEEE.</t>
  </si>
  <si>
    <t>Nowadays, ageing related diseases represent one of the most relevant challenges for developed countries. The use of healthcare remote technology may allow reducing most of the management of the chronic diseases meanwhile it may also contribute to the improvement of elderly people's quality of life. Unfortunately, despite the advent of Internet of things and the even decreasing price of sensors, current proposals are not extensible during runtime meaning that they need to be maintained offline by engineers. Therefore, in this paper we discuss how to build an ad-hoc extensible (during runtime) healthcare monitoring system by using low cost wireless sensors and already existent Internet of things technology as communication platform. Moreover, we present a prototype of a basic healthcare remote monitoring system, which alerts, in real time, patients' relatives or medical doctors that an elderly people is experienced a problem that could need medical attention or hospitalization. ? 2015 IEEE.</t>
  </si>
  <si>
    <t>Increases in the rates of chronic disease and an aging population have created a demand for new forms of preventative care and proactive health monitoring technologies. While senior populations may be hesitant to adopt wearable technologies, the ability to retrofit assistive devices already in use by the individuals may provide a major stepping stone for increased adoption rates and monitoring abilities. Design of such systems often exhibit challenges with respect to sensor selection, placement, and consequently, reliability and usability of the system in real-world environments. As part of a growing line of smart assistive devices, this work presents a proposed design for a multi-sensor walker with pilot data collected and tested in a real-world environment, including outdoors. Preliminary analysis of results demonstrates the ability to determine levels of activity and environments, important factors related to health and wellness and risk of falls. ? 2018 IEEE.</t>
  </si>
  <si>
    <t>Internet of Things (IoT) has penetrated into our day-to-day activities in one way or the other. IoT application provides a huge opportunity for applications in health care system, improving patients' quality of life. The combination of embedded systems, sensors and actuators associated with constant monitoring of patients aids in alleviating patient discomfort, providing timely assistance and supervision. IoT has a vast scope in health care system due to affordability and possibility to develop compact systems. In this paper, we propose an IoT based solution that can be adapted into Lateral Rotation Mattress used for bed-bound patients through embedding sensors to recognize patient discomfort and alleviate it through an intelligent IoT system. ? 2017 IEEE.</t>
  </si>
  <si>
    <t>The vINCI project proposes an approach for providing personalized assistance services for patients in an IoT-based ecosystem. In this context, the challenges remain to develop technologies that meet the needs of older adults, accommodate their cognitive and perceptual declines. One of the challenges to the effective design of such technologies is the understanding of the conceptual model of the older adult. vINCI offers a feasible opportunity for seniors to independently evaluate their quality of life and health status and receive a direct feedback which would enable them to take appropriate measures to improve their health status and prevent future negative events. In this paper, we present the design considerations for a profile of an elderly patient, as modeled in vINCI using ontologies. For vINCI care, the patient profile will be the input to provide personalized support for daily/medical activities. The profile will be used as evidence to evaluate the impact of vINCI on the perceived Quality of Life (QoL) level, allowing a proper adjustment (if needed) of the intervention support provided by caregivers. ? 2019 IEEE.</t>
  </si>
  <si>
    <t>Older adults face challenges such as chronic health conditions, reduced mobility, and cognitive decline. Technological solutions are valuable resources to assist older adults in maintaining their quality of life. One approach involves the Internet of Things (IoT) connected sensors which are designed to detect and record individuals' activities and status within their living spaces. Despite the promise of these technologies to improve health outcomes and quality of life in older adults, there still remains a challenge in understanding older adults' perceptions and concerns. We propose to conduct a pilot study to demonstrate feasibility and understand older adults' preferences and needs using the IoT connected sensors within their home. ? 2017 IEEE.</t>
  </si>
  <si>
    <t>The growth of personal sensors and the ability to sensorize attributesconnected with the physical beings and environments are increasing.Initiatives such as Internet of Things (IoT)) aim to connect devices andpeople through communication channels in order to automate and fuelinteraction. Targeted approaches can be found on the Smart Citiespro-jects which use the IoT to gather data from people and attributesrelated to city management. Though good for management of new cities,well-being should as well be of principal importance. It regards usershigher than infrastructure and managerial data. Taking lessons fromergonomic studies, health studies and user habits it is possible totrack and monitor user daily living. Moreover, the link between userliving conditions and sparse events such as illness, indispositions canbe tracked to well-being data through autonomous services. Suchapplication is detailed in the approach categorized by this article andthe research presented.</t>
  </si>
  <si>
    <t>Venue</t>
  </si>
  <si>
    <t>Venue Type</t>
  </si>
  <si>
    <t>Impact Factor</t>
  </si>
  <si>
    <t>Our clustering</t>
  </si>
  <si>
    <t>First Author Name</t>
  </si>
  <si>
    <t>First Author Country</t>
  </si>
  <si>
    <t>Publication Source</t>
  </si>
  <si>
    <t>Research Type</t>
  </si>
  <si>
    <t>Empirical Validation</t>
  </si>
  <si>
    <t>Type of Solution</t>
  </si>
  <si>
    <t>Contribution Type</t>
  </si>
  <si>
    <t>User Profile</t>
  </si>
  <si>
    <t>PUBMED</t>
  </si>
  <si>
    <t>Aging Clinical and Experimental Research</t>
  </si>
  <si>
    <t>IEEE International Black Sea Conference on Communications and Networking, BlackSeaCom</t>
  </si>
  <si>
    <t>Conference</t>
  </si>
  <si>
    <t>2016 IEEE International Black Sea Conference on Communications and Networking (BlackSeaCom)</t>
  </si>
  <si>
    <t>JMIR MHealth and UHealth</t>
  </si>
  <si>
    <t>IOP Conf. Series: Materials Science and Engineering</t>
  </si>
  <si>
    <t>Internet of things for remote elderly monitoring: a study from user-centered perspective</t>
  </si>
  <si>
    <t>Journal of Ambient Intelligence and Humanized Computing</t>
  </si>
  <si>
    <t>IEEE Internet Computing</t>
  </si>
  <si>
    <t>Studies in Health Technology and Informatics</t>
  </si>
  <si>
    <t>Book series</t>
  </si>
  <si>
    <t>Health Promotion in Office Environments: A Worker-Centric Approach Driven by the Internet of Things</t>
  </si>
  <si>
    <t>International Conference on Intelligent Environments</t>
  </si>
  <si>
    <t>14th International Conference on Intelligent Environments</t>
  </si>
  <si>
    <t>Health Information Science and Systems</t>
  </si>
  <si>
    <t>IETE Technical Review</t>
  </si>
  <si>
    <t>MDPI Technologies</t>
  </si>
  <si>
    <t>JMIR Medical Informatics</t>
  </si>
  <si>
    <t>International Conference on Society and Information Technologies, ICSIT</t>
  </si>
  <si>
    <t>International Symposium on Telecommunication: With Emphasis on Information and Communication Technology, IST</t>
  </si>
  <si>
    <t>Symposium</t>
  </si>
  <si>
    <t>International Conference on Control Systems and Computer Science, CSCS</t>
  </si>
  <si>
    <t>International Conference on Big Data, Cloud Computing, and Data Science, BCD</t>
  </si>
  <si>
    <t>IEEE Sensors Applications Symposium, SAS</t>
  </si>
  <si>
    <t>Global IoT Summit, GIoTS</t>
  </si>
  <si>
    <t>ACM/IEEE International Conference on Cyber-Physical Systems, ICCPS</t>
  </si>
  <si>
    <t>Workshop</t>
  </si>
  <si>
    <t>International Conference on Emerging Trends in Information Technology and Engineering, IC-ETITE</t>
  </si>
  <si>
    <t>Lecture Notes in Computer Science</t>
  </si>
  <si>
    <t>International Conference on Biomedical Electronics and Devices, BIODEVICES</t>
  </si>
  <si>
    <t>International Workshops on Foundations and Applications of Self* Systems, FAS*W</t>
  </si>
  <si>
    <t>International Joint Conference on e-Business and Telecommunications, ICETE</t>
  </si>
  <si>
    <t>IEEE International Conference on Internet of Things (iThings) and IEEE Green Computing and Communications (GreenCom) and IEEE Cyber, Physical and Social Computing (CPSCom) and IEEE Smart Data (SmartData)</t>
  </si>
  <si>
    <t>Journal of Medical Internet research</t>
  </si>
  <si>
    <t>IEEE</t>
  </si>
  <si>
    <t>International Conference on Service-Oriented Computing and Applications, SOCA</t>
  </si>
  <si>
    <t>International Conference on Computational Science and Computational Intelligence, CSCI</t>
  </si>
  <si>
    <t>IEEE Symposium on Computers and Communications</t>
  </si>
  <si>
    <t>MDPI Computation</t>
  </si>
  <si>
    <t>International Conference on Smart Cities: Improving Quality of Life Using ICT and IoT, HONET-ICT</t>
  </si>
  <si>
    <t>International Conference on Innovative Trends in Computer Engineering, ITCE</t>
  </si>
  <si>
    <t>IEEE International Conference on Internet of Things (iThings), and IEEE Green Computing and Communications (GreenCom) and IEEE Cyber, Physical and Social Computing (CPSCom)</t>
  </si>
  <si>
    <t>Springer Computing</t>
  </si>
  <si>
    <t>America's Conference on Information Systems, AMCIS</t>
  </si>
  <si>
    <t>ACM on Interactive, Mobile, Wearable and Ubiquitous Technologies</t>
  </si>
  <si>
    <t>International Conference on Engineering, Technology and Innovation, ICE</t>
  </si>
  <si>
    <t>International Conference on Computing, Analytics and Security Trends, CAST</t>
  </si>
  <si>
    <t>IEEE International Forum on Research and Technologies for Society and Industry, RTSI</t>
  </si>
  <si>
    <t>Forum</t>
  </si>
  <si>
    <t>Annual IEEE Consumer Communications and Networking Conference, CCNC</t>
  </si>
  <si>
    <t>Digital Health Conference, DH</t>
  </si>
  <si>
    <t>Type</t>
  </si>
  <si>
    <t>Count</t>
  </si>
  <si>
    <t>Pago</t>
  </si>
  <si>
    <t>Advances in Distributed Computing and Artificial Intelligence Journal</t>
  </si>
  <si>
    <t>Conference on Internet of Things - Business Models, Users, and Networks, CMI</t>
  </si>
  <si>
    <t>International Conference on Electrical, Electronics and Computer Engineering, UPCON</t>
  </si>
  <si>
    <t>IEEE 20th International Conference on High Performance Computing and Communications; IEEE 16th International Conference on Smart City; IEEE 4th International Conference on Data Science and Systems (HPCC/SmartCity/DSS)</t>
  </si>
  <si>
    <t>Electronic Components and Technology Conference</t>
  </si>
  <si>
    <t>Execution</t>
  </si>
  <si>
    <t>nTopic</t>
  </si>
  <si>
    <t>likelihood</t>
  </si>
  <si>
    <t>perplexity</t>
  </si>
  <si>
    <t>tcoherence</t>
  </si>
  <si>
    <t>params</t>
  </si>
  <si>
    <t>{'batch_size': 128, 'doc_topic_prior': None, 'evaluate_every': -1, 'learning_decay': 0.7, 'learning_method': 'batch', 'learning_offset': 10.0, 'max_doc_update_iter': 100, 'max_iter': 10, 'mean_change_tol': 0.001, 'n_components': 3,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</si>
  <si>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4,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</si>
  <si>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5,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</si>
  <si>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6,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</si>
  <si>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7,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</si>
  <si>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8,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</si>
  <si>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9,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</si>
  <si>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10,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</si>
  <si>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11,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</si>
  <si>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12,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</si>
  <si>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13,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</si>
  <si>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14, 'n_jobs': -1, 'perp_tol': 0.1, 'random_state': None, 'topic_word_prior': None, 'total_samples': 1000000.0, 'verbose': 0}</t>
  </si>
  <si>
    <t>{'batch_size': 128, 'doc_topic_prior': None, 'evaluate_every': -1, 'learning_decay': 0.7, 'learning_method': 'batch', 'learning_offset': 10.0, 'max_doc_update_iter': 100, 'max_iter': 10, 'mean_change_tol': 0.001, 'n_components': 15,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</si>
  <si>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3,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</si>
  <si>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4,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</si>
  <si>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5,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</si>
  <si>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6,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</si>
  <si>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7,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</si>
  <si>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8,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</si>
  <si>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9,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</si>
  <si>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10,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</si>
  <si>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11,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</si>
  <si>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12,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</si>
  <si>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13,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</si>
  <si>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14, 'n_jobs': -1, 'perp_tol': 0.1, 'random_state': None, 'topic_word_prior': None, 'total_samples': 1000000.0, 'verbose': 0}</t>
  </si>
  <si>
    <t>{'batch_size': 128, 'doc_topic_prior': None, 'evaluate_every': -1, 'learning_decay': 0.5, 'learning_method': 'batch', 'learning_offset': 11, 'max_doc_update_iter': 100, 'max_iter': 15, 'mean_change_tol': 0.001, 'n_components': 15, 'n_jobs': -1, 'perp_tol': 0.1, 'random_state': None, 'topic_word_prior': None, 'total_samples': 1000000.0, 'verbose': 0}</t>
  </si>
  <si>
    <t>model-3</t>
  </si>
  <si>
    <t>model-4</t>
  </si>
  <si>
    <t>model-5</t>
  </si>
  <si>
    <t>model-6</t>
  </si>
  <si>
    <t>model-7</t>
  </si>
  <si>
    <t>model-8</t>
  </si>
  <si>
    <t>model-9</t>
  </si>
  <si>
    <t>model-10</t>
  </si>
  <si>
    <t>model-11</t>
  </si>
  <si>
    <t>model-12</t>
  </si>
  <si>
    <t>model-13</t>
  </si>
  <si>
    <t>model-14</t>
  </si>
  <si>
    <t>model-15</t>
  </si>
  <si>
    <t>Cluster</t>
  </si>
  <si>
    <t>Interpretation</t>
  </si>
  <si>
    <t>IoT Healthcare Services</t>
  </si>
  <si>
    <t>Wearables and Sensors</t>
  </si>
  <si>
    <t>Big Data</t>
  </si>
  <si>
    <t>Health Activity Monitoring</t>
  </si>
  <si>
    <t>Elderly Healthcare</t>
  </si>
  <si>
    <t>Breno</t>
  </si>
  <si>
    <t>PedroAlmir</t>
  </si>
  <si>
    <t>Andamento da Atividade</t>
  </si>
  <si>
    <t>Done</t>
  </si>
  <si>
    <t>Estimativas</t>
  </si>
  <si>
    <t>Quarta-feira</t>
  </si>
  <si>
    <t>Quinta-feira</t>
  </si>
  <si>
    <t>Tempo Médio por Artigo (minutos)</t>
  </si>
  <si>
    <t>Estimativa (dias)</t>
  </si>
  <si>
    <t>Artigos</t>
  </si>
  <si>
    <t>Disponibilidade</t>
  </si>
  <si>
    <t>Estimativa</t>
  </si>
  <si>
    <t>Total</t>
  </si>
  <si>
    <t>In the digital city of the future there is the vision of seamless virtual and physical access for every home and between each home and the workplace, as well as critical city infrastructure such as the post office, the bank, hospitals, transportation systems, and other entities. This paper provides an overview of technical and other issues in extending at home (@home) assistive technologies for the elderly and the disabled. The paper starts by giving a vision of what this city is supposed to look like and how a human is to act, navigate and function in it. A framework for extending assistive technologies is proposed that considers individuals belonging to special groups of interest and locations other than their home. Technology has already reached the state of ubiquitous and pervasive sensor devices measuring everything, from temperature to human behavior. Implanting intelligence into and connecting such devices will be of immense use in preventive healthcare, security in industrial installations, greater energy efficiency, and numerous other applications. The paper reviews enabling technologies that exist and focuses on healthcare applications that support a longer and higher quality of life at home for the elderly and the disabled. It discusses intelligent platforms involving agents, context-aware and location-based services, and classification systems that enable advanced monitoring and interpretation of patient status and optimization of the environment to improve medical assessments. The paper concludes with a discussion of some of the challenges that exist in extending @home assistive technologies to @city assistive technologies. ? 2010 Elsevier Ltd. All rights reserved.</t>
  </si>
  <si>
    <t>The Internet of Things (IoT) is the latest Internet evolution that incorporates a diverse range of things such as sensors, actuators, and services deployed by different organizations and individuals to support a variety of applications. The information captured by IoT present an unprecedented opportunity to solve large-scale problems in those application domains to deliver services; example applications include precision agriculture, environment monitoring, smart health, smart manufacturing, and smart cities. Like all other Internet based services in the past, IoT-based services are also being developed and deployed without security consideration. By nature, IoT devices and services are vulnerable tomalicious cyber threats as they cannot be given the same protection that is received by enterprise services within an enterprise perimeter.While IoT services will play an important role in our daily life resulting in improved productivity and quality of life, the trend has also "encouraged" cyber-exploitation and evolution and diversification of malicious cyber threats. Hence, there is a need for coordinated efforts from the research community to address resulting concerns, such as those presented in this special section. Several potential research topics are also identified in this special section. ? 2016 ACM 1533-5399/2016/12-ART23 $15.00.</t>
  </si>
  <si>
    <t>By bridging the physical and the virtual worlds, the Internet of Things (IoT) impacts a multitude of application domains, among which smart cities, smart factories, resource management, intelligent transportation, health and well-being to name a few. However, leveraging the IoT within software applications raises tremendous challenges from the networking up to the application layers, in particular due to the ultra-large scale, the extreme heterogeneity and the dynamics of the IoT. This paper more specifically explores how the service-oriented architecture paradigm may be revisited to address challenges posed by the IoT for the development of distributed applications. Drawing from our past and ongoing work within the MiMove team at Inria Paris, the paper discusses the evolution of the supporting middleware solutions spanning the introduction of: probabilistic protocols to face scale, cross-paradigm interactions to face heterogeneity, and streaming-based interactions to support the inherent sensing functionality brought in by the IoT. ? Springer International Publishing Switzerland 2016.</t>
  </si>
  <si>
    <t>Food engineering should shed its historical mindset, embrace new challenges and opportunities that the 21st century holds. Unabated scientific progress and breakthroughs highlight mounting challenges with some vital paradigm shifts. Four main challenges have been identified: modeling, virtualization, open innovation (OI) and social responsibility (SR). The shift from empirical to physics-based food modeling is paramount to benefit from new sensor technology, proliferation of the 'Internet of Things', and big-data information. An overriding part of modeling continues to be food uniqueness and complexity, consumer needs and expectations, health and wellness, sustainability and SR. Virtualization is to significantly benefit from expanding computational power, dedicated software, cloud computing, big data, and other breakthroughs. Collaboration and partnerships with all innovation ecosystem stakeholders are paramount. Academia's role as a 'startup university' requires revising its intellectual property models, curricula rejuvenating, OI, creativity, employability and SR. Food engineers are at a verge of a very prosperous future. ? 2015 Elsevier Ltd.</t>
  </si>
  <si>
    <t>Internet of Things (IoT) is a new frontier where scientists are currently experimenting with fascinating new ideas and items. Along with health-care and wellness, sports and recreational activities constitutes one of the most rapidly growing areas of personal and consumer-oriented Internet of Things technologies. This area of research is in its nascent stage of development and has been investigated by none till date. Though few companies have started working in this area, the methodology while manufacturing their products lack in standard architectural framework. Despite of huge market expectations, this filed of research lags far behind than other sectors of IoT. This literature investigates how sports and recreational activities can be augmented through novel services based on standard architecture of emerging IoT infrastructures. This paper envisages the Internet of Things for Sports (IoTSport) as the novel and state of the art framework which is capable to cater the needs of persuasion of current sports culture in a smart and handy way. Moreover, IoT for sports and recreational activities provide a new domain of research that includes several of the critical challenges which need to be taken care of. It is skeptical to the fact that the research output from this work would surely affect other domains such as health and rehabilitation in near future. ? 2015 IEEE.</t>
  </si>
  <si>
    <t>A Smart City represents an improvement of today cities that strategically exploits many smart factors to increase the city sustainable growth and strengthen city functions, while ensuring citizen quality of life and health. Cities can be perceived as an ecosystem of "things" which citizens daily interact with: street furniture, public buildings, transportation, monuments, public lighting as well as personal smartphones. Thanks to recent advances in ICT such things can be considered always interconnected also providing sensing and actuating facilities according to the Internet of Things and Cyber Physical Systems models. Creating smart services that exploit such a complex infrastructure is a fundamental and current challenge. To this end, aim of this paper is the design and implementation of the Software Defined Cities approach: a Cloud-based infrastructure that, starting from the well known concept of Software Defined paradigms, is able to transform this complex ecosystem in a simple and "programmable" environment where municipalities, companies, scientists, and citizens can easily collaborate in developing innovative smart services. The overall architecture is presented focusing on both the function virtualization and infrastructure aspects also giving details about the software stacks used (e.g., Open Stack) while a use case is laid out to demonstrate the advantages of the proposed approach. ? 2015 IEEE.</t>
  </si>
  <si>
    <t>Background: Extensive deployment and sustainability of integrated care services (ICS) constitute an unmet need to reduce the burden of chronic conditions. The European Union project NEXES (2008-2013) assessed the deployment of four ICS encompassing the spectrum of severity of chronic patients. Objective: The current study aims to (i) describe the open source Adaptive Case Management (ACM) system (Linkcare?) developed to support the deployment of ICS at the level of healthcare district; (ii) to evaluate its performance; and, (iii) to identify key challenges for regional deployment of ICS. Methods: We first defined a conceptual model for ICS management and execution composed of five main stages. We then specified an associated logical model considering the dynamic runtime of ACM. Finally, we implemented the four ICS as a physical model with an ICS editor to allow professionals (case managers) to play active roles in adapting the system to their needs. Instances of ICS were then run in Linkcare?. Four ICS provided a framework for evaluating the system: Wellness and Rehabilitation (W&amp;R) (number of patients enrolled in the study (n). =. 173); Enhanced Care (EC) in frail chronic patients to prevent hospital admissions, (n=. 848); Home Hospitalization and Early Discharge (HH/ED) (n=. 2314); and, Support to remote diagnosis (Support) (n=. 7793). The method for assessment of telemedicine applications (MAST) was used for iterative evaluation. Results: Linkcare? supports ACM with shared-care plans across healthcare tiers and offers integration with provider-specific electronic health records. Linkcare? successfully contributed to the deployment of the four ICS: W&amp;R facilitated long-term sustainability of training effects (p&lt;. 0.01) and active life style (p&lt;. 0.03); EC showed significant positive outcomes (p&lt;. 0.05); HH/ED reduced on average 5 in-hospital days per patient with a 30-d re-admission rate of 10%; and, Support, enhanced community-based quality forced spirometry testing (p&lt;. 0.01). Key challenges for regional deployment of personalized care were identified. Conclusions: Linkcare? provided the required functionalities to support integrated care adopting an ACM model, and it showed adaptive potential for its implementation in different health scenarios. The research generated strategies that contributed to face the challenges of the transition toward personalized medicine for chronic patients. ? 2015 Elsevier Inc..</t>
  </si>
  <si>
    <t>The food sector is challenged to provide safe and qualitative food to consumers at affordable price and to feed appropriately increasing population using natural resources, like soil and water, in a sustainable way. Consumers awareness about food origin, nutritional and wellness properties, attention to processed meals ingredients, due to health issues, and requests of new customized portions formats and receipts, related to habits changes, are also demanding trends in the sector. Several technologies can help to address those responsibilities of efficient, safe and environmental respectful production, and strict communication and connection with the consumers. This paper provides a state of the art of smart and other emerging technologies framed in the whole food supply-chain, to create a picture of the added value that the technology can bring to the sector. Moreover, the evolutions towards the Internet of Things (IoT) paradigm adoption are presented. ? 2016 IEEE.</t>
  </si>
  <si>
    <t>Smart Cities combine advances in Internet of Things, Big Data, Social Networks, and Cloud Computing technologies with the demand for cyber?physical applications in areas of public interest, such as Health, Public Safety, and Mobility. The end goal is to leverage the use of city resources to improve the quality of life of its citizens. Achieving this goal, however, requires advanced support for the development and operation of applications in a complex and dynamic environment. Middleware platforms can provide an integrated infrastructure that enables solutions for smart cities by combining heterogeneous city devices and providing unified, high-level facilities for the development of applications and services. Although several smart city platforms have been proposed in the literature, there are still open research and development challenges related to their scalability, maintainability, interoperability, and reuse in the context of different cities, to name a few. Moreover, available platforms lack extensive scientific validation, which hinders a comparative analysis of their applicability. Aiming to close this gap, we propose InterSCity, a microservices-based, open-source, smart city platform that enables the collaborative development of large-scale systems, applications, and services for the cities of the future, contributing to turn them into truly smart cyber?physical environments. In this paper, we present the architecture of the InterSCity platform, followed by a comprehensive set of experiments that evaluate its scalability. The experiments were conducted using a smart city simulator to generate realistic workloads used to assess the platform in extreme conditions. The experimental results demonstrate that the platform can scale horizontally to handle the highly dynamic demands of a large smart city while maintaining low response times. The experiments also show the effectiveness of the technique used to generate synthetic workloads. ? 2018 Elsevier B.V.</t>
  </si>
  <si>
    <t>Cities increasingly face challenges related to pollution, efficient use of resources (e.g. water, energy) and ensuring a good quality of life for its citizens. Solutions built on existing and emerging technologies such as Cloud computing, Internet of Things, Machine-to-Machine and data analytics can improve on or create services able to address these challenges. These solutions are seen as contributors in creating a Smart City. In Europe Smart Cities have been implemented, while South Africa has only recently started with Smart City initiatives. Current thinking has been to replicate international Smart City instances in South Africa. However, an open question is raised if this is an optimal strategy as differences in context might impact on the delivery of services. This paper extracts and compares contextual differences between Europe and South Africa, and based on those insights analyse whether full European solutions will deliver on the promise of a South African Smart City. Furthermore the question is raised if insights into a South African Smart City can strengthen European initiatives. A need for inter-continental automated testing facilities such as those developed by TRESCIMO is identified through which integrated experiments can be conducted to provide insight and answers. ? 2015 IEEE.</t>
  </si>
  <si>
    <t>With the exponential growth rate of technology, the future of all activities, including dairy farming involves an omnipresence of widely connected devices. Internet of things (IoT), fog computing, cloud computing and data analytics together offer a great opportunity to increase productivity in the dairy industry. In this paper, we present a fog computing assisted application system for animal behaviour analysis and health monitoring in a dairy farming scenario. The sensed data from sensors is sent to a fog based platform for data classification and analysis, which includes decision making capabilities. The solution aims towards keeping track of the animals' well-being by delivering early warning alerts generated through behavioural analytics, thus aiding the farmer to monitor the health of their livestock and the capability to identify potential diseases at an early stage, thereby also helping in increasing milk yield and productivity. The proposed system follows a service based model, avoids vendor lock-in, and is also scalable to add new features such as the detection of calving, heat, and issues like lameness. ? 2018 IEEE.</t>
  </si>
  <si>
    <t>The opportunity of an emerging smart city in post-disaster Christchurch has been explored as a way to improve the quality of life of people suffering Chronic Obstructive Pulmonary Disease (COPD), which is a progressive disease that affects respiratory function. It affects 1 in 15 New Zealanders and is the 4th largest cause of death, with significant costs to the health system. While, cigarette smoking is the leading cause of COPD, long-term exposure to other lung irritants, such as air pollution, chemical fumes, or dust can also cause and exacerbate it. Currently, we do know little what happens to the patients with COPD after they leave a doctor's care. By learning more about patients' movements in space and time, we can better understand the impacts of both the environment and personal mobility on the disease. This research is studying patients with COPD by using GPS-enabled smartphones, combined with the data about their spatiotemporal movements and information about their actual usage of medication in near real-time. We measure environmental data in the city, including air pollution, humidity and temperature and how this may subsequently be associated with COPD symptoms. In addition to the existing air quality monitoring network, to improve the spatial scale of our analysis, we deployed a series of low-cost Internet of Things (IoT) air quality sensors as well. The study demonstrates how health devices, smartphones and IoT sensors are becoming a part of a new health data ecosystem and how their usage could provide information about high-risk health hotspots, which, in the longer term, could lead to improvement in the quality of life for patients with COPD.</t>
  </si>
  <si>
    <t>Dementia is a leading cause of disability, and the prevalence of dementia is steadily increasing. Although people with dementia are living longer lives in the community, without adequate support for their declining physical and psychological needs, the majority of these individuals end up in nursing homes. With no cure in sight, and in the context of population ageing, we must consider how to care for these individuals in the future. Technologies that augment existing care can maintain a person comfortably in their community, maximize individual autonomy and promote social participation. However, to date, such technologies have rarely been used in dementia care. This Perspectives article highlights the need for affordable and appropriate technologies to assist future dementia care, outlines some of the technologies currently available and describes the many challenges to integration of such technologies. Finally, guidelines are suggested for the development and implementation of new technologies in dementia care. ? 2019, Springer Nature Limited.</t>
  </si>
  <si>
    <t>The four pillars of IoT (People, Processes, Data and Things) have created the need to have an education system that empowers the new generations of digital citizens who understand the emerging technologies offered by IoT, the impact it has on the society the widespread adoption of the same and the correct application of the information that is captured. The purpose of this project is to diagnose the use of the Internet of Things (IoT) in the higher education institutions of Barranquilla and its metropolitan area and to develop a strategy that encourages the use of IoT in these institutions. There is great potential in the definition of new projects related to IoT, a series of opportunities that must be identified and developed within higher education institutions, which will improve the quality of life of the community in general. Currently, the IoT already offers added value and, over time, its potential will increase thanks to the work in innovation that is being carried out in various areas such as Sustainability and Energy Efficiency, Education, Health, Mining and Industrial Sector, Mobile vision and mitigation of proactive risks, among others. Education is not unconnected to this phenomenon and important developments have taken place in universities throughout the world, which will be described in the development of the work. This project aims, in addition to diagnosing the current state of IoT in our institutions of higher education and to define a strategy for its promotion, raise awareness about the role of IoT and the challenges it represents in formal education. ? Springer International Publishing AG, part of Springer Nature 2018.</t>
  </si>
  <si>
    <t>Sport-related injuries impose a substantial economic burden, and they often have persisting adverse effects on health-related quality of life. Abundant research evidence points to a history of previous injury as the strongest predictor of injury occurrence over the course of a sport season. Although a predisposition may have existed prior to the first injury occurrence, incomplete restoration of all pre-injury functional capabilities is undoubtedly a major factor that elevates risk for a subsequent injury. Hence, detection and prevention of sports injuries becomes an important aspect of player's well-being and performance. Injury prevention has been identified as an area that has great potential for advancement through the application of big data analytics, but relatively little progress has been made to date. The prevailing sport injury management paradigm appears to lack sufficient emphasis on some important linkages of neuromuscular function and neurological processes. Our extensive review of sports medicine literature also suggests great potential for improvement of both sport-related injury management and injury prevent procedures. Unfortunately, very little high-quality research evidence is available to guide the selection of screening tests or the interpretation of their results. This study makes the first attempt in the IS field on systematically addressing this gap by synthesizing sports medicine literature to present a conceptual and theoretical underpinnings for developing a) a mobile based technology that integrates disparate data sources such as internet of things, medical records and cognitive data, b) automated data collection and analysis of on-the-fly screening processes for assessing neuromuscular or neurological injuries.</t>
  </si>
  <si>
    <t>Ensuring healthy lives and promoting well-being for all, at all ages, is one main objective for sustainable development proposed by the United Nations. The concept of connected health (CH) has been proposed to achieve that goal by connecting all the stakeholders through enabling Telehealth technologies. This paper has first presented an overview of the whole picture of CH along with the data collection process in CH. In the whole picture of CH, translational medicine (TM), as a rapidly growing discipline in biomedical research, aims to expedite the discovery of new diagnostic tools and treatments by using a multi-disciplinary and highly collaborative approach. It has been introduced to bridge the technique gap between the clinics and data scientists, particularly targeting on health related data analysis and evidence medicine. What clinicians are expecting and what researchers can offer will/should all be defined and clarified through TM. To further facilitate the communication between the clinicians and the researchers, electronic health records (EHRs) are often applied in place. This paper first reviews the evolution history of EHR and its current status and standards. Then a detailed and comprehensive discussion on data analysis techniques applied in TM through both quantitative and qualitative approaches is elaborated. We reveal that future work in TM should put an emphasis on data oriented qualitative analysis, using advanced techniques from the artificial intelligence domain to predict health risk, such as heart attacks and early stages of cancers. Multidisciplinary research in the Internet of Medical Things across health science, data science, and engineering will be the main challenge in TM. ? 2013 IEEE.</t>
  </si>
  <si>
    <t>Agriculture is the backbone of the India. The degradation of land and surface as well as ground water resources results in fast deterioration of soil health. This paper presents the IoT-based agricultural production system for stabilizing supply and demand of agricultural products while developing the environment sensors and prediction system for the growth and production amount of crops by gathering its environmental information. Currently, the demand by consumption of agricultural products could be predicted quantitatively, however, the variation of harvest and production by the change of farm's cultivated area, weather change, disease and insect damage etc. could not be predicted, so that the supply and demand of agricultural products has not been controlled properly. To overcome it, this paper designed the IoT-based monitoring system to analyze crop environment, and the method to improve the efficiency of decision making by analyzing harvest statistics. Indian farmer to get relevant information regarding agro-inputs, crop production technologies. The Internet of Things is the intelligent connectivity of physical devices driving massive gains in efficiency, business growth, and quality of life. It is transforming the agriculture industry and enabling farmers to contend with the enormous challenges they face. The industry-must overcome increasing water shortages, limited availability of lands, difficult to manage costs.of consumption needs of a global population.The only solution to this problem is bringing smart agriculture by modernizing the current traditional methods of agriculture. The system aims making agriculture smart using automation and IoT technologies. The highlighting features of the model includes smart GPS based remote controlled robot to perform. Controlling of all these operations will be through any remote smart device or computer connected to Internet and operations will be performed by interfacing sensors, Wi-Fi or ZigBee modules, camera, actuators with micro-controller and raspberry. The proposed system which is useful in monitoring the field data as well as controlling the field operations and finding the soil type in which plant is suitable for that soil. It can automate with help of sensor using robotics. Our aims at making agriculture smart using automation and IoT technology. ? 2018 IEEE.</t>
  </si>
  <si>
    <t>Human-machine interaction (HMI) in industrial work processes has been an important topic during the last decades, but the latest technological developments such, as for example, cyber-physical systems and increasingly shorter innovation cycles in this field pose new challenges to the design of human-machine systems and highlight the enduring importance of the subject. This paper presents the main results of a review on HMI and health at industrial workplaces using the scoping review methodology. The review prepared is based on 102 studies covering aspects of function allocation, interface and interaction design, as well as operation and supervision of systems. Results of the review process and on function allocation, in particular, as an important feature of HMI, are discussed in detail. The results show that mainly aspects of well-being and performance are discussed in literature within the context of function allocation. Furthermore, the scoping review reveals a research need for HMI and mental health at work as well as a need for more comparable research designs. ? 2018 Inderscience Enterprises Ltd.</t>
  </si>
  <si>
    <t>In situ self-reporting is a widely used technique in HCI, ubiquitous computing, especially for assessment and intervention in health and wellness. Although, smartphones are widely used for self-reporting, there is an opportunity to design dedicated, unobtrusive and distributed self-reporting devices that improve the coverage of sampled experiences. We designed self-reporting devices for two scenarios of reporting-Activities and Stress/Sleepiness. The devices were placed by the users in their surroundings for ease of access. We show that the devices are useful especially in certain situations such as when the user is engaged in focus work. Moreover, we show that the preference of phone or devices to self-report varied between users based on multiple factors such as their engagement with phone and their preferences about being surrounded by multiple devices. Copyright ? 2017 ACM.</t>
  </si>
  <si>
    <t>Evolving from a mature body of research titled SoundScapes, this paper reports on a work-in-progress that is investigating the need that is evident for improved information and recommendation infrastructures to assist in healthcare intervention and communication (including apparatus and method). The need is due to increased ICT use and the potentials for positive treatment outcomes from informed decision-making. A challenge is security of sensitive data, however detailing this is beyond the scope of this paper. In line with this need, an evolving cloud-based collaboration infrastructure resource is reported where global networks of professional subscribers will have increasing access to specific profile data and recommendation strategies. The focus on this phase of the work is to network those using (or considering using) ICT in wellness/QOL, rehabilitation and habilitation. The resource is being built from real-world case studies and is envisioned as a developing 'feed-in feed-out' entity where evidence-based findings are submitted and extracted via a secured 'gateway' by expert professional practitioners. The resource is considered an 'Internet of Things' model to also inform and consult families of people diagnosed with impairments or patients undergoing treatment. Recommended intervention apparatus include bespoke/custom systems as well as commercially available systems. 'In-action' and 'On-action' models for have emerged from the research. This means that therapists adopting ICT into their work have a wealth of prior studies to guide their choices of hardware, software and intervention method and analysis without having to wade through academic or scientific articles, papers and book chapters. Through dissemination of the concept at this early phase of development in establishing the resource, an open invitation for peers and related interested parties to critique, advise, and otherwise contribute toward optimal development and wide impact is offered. ? 2014 IEEE.</t>
  </si>
  <si>
    <t>Radiofrequency radiation (RFR), used for wireless communications and ?smart? building technologies, including the ?Internet of Things,? is increasing rapidly. As both RFR exposures and scientific evidence of harmful effects increase apace, it is timely to heed calls to include low RFR levels as a performance indicator for the health, safety and well-being of occupants and the environment. Adverse biochemical and biological effects at commonly experienced RFR levels indicate that exposure guidelines for the U.S., Canada and other countries are inadequate to protect public health and the environment. Some industry liability insurance providers do not offer coverage against adverse health effects from radiation emitted by wireless technologies, and insurance authorities deem potential liability as ?high.? Internationally, governments have enacted laws, and medical and public health authorities have issued recommendations, to reduce and limit exposure to RFR. There is an urgent need to implement strategies for no- or low-RFR emitting technologies, and shielding, in building design and retrofitting. These strategies include installing wired (not wireless) Internet networks, corded rather than cordless phones, and cable or wired connections in building systems (e.g., mechanical, lighting, security). Building science can profit from decades of work to institute performance parameters, operationalizing prudent guidelines and best practices. The goal is to achieve RFR exposures that are ALARA, ?As Low As Reasonably Achievable.? We also challenge the business case of wireless systems, because wired or cabled connections are faster, more reliable and secure, emit substantially less RFR, and consume less energy in a sector with rapidly escalating greenhouse gas emissions. ? 2019 The Authors</t>
  </si>
  <si>
    <t>In medical science, various medical parameters and post-operational data should be analyzed properly. Using Internet of things (IoT), the physicians can access the local and remote area patients. The goal of this work is that through Web- and Internet-based communication doctors can monitor and analyze patient?s health data and parameters. Health data is a combination of different types of data, in different formats, thereby being referred to as big data. After patient interaction with the doctor, the medical record of the patient, which includes voluminous data regarding patient?s case history, doctor?s prescription, laboratory test report, diagnostic report, current treatment details, will be stored in electronic health records (EHRs). Other information, like pharmacy information, medical journals used to investigate and analyze the case, health insurance policies, may also be part of the record. This paper discusses the characteristics and challenges of medical big data. Medical data is vital since necessary and relevant information needs to be extracted for the well-being of the patient. ? Springer Nature Singapore Pte Ltd. 2019.</t>
  </si>
  <si>
    <t>The Internet of Things (IoT) is perceived as a key enabler for addressing the challenges that modern cities face today. IoT has the power to transform cities into Smart Cities. As a consequence, we have been witnessing the proliferation of IoT deployments in Smart Cities that aim to improve processes in various domains such as, energy, transport, health, mobility, etc. Environmental noise is one of the major issues affecting the health and well-being of residents in an urban environment. A major contribution in noise pollution comes from road traffic. This work presents an innovative IoT-based approach to monitor and manage road traffic noise in Smart Cities. Our approach uses an IoT platform for collecting and integrating data streams stemming from multifarious sensing devices. The data are then analyzed in order to identify traffic noise events; if the noise level on a particular road exceeds a specified threshold, the traffic flow is controlled by taking certain measures. In addition to research methodology, we discuss a prototype implementation of the system. ? 2018 IEEE.</t>
  </si>
  <si>
    <t>The wearable industry is growing and diverse. However, despite the variety in device producers and served purposes, many wearables include biosensors that can measure health parameters, such as heart rate. This makes them potentially useful or even disruptive for healthcare; particularly, for its remote delivery mode that is referred to as telehealth. Wearables and consumer technologies can bring changes to the current value network of telehealth industry by creating new business roles and attracting new stakeholders. However, traditionally regulated telehealth industry may be reluctant to accept unregulated non-medical devices. Furthermore, apart from the potential impact of wearables, the future of the industry is affected by other factors, which need to be understood. This article analyzes a potential evolution of the telehealth value network. For that, we first identified the current trends in the evolution of telehealth technologies and products based on the quantitative analysis and review of three different types of literature ? scientific publications, patents, and press releases. Furthermore, we discussed the actors that can drive the future telehealth industry by taking a key role in its value network. The study indicates that technologies and products brought by consumer companies will be used in telehealth for the self-management of chronic diseases and wellness. To facilitate the interaction of the previously separated unregulated consumer and regulated medical domains of telehealth, a new health data aggregation role may emerge and take a central position in the value network. While several candidates for this role can be identified, currently, none of them has the full required expertise. ? 2018 Elsevier Inc.</t>
  </si>
  <si>
    <t>The increasing ageing population worldwide imposes some new challenges to the society like the provision of dependable support while facing a shortage in the numbers of caregivers, increased health costs and the emergence of new diseases. As such there is a great demand for technologies that support the independent and safe living of the elderly and ensuring that they are not socially isolated. Ambient Assisted Living (AAL) technologies have thus emerged to support the elderly people in their daily activities, while removing the need of caregivers being always physically present in order to look after the elderly. The current AAL systems are intelligent enough to take critical decisions in emergency situations like a fall, fire or a cardiac arrest, hence the elderly can live safely and independently. In this abstract, we describe our solution that aims at integrating all relevant functionalities of an AAL system, based on feedback collected from representative users. This work is carried out in the European Union project called CAMI (Artificially intelligent ecosystem for self-management and sustainable quality of life in AAL). ? ICST Institute for Computer Sciences, Social Informatics and Telecommunications Engineering 2016.</t>
  </si>
  <si>
    <t>An overview is provided of RF and microwave technology challenges for Internet-of-Things applications. In addition to traditional ultra-low power radio requirements, improved energy recovery and storage technologies and improved solid-state sensor technologies will be required. The marriage of RF, dc, sensors and network technologies promises a vast array of new technologies for the improvement of human health and well-being. ? 2015 IEEE.</t>
  </si>
  <si>
    <t>Advances in DNA sequencing create new opportunities for the use of DNA data in healthcare for diagnostic and treatment purposes, but also in many other health and well-being services. This brings new challenges with regard to the protection and use of this sensitive data. Thus, special technical means of protection should safeguard critical DNA data and create trust for patients and consumers of lifestyle services. In particular an interesting research challenge is to design secure operations on DNA sequences in the encrypted domain that allow a person to engage into a DNA-based service and obtain required (medical) answers without revealing his/her DNA. We focus in this paper on this topic and present a solution to a particular problem of privacy-preserving matching of DNA sequences which can be used in clinical trials or other DNA services. ? 2014 IFIP International Federation for Information Processing.</t>
  </si>
  <si>
    <t>The smart city concept is a strategy to face relevant open issues regarding the socio-economic development requirements that promote people health and well-being. Smart homes are a fundamental element of smart cities and are intended to meet several applications for enhanced living environments and occupational health. Most individuals stay most of their time indoors, and therefore, smart homes are unquestionably an essential place to monitor. Indoor air quality has a meaningful negative influence on occupational health and well-being. Moreover, cities are responsible for a relevant portion of greenhouse emissions, and the outdoor air quality monitoring is relevant to detect adverse air quality situations and design interventions to promote public health. Air quality sensing is a fundamental element of people?s daily routine and must be incorporated in smart homes and smart cities to promote health and well-being. Furthermore, this data can be evaluated by health professionals for diagnostics support and to correlate patient symptoms with their living environment but also to support city managers in the intervention planning for enhanced living environments. This paper presents a review and roadmap on air quality sensing and proposes an Internet of Things architecture for air quality supervision. The outcomes are encouraging as the presented system can be used to provide a correct and cost-effective air quality assessment. The proposed method can be used to support city managers to detect possible unhealthy scenarios in smart cities in useful time. ? 2020, ICST Institute for Computer Sciences, Social Informatics and Telecommunications Engineering.</t>
  </si>
  <si>
    <t>India is a large developing country with more than 1.3 Bn people. While majority of the Country's population stays in towns and rural areas, there is an exodus of masses to cities for accessing higher education, better jobs, and comfortable living. Transportation has always been the backbone of any economy. The seamless and efficient movement of goods people is critical for the sustained economic progress, environment and people's well-being. In the absence of reliable public transportation today in many cities, people need to depend more on personal vehicles causing congestion of roads and air pollution. The new emerging technologies in Automotive, Connected solutions and Energy sectors have the capability to deal with this challenge effectively. ? 2019 IEEE.</t>
  </si>
  <si>
    <t>Mental health issues affect a significant portion of the world?s population and can result in debilitating and life-threatening outcomes. To address this increasingly pressing healthcare challenge, there is a need to research novel approaches for early detection and prevention. Toward this, ubiquitous systems can play a central role in revealing and tracking clinically relevant behaviors, contexts, and symptoms. Further, such systems can passively detect relapse onset and enable the opportune delivery of effective intervention strategies. However, despite their clear potential, the uptake of ubiquitous technologies into clinical mental healthcare is slow, and a number of challenges still face the overall efficacy of such technology-based solutions. The goal of this workshop is to bring together researchers interested in identifying, articulating, and addressing such issues and opportunities. Following the success of this workshop in the last three years, we aim to continue facilitating the UbiComp community in developing a holistic approach for sensing and intervention in the context of mental health. ? 2019 Copyright held by the owner/author(s).</t>
  </si>
  <si>
    <t>The modern agglomerations development remains under the influence of current global trends: Economic, environmental/climate, social, technological, geopolitical ones. At least six forces are expected to further disrupt the urban mobility landscape, especially coastal one. From self-driving vehicles and the sharing economy, to vehicle electrification, mobile computing, the Internet of Things and Block-chain technologies, each of these trends is quite significant on its own. The actions undertaken by city authorities aim at focusing citizens? attention on the need to improve air quality, decrease congestion in city?s main streets, invest in one?s health and physical condition, which increases the level of quality of life, and in turn provides the city with considerable economic benefits. The purpose of the paper is to explore global trends shaping life quality in coastal agglomerations with a special regard to sustainable mobility and to present the ISO 37120 - a tool allowing measurement, based on the indicators, of the cities resilience and performance. ? 2019, Faculty of Navigation, Gdynia Maritime University. All rights reserved.</t>
  </si>
  <si>
    <t>Smart city is an emerging initiative for integrating Information and Communication Technologies (ICT) in effective ways to support development of smart cities with enhanced quality of life for its citizens through safe and secure context-aware services. Major technical challenges to realize smart cities include resource use optimization, service delivery without interruption at all times in all aspects, minimization of costs, and reduction of resource consumption. To address these challenges, new techniques and technologies are required for modeling and processing the big data generated and used through the underlying Internet of Things (IoT). To this end, we propose a data-centric approach to IoT in conceptualizing the ?things? from a service-oriented perspective and investigate efficient ways to identify, integrate, and manage big data. The data-centric approach is expected to better support efficient management of data with complexities inherent in IoT-generated big data. Furthermore, it supports efficient and scalable query processing and reasoning techniques required in development of smart city applications. This article redresses the literature and contributes to the foundations of smart cities applications. ? 2019 by the authors. Licensee MDPI, Basel, Switzerland.</t>
  </si>
  <si>
    <t>Industry 4.0 has evolved from a perception of smart factories to include value chain (i.e. manufacturing, production, logistics, supply chain and Internet of Things (IOT). Many companies are leading the transformation toward Industry 4.0 based on innovation by Cyber-Physical System (CPS). CPS Systems integrate computation, networking and physical processes that will provide new functionalities to improve quality of life and enable technological advances in critical areas. Besides CPS, transformative technologies impacting Industry 4.0 are Machine-to-machine learning, Big-Data analysis, Cloud computing, Mobile internet, Autonomous vehicles and advanced materials. Industry 4.0 is also influenced by extensive application of Enhanced Visualization and Simulation, Additive Manufacturing, Smart Automation and Augmented Reality. The combination of Internet technologies and future-oriented technologies in (machines &amp; products) based on advanced digitalization results in a new fundamental paradigm shift in Industry. This paper includes a case study demonstrating the impact of Industry 4.0-including the integration of CPS in Human Balance and Rehabilitation Engineering. Growing health care needs have seen the introduction of Artificial intelligence and data science integrated into tele-sensing of vital signs. Sensory perception and model-based decision making has helped the study of human gait to assist in balance. This case study involves impaired populations involving stroke survivors, fall-prone elderly, vestibular loss sufferers and amputees using an ambulatory suspension system. The case study demonstrates the use of sensory perception, data collection and the use of body support system such as an Ambulatory Suspension System for decision making on balance. These technologies are reordering the global industry structure, creating new markets, products, improving labor productivity and driving growth in advanced economies. These technologies have enormous impacts on predictive maintenance, improved decision-making in real-time, real-time inventory and improved flexibility among jobs. ? 2019, IEOM Society International.</t>
  </si>
  <si>
    <t>As an emerging technology, the Internet of Things (IoT) is predicted to offer hopeful solutions to renovate the operation and role of many current industrial systems. In this paper we investigated the state of the art among Iranian Companies delivering IoT-based Services through an empirical Survey in years of 2017 and 2018. Based on survey results from more than 150 companies; Top 3 verticals receiving services from private sector are respectively (1) Environment, agriculture, and natural resources, (2) Health and well-being, (3) Transportation and urban development. Some verticals that have a little attention from public and private sector are Security and disaster management, and Education &amp; Research. From business model view, B2G services are the main targeted segments of market among supply side of IoT services and applications. About challenges that are in front of private sectors, it seems the lake of external funding be the main constraint of Iranian service providers in the field of IoT. ? 2019, Springer Nature Switzerland AG.</t>
  </si>
  <si>
    <t>Maintaining a healthy workforce in an ever increasing and ageing population is of paramount importance in modern western societies. An age-friendly living and working environment is a huge challenge that has only recently started to be addressed as the number of older citizens who are, want or need to continue being active members of society and live independently, is constantly increasing. This paper introduces a system which aims at building a worker-centric Internet of Things enabled system for work ability sustainability, integrating unobtrusive sensing and modelling of the worker state with a suite of novel services for context and worker-aware adaptive work support. Copyright ? 2019 for this paper by its authors.</t>
  </si>
  <si>
    <t>Internet of Things (IoT) is highly expected to contribute in making elderly people?s quality of life better, especially by detecting early health risks and supporting livings. However, most elderly people are not friendly to IoT technologies, which is a barrier to implement IoT technologies into the elderly people? livings. In this study, we designed a card-based age-friendly workshop to help elderly people being friendly and having confidence with IoT. The cards composed of 16 ?trigger cards? and 14 ?feedback cards? about several IoT devices, which reflects our degraded but age-friendly explanation of IoT that IoT devices give a ?feedback? when a ?trigger? happens. The participants were asked to come up with ideas for use cases of IoT by combining a trigger card with a feedback card. Within three workshops, 22 people of 65 years of age or older were recruited, and 134 ideas were totally obtained. We revealed that the ideas were categorized into nine groups based on the purpose of each use case. Moreover, survey results indicated that the elderlies became friendly with IoT through coming up with ideas in the workshop. In this study, we confirmed that carefully designed cards and example ideas can help participants bring out more ideas and higher confidence in IoT. Experiencing and imaging about the use of IoT in their own personal needs will encourage elderlies to use IoT technologies. ? 2019, Springer Nature Switzerland AG.</t>
  </si>
  <si>
    <t>The system of systems is the perspective of multiple systems as part of a larger, more complex system. A system of systems usually includes highly interacting, interrelated and interdependent sub-systems that form a complex and unified system. Maintaining the health of such a system of systems requires constant collection and analysis of the big data from sensors installed in the sub-systems. The statistical significance for machine learning (ML) and artificial intelligence (AI) applications improves purely due to the increasing big data size. This positive impact can be a great advantage. However, other challenges arise for processing and learning from big data. Traditional data sciences, ML and AI used in small- or moderate-sized analysis typically require tight coupling of the computations, where such an algorithm often executes in a single machine or job and reads all the data at once. Making a generic case of parallel and distributed computing for a ML/AI algorithm using big data proves a difficult task. In this paper, we described a novel infrastructure, namely collaborative learning agents (CLA) and the application in an operational environment, namely swarm intelligence, where a swarm agent is implemented using a CLA. This infrastructure enables a collection of swarms working together for fusing heterogeneous big data sources in a parallel and distributed fashion as if they are as in a single agent. The infrastructure is especially feasible for analyzing data from internet of things (IoT) or broadly defined system of systems to maintain its well-being or health. As a use case, we described a data set from the Hack the Machine event, where data sciences and ML/AI work together to better understand Navy?s engines, ships and system of systems. The sensors installed in a distributed environment collect heterogeneous big data. We show how CLA and swarm intelligence used to analyze data from system of systems and quickly examine the health and maintenance issues across multiple sensors. The methodology can be applied to a wide range of system of systems that leverage collaborative, distributed learning agents and AI for automation. ? 2019, This is a U.S. government work and not under copyright protection in the U.S.; foreign copyright protection may apply.</t>
  </si>
  <si>
    <t>Mental health issues affect a significant portion of the world's population and can result in debilitating and life-threatening outcomes. To address this increasingly pressing healthcare challenge, there is a need to research novel approaches for early detection and prevention. Toward this, ubiquitous systems can play a central role in revealing and tracking clinically relevant behaviors, contexts, and symptoms. Further, such systems can passively detect relapse onset and enable the opportune delivery of effective intervention strategies. However, despite their clear potential, the uptake of ubiquitous technologies into clinical mental healthcare is rare, and a number of challenges still face the overall efficacy of such technology-based solutions. The goal of this workshop is to bring together researchers interested in identifying, articulating, and addressing such issues and opportunities. Following the success of this workshop in the last two years, we aim to continue facilitating the UbiComp community in developing a holistic approach for sensing and intervention in the context of mental health. ? 2018 Copyright held by the owner/author(s).</t>
  </si>
  <si>
    <t>The U.S. healthcare data has undergone significant transformations as computerized technologies over the last several decades. Data trends in healthcare have transitioned from less frequent, higher-fidelity provider-documented electronic health records (EHR) to higher-frequency, lower-fidelity (HFLF) patient-and device-generated data. It is important to integrate HFLF data into healthcare decisions since they capture continuous data reflecting various aspects of citizens' lifestyles and well-being. This paper summarizes three challenges related to moving towards the use of the HFLF data and our proposed solutions to address them. ? 2018 IEEE.</t>
  </si>
  <si>
    <t>Mental health issues affect a significant portion of the world's population and can result in debilitating and life-threatening outcomes. To address this increasingly pressing healthcare challenge, there is a need to research novel approaches for early detection and prevention. In particular, ubiquitous systems can play a central role in revealing and tracking clinically relevant behaviors, contexts, and symptoms. Further, such systems can passively detect relapse onset and enable the opportune delivery of effective intervention strategies. However, despite their clear potential, the uptake of ubiquitous technologies into clinical mental healthcare is rare, and a number of challenges still face the overall efficacy of such technology-based solutions. The goal of this workshop is to bring together researchers interested in identifying, articulating, and addressing such issues and opportunities. Following the success of last year's inaugural workshop, we aim to continue facilitating the UbiComp community in developing a holistic approach for sensing and intervention in the context of mental health. Copyright ? 2017 ACM.</t>
  </si>
  <si>
    <t>The healthcare scene is changing radically around the world as innovative digital technologies are being adopted to meet the challenges of burgeoning healthcare costs, maintain quality of care and provide access to healthcare services. Global internet connectivity, wide-spread use of smart phones, social media and existence in an environment of ubiquitous computing and ambient intelligence have empowered the people to participate more actively in the management of their personal health. The advent of Health IOT heralds a paradigm shift with Smart healthcare in which integrated care models adopted to consolidate the fragmented care services will be technologically enhanced to deliver personalised and precision healthcare tailored to the individual. Home healthcare promises to be the new frontier and a potentially disruptive technology innovation. Wearable biosensors, digital health monitoring devices, intelligent home monitoring, digital avatars for behavioural modification and treatment compliance, wellness and healthcare mobile applications, telemedicine, tele-rehabilitation, telepresence robots, social robots, homecare and services networks driven by artificial intelligence and point-of-care diagnostics for personalised healthcare are some of the exciting changes on the horizon if not already in practice. Integration of these technologies into existing healthcare systems and workflows can be challenging. Singapore is well-poised with the Smart Nation programme to harness the value of these health technologies. Copyright is held by the owner/author(s).</t>
  </si>
  <si>
    <t>The Safety, Health and Environmental professional will soon be able to choose from a wider number of solutions that incorporate the latest developments in electronics, cellular and wireless communication, sensors and software, all of which are driven by and are essential components of three ?megatrends? ? IoT, Big Data, and Social Networking. This will fundamentally alter the way in which we go about collecting information about risk assessment, exposure assessment and in turn, acting on implementing better and more cost effective solutions for protecting workers? lives and well-being. The more we are aware of these trends and developments, the better able we will be to embrace and integrate them into our own methods and practices which in turn creates more intrinsic value for our work as Safety professionals and partners in a better future for all. ? 2015 ASSE. All rights reserved.</t>
  </si>
  <si>
    <t>Patient-generated health data (PGHD), or health-related data gatheredfrom patients to help address a health concern, are used increasingly inoncology to make regulatory decisions and evaluate quality of care. PGHDinclude self-reported health and treatment histories, patient-reportedoutcomes (PROs), and biometric sensor data. Advances in wirelesstechnology, smartphones, and the Internet of Things have facilitated newways to collect PGHD during clinic visits and in daily life. The goal ofthe current review was to provide an overview of the current clinical,regulatory, technological, and analytic landscape as it relates to PGHDin oncology research and care. The review begins with a rationale forPGHD as described by the US Food and Drug Administration, the Instituteof Medicine, and other regulatory and scientific organizations. Theevidence base for clinic-based and remote symptom monitoring using PGHDis described, with an emphasis on PROs. An overview is presented ofcurrent approaches to digital phenotyping or device-based, real-timeassessment of biometric, behavioral, self-report, and performance data.Analytic opportunities regarding PGHD are envisioned in the context ofbig data and artificial intelligence in medicine. Finally, challengesand solutions for the integration of PGHD into clinical care arepresented. The challenges include electronic medical record integrationof PROs and biometric data, analysis of large and complex biometric datasets, and potential clinic workflow redesign. In addition, there iscurrently more limited-evidence for the use of biometric data relativeto PROs. Despite these challenges, the potential benefits of PGHD makethem increasingly likely to be integrated into oncology research andclinical care. CA Cancer J Clin 2020;0:1-18. (c) 2020 American CancerSociety.</t>
  </si>
  <si>
    <t>The importance of body area sensor networks (BASNs) is increasing day byday because of their increasing use in Internet of things (IoT)-enabledhealthcare application services. They help humans in improving theirquality of life by continuously monitoring various vital signs throughbiosensors strategically placed on the human body. However, BASNs faceserious challenges, in terms of the short life span of their batteriesand unreliable data transmission, because of the highly unstable andunpredictable channel conditions of tiny biosensors located on the humanbody. These factors may result in poor data gathering quality in BASNs.Therefore, a more reliable data transmission mechanism is greatly neededin order to gather quality data in BASN-based healthcare applications.Therefore, this study proposes a novel, multiobjective, lion matingoptimization inspired routing protocol, called self-organizingmultiobjective routing protocol (SARP), for BASN-based IoT healthcareapplications. The proposed routing scheme significantly reduces localsearch problems and finds the best dynamic cluster-based routingsolutions between the source and destination in BASNs. Thus, itsignificantly improves the overall packet delivery rate, residualenergy, and throughput with reduced latency and packet error rates inBASNs. Extensive simulation results validate the performance of ourproposed SARP scheme against the existing routing protocols in terms ofthe packet delivery ratio, latency, packet error rate, throughput, andenergy efficiency for BASN-based health monitoring applications.</t>
  </si>
  <si>
    <t>The evidence that quality of life is a positive variable for thesurvival of cancer patients has prompted the interest of the health andpharmaceutical industry in considering that variable as a final clinicaloutcome. Sustained improvements in cancer care in recent years haveresulted in increased numbers of people living with and beyond cancer,with increased attention being placed on improving quality of life forthose individuals. Connected Health provides the foundations for thetransformation of cancer care into a patient-centric model, focused onproviding fully connected, personalized support and therapy for theunique needs of each patient. Connected Health creates an opportunity toovercome barriers to health care support among patients diagnosed withchronic conditions. This paper provides an overview of important areasfor the foundations of the creation of a new Connected Health paradigmin cancer care. Here we discuss the capabilities of mobile and wearabletechnologies; we also discuss pervasive and persuasive strategies anddevice systems to provide multidisciplinary and inclusive approaches forcancer patients for mental well-being, physical activity promotion, andrehabilitation. Several examples already show that there is enthusiasmin strengthening the possibilities offered by Connected Health inpersuasive and pervasive technology in cancer care. Developmentsharnessing the Internet of Things, personalization, patient-centereddesign, and artificial intelligence help to monitor and assess thehealth status of cancer patients. Furthermore, this paper analyses thedata infrastructure ecosystem for Connected Health and its semanticinteroperability with the Connected Health economy ecosystem and itsassociated barriers. Interoperability is essential when developingConnected Health solutions that integrate with health systems andelectronic health records. Given the exponential business growth of theConnected Health economy, there is an urgent need to develop mHealth(mobile health) exponentially, making it both an attractive andchallenging market. In conclusion, there is a need for user-centered andmultidisciplinary standards of practice to the design, development,evaluation, and implementation of Connected Health interventions incancer care to ensure their acceptability, practicality, feasibility,effectiveness, affordability, safety, and equity.</t>
  </si>
  <si>
    <t>The Internet of Things (IoT) technology has recently experiencedpopularity and growth in every facet of life, and it has been applied toevery industry in recent years. The healthcare system has not been leftout of the equation, where various services are considered towardimproved healthcare and patient delivery. It is important to emphasizethat related literature on the applications of IoT in healthcareexplored various services on an individual basis without considering theconsolidated services as we have introduced. Here, the consolidation ofthose services proffers improved healthcare delivery, which impacts andcollaborates in an IoT-based healthcare environment. In this paper, wehave utilized the newly formed Saskatchewan Health Authority comprisingof various healthcare regions as our case study. In essence, we haveproposed a Smart Saskatchewan Healthcare System based on IoT technologyin the context of four services, namely: business analytics and cloudservices, cancer care services, emergency services, and operationalservices. Further, the paper highlights the design implementation of asmart healthcare system for the province of Saskatchewan for enhancedelectronic medical record initiative and also to augment and support theexisting healthcare delivery options to ensure the quality of life ofpatients by integrating IoT technology and other pertinent technologiesin the contexts of those services. It also features IoT-based networkmapping, designs, methodologies, frameworks, architectures, platforms,and applications for the IoT based solution for all connected things(network resources and sites) towards efficient healthcare delivery. Wehave combined all these services to foster faster and more efficienthealthcare delivery. We have also alluded that the stream of patienthealth data generated by the IoT smart/connected devices will be helpfulin decision making and gaining insights. The operational challenges andsecurity concerns pertinent to the design of the smart healthcare systemare discussed. Lastly, from the design network solutions, it is evidentto admit that the solution arguments and delivers improved healthcaredelivery using IoT/WSN technologies.</t>
  </si>
  <si>
    <t>The study of patient behaviours (vital sign, physical action andemotion) is crucial to improve one's quality of life. The only solutionfor handling and managing millions of people's behaviours and healthwould be big data and IoT technology because most of the countries arelack of medical professionals. In this paper, a big data and IoT-basedpatient behaviour monitoring system have proposed. Qualitative studiesare carried out on the selected behaviours analytics, cardiovasculardisease identification and fall detection. At last, authors havesummarised the general challenges like trust, privacy, security andinteroperability as well as special challenges in various sectors:government, legislators, research institutions, information technologycompanies and patients.</t>
  </si>
  <si>
    <t>Mobile health research field aims to provide access to healthcareanytime and anywhere through mobile computing technologies while using acost-effective approach. Mobile health is closely related to ambientassisted living as both research fields address independence in elderlyadults. Aging has become a relevant challenge, as it is anticipated that20\% of world population will be aged 60 years and older in 2050. Mostpeople spend more than 90\% of their time indoors, therefore the indoorenvironmental quality has a relevant impact on occupant's health andwell-being. We intended to provide real-time indoor quality monitoringfor enhanced living environments and occupational health. This paperpresents the AirPlus real-time indoor environmental quality monitoringsystem, which incorporates several advantages when compared to othersystems, such as scalability, flexibility, modularity, easyinstallation, and configuration, as well as mobile computing softwarefor data consulting and notifications. The results that were obtainedare promising and present a significant contribution to the monitoringsolutions available in the literature. AirPlus provides a rich datasetto plan interventions for enhanced indoor quality, but also to supportclinical diagnostics and correlate occupant's health problems with theirliving environment conditions.</t>
  </si>
  <si>
    <t>The modern agglomerations development remains under the influence ofcurrent global trends: economic, environmental/climate, social,technological, geopolitical ones. At least six forces are expected tofurther disrupt the urban mobility landscape, especially coastal one.From self-driving vehicles and the sharing economy, to vehicleelectrification, mobile computing, the Internet of Things andBlock-chain technologies, each of these trends is quite significant onits own. The actions undertaken by city authorities aim at focusingcitizens' attention on the need to improve air quality, decreasecongestion in city's main streets, invest in one's health and physicalcondition, which increases the level of quality of life, and in turnprovides the city with considerable economic benefits. The purpose ofthe paper is to explore global trends shaping life quality in coastalagglomerations with a special regard to sustainable mobility and topresent the ISO 37120 - a tool allowing measurement, based on theindicators, of the cities resilience and performance.</t>
  </si>
  <si>
    <t>Owing to the increase in the number of people with disabilities, as aresult of either accidents or old age, there has been an increase inresearch studies in the area of ubiquitous computing and the Internet ofThings. They are aimed at monitoring health, in an efficient and easilyaccessible way, as a means of managing and improving the quality of lifeof this section of the public. It also involves adopting a Health Homespolicy based on the Internet of Things and applied in smart homeenvironments. This is aimed at providing connectivity between thepatients and their surroundings and includes mechanisms for helping thediagnosis and prevention of accidents and/or diseases. Monitoring givesrise to an opportunity to exploit the way computational systems can helpto determine the real-time emotional state of patients. This isnecessary because there are some limitations to traditional methods ofhealth monitoring, for example, establishing the behavior of the user'sroutine and issuing alerts and warnings to family members and/or medicalstaff about any abnormal event or signs of the onset of depression. Thisarticle discusses how a layer-based architecture can be used to detectemotional factors to assist in healthcare and the prevention ofaccidents within the context of Smart Home Health. The results show thatthis process-based architecture allows a load distribution with a betterservice that takes into account the complexity of each algorithm and theprocessing power of each layer of the architecture to provide a promptresponse when there is a need for some intervention in the emotionalstate of the user.</t>
  </si>
  <si>
    <t>Background Spinal cord injury (SCI) is an inherently serious conditionthat have a profound physical, psychological, and socioeconomic impacton affected individuals. Recently, the incidence of incomplete SCIs areincreasing, and the central nervous system of incomplete injury has thepotential of plastic change. Hybrid assistive limb (HAL) is anexoskeleton robot suit that supports walking of persons with motordysfunction. The effectiveness of HAL training on walking ability andbalance in individuals with chronic SCI is still unlear. Aim Toinvestigate the effctiveness of walking tarining with robot suit HAL forwalking ability and balance in individuals with chronic spinal cordinjury. Method Fifteen patients with chronic SCI (11 men, 4 women)classified by the American Spinal Cord Injury Association (ASIA) D (zoneof partial preservation C4-L3), who received full rehabilitation in theacute and subacute phase of SCI were enrolled. A single caseexperimental A-B(pre-post) design study by repeated assessments of thesame patients. The subjects performed 3 to 6 months (30 minutes persession, 2 times per week) HAL training with walker and supported byphysical therapists. Functional outcome measures included 10-m walktest(10MWT), 6-minute walk test(6MWT), Berg balance scale(BBS), and thewalking index for SCIII(WISCIII), which were evaluated without HAL.Results Twelve patients completed 3 to 6 months HAL training (3 patientsdropped out after 6 or 8 sessions). Functional outcome measures wereanalyzed in those who completed HAL training. The mean walking speed in10MWT increased from 0.46 +/- 0.37 m/s to 0.73 +/- 0.50 m/s (p&lt;0.01).The improvement corresponded to a 59\% faster walking than in initialevaluation. Walking distance in 6MWT increased from 127.8 +/- 112.7m to217.5 +/- 159.1m (p&lt;0.05). Balance evaluated by BBS also improved from28.1 +/- 13.4 to 39.8 +/- 11.8 (p&lt;0.01), and WISCIII from 13.8 +/- 5.1to 17.0 +/- 2.6 (p&lt;0.05). Discussion and Conclusion Our results suggestthat HAL training could improve walking ability and balance inindividuals with chronic SCI. In the past, rehabilitation for SCIfocused not on functional improvement, but on compensation forimpairment. HAL would facilitate motor recovery and improve mobility inchronic SCI, and may play an important role in rehabilitation for SCI infuture. Further controlled studies should be needed.It is very important that people who are in need of assistive productsutilise those products in their daily life. In the first part of thissymposium a keynote lecture will be made by a Japanese opinion leaderwho is an AT development director of a national institute, and isrecommended by The Rehabilitation Engineering Society of Japan (RESJA).He will talk about the current situation of assistive productsdevelopment and use in Japan which is the most aged society in theworld. In his speech a research project is introduced which focusesrelationship of assistive products use and daily activities of olderpeople including nonagenarians and centenarians. A panel discussion willbe held in the second part of the symposium. Remarkable panelists fromWHO and Japan make short presentations about the circumstances of peoplewith disabilities or the elders and usage status of assistive productsin Southeast Asian and other countries. After the short reports, theorganisers from WHO and NRCPD develop discussions with the panelistsabout better practice of AT use or methods to improve access tohigh-quality affordable AT. Statement of the objective / learningobjectives The aim is to bring deeper understanding among opinionleaders in P\&amp;O / Assistive Technology fields. The audience can learnthe current situations of AT and be inspired to support AT developmentand dissemination. The Symposium `Assistive Technologies against AgeingSociety' on Sunday, 6 October 2019, consists of two presentations withthe first one taking place from 13:00 - 14:15 and the second onecontinuing from 14:30 - 15:45.Background The Australian Orthotic Prosthetic Association (AOPA)regulates the profession of orthotist/prosthetists in Australia throughthe establishment, maintenance and application of professionalstandards, such as competency standards. While portfolios are commonlyused to assess professional competency, little research has investigatedhow reliable these assessments are, or how reliability can be improved.Aim To evaluate how reliable AOPA's competency portfolio assessment isand examine causes of variation to improve reliability. Method Overseastrained practitioners wishing to have their qualifications andexperience recognised by AOPA submitted a portfolio for assessment.Portfolios were randomly assigned to two independent assessors whodetermined whether the applicant's portfolio demonstrates competencyagainst each of the 68 AOPA Competency Standards (2014) and recordedtheir determination as ``satisfied{''} or ``not satisfied{''}. Anadministrator collated the independent evaluations and identified anypoints of disagreement for discussion at a consensus meeting. Toquantify interassessor reliability, the Kappa statistic was used foreach of the 68 competency standards. To better understand the reasonsfor disagreement, semi-structured interviews were conducted with eachassessor. Results Results from this study show high rates of agreementbetween assessors upon independent assessment. Points of disagreementwere commonly resolved during the consensus meeting between assessors,disagreement was rare. The standards which experienced the highest ratesof disagreement were identified. Discussion and Conclusion Evidencebased standards should be supported by evidence-based processes.Competency assessment via a portfolio of evidence can be conducted andassessed by two assessors with high levels of agreement. Factors thatmay increase the reliability of the assessment include; appropriateassessor training, the presence of a consensus meeting and clearstandards. There are opportunities to further improve the clarity ofstandards identified as having the lowest level of agreement.Background Evidence highlights that a major factor associated withinappropriate wheelchair distribution is the global shortage ofwheelchair service provision education and training.{[}1-4] The WorldHealth Organization Guidelines on the provision of manual wheelchairs inless-resourced settingsrecommend integrating wheelchair serviceprovision content into existing academic rehabilitation programs.{[}1]However, a 2017 study reported limited training time allocated towheelchair service provision in some professional rehabilitationprograms in low-, middle- and high-income countries.(4) Aim To developan evidence-based online Seating and Mobility Academic Resource Toolkit(SMART) through a mixed-methods approach to identify necessarycomponents and investigate preliminary impact. Method Data was collectedfrom 3 primary data sources, including an international wheelchaireducation survey, qualitative interview transcripts with representativesfrom health care professional university programs and wheelchaireducation integration `pilot sites'. Data sources were analyzed using adeductive content analysis approach to produce the Seating and MobilityAcademic Resource Toolkit (SMART). Subsequent analyses of SMARTanalytics and purposive interviews were performed to identify how thetoolkit was used in a variety of settings across different types ofacademic rehabilitation programs and contexts. Results We received 72responses on our international wheelchair education survey, conducted 14qualitative interviews with health care professional university programrepresentatives, and hosted 16 presentations from wheelchair educationintegration `pilot sites' to identify integration challenges. Themesemerged related to having minimal resources (human, financial, clinical,equipment), unawareness of open-source educational materials, and lackof trained personnel to name a few. Therefore, SMART was developed andincludes educational resources (e.g., syllabi, presentations, onlinemodules, evidence-based training packages, labs, evaluations) andstrategies to overcome barriers to integrating wheelchair content intocurricula. Analytics reveal SMART pages have been accessed 11,703 timesglobally, and since its launch in April 2018, the average number ofpages viewed per session have increased by 7.4\%. The interview findingssuggest SMART has potential to improve the wheelchair education providedin terms of pedagogic approach, content and resources used. Discussionand Conclusion SMART may facilitate the integration of wheelchaircontent into health care professional university curricula. Ultimately,improved education in this important area of practice may enhance theparticipation and quality of life of those individuals who use awheelchair for mobility. Prosthetics and orthotics training programs mayconsider using globally available resources, such as SMART, to identifystrategies to improve wheelchair education and to advocate for theirimplementation.Background Nowadays is well known that voice-activated wheelchairs helpthe quadriplegic get around, and houses can be equipped with similarsystems to operate lights and appliances; but which are the options whenbesides quadriplegic there is no way to give voice commands to thewheelchair or to communicate our desires to other people. The firstapproach of this project was presented in the International Workshop onWearable Robotics (WeRob 2014) and a new version in WeRob 2017{[}2]. AimProvide an alternative to quadriplegic persons in order to give commandsfrom eye blinking and communicate with outside world through Internet ofThings (IoT) capabilities incorporated in a wheelchair. Method Tofulfill the aim of the project, the engineering design method wasfollowed which as first step includes the definition of a clear problemstatement, then pertinent information was gathered in order to generatemultiple solutions. Afterwards, the information was analyzed, a solutionwas selected, tested and implemented. Two approaches have been generatedpreviously (WeRob 2014, 2017), the first one was developed with a neuralsignal reading device and a Bluetooth communication board; afterwards anew alternative was evaluated including eye blinking commands. Now, afaster microcontroller with IoT capabilities has been incorporated inthe design process to include IoT capabilities. Results Taking adecision considering commands coming from eye blinking, to give mobilityto a wheelchair, is not a simple task, bad decisions can end up inmoving a person in a wrong direction which will give more difficultiesinstead of solutions. In the actual study a faster microcontroller withembedded software and hardware for IoT is used, this device can managemultiple sensors as inputs and multiple actuators as outputs. Theraspberry Pi 3 was selected because it is single-board computer withwireless LAN and Bluetooth Low Energy (BLE) on board. The developedsystem discriminates an involuntary blinking from a low motion voluntaryblinking and take a decision to move forward a model wheelchair. Theposition and given commands are sent to an IoT platform to save thewheelchair movement data. Discussion and Conclusion A single boardcomputer with on board wireless LAN and Bluetooth gives morepossibilities to incorporate IoT capabilities for decision-making aboutwheelchair movement, and besides that voluntary blinking recognition isdetected with precision and faster. The developed system fulfils the aimto provide an alternative to quadriplegic persons in order to givecommands from eye blinking and communicate with outside world throughIoT capabilities incorporated in a wheelchair.Background Most cervical cord injury (CCI) people need to use awheelchair in daily life {[}1]. Especially, C5-C6 level of CCI patientscan't usually perform the extension movement of elbow joint so that theycan't operate the wheelchair strongly. Previously, we have developed themotion assist robot, which is named Active Cast (AC) for the upper limbsto transmit their residual function around shoulder to hand operations{[}2]. Aim The purpose of this study is to clarify the influence ofwearing AC on the musculoskeletal of their residual function duringwheelchair operation by people with different symptoms of CCI. MethodTwo subjects with C6B1(right), C5B(left) and C6B2(both) of the Zancolliclassification were participated in this evaluation experiment. Thetreadmill was set to reproduce the running on a slope. The inclinationwas set to 3\% for the C5 level CCI subject, and 4\% for the C6 levelCCI subject in order to confirm that the musculoskeletal of theirresidual functions better. We used the 3D motion analysis system and amyoelectric potentiometer for the analysis during 20 {[}s] wheelchairoperation. From the above, the effect of AC on residual muscles of CCIsubjects with different symptoms was analyzed. Results Based on theexperimental results without AC, we confirmed that the C5 level subjectoperated the wheelchair using the elbow flexion force, and the C6 levelsubject used the force of the pronation of forearm. On the other hand,from the results with AC, in the case of C5 level subject, the scapulaelevated greatly due to locking the elbow joint, and the amount ofactivity of the upper trapezius muscle also increased comparing with thecase without AC. In the case of C6 level subject, we confirmed that theamount of scapula abduction increased, and the serratus anterior musclewas also exerted. Discussion and Conclusion It was revealed that wearingAC induced motions and residual muscles around the shoulder of CCIsubjects with different symptoms. In C5 level CCI, it was confirmed thatthe elevation movement of the scapula was induced, and in the C6 levelCCI, the abduction motion of the scapula was induced. It was confirmedthat the effect of AC differs by symptoms with the pronation of forearm.Background Patients with complete paraplegia after spinal cord injury(SCI) are difficult to walk by themselves. Gait training withconventional orthoses for complete paraplegia requires excessive upperlimb usage and is difficult to train knee extensor during ambulation. Wedeveloped a new method of HAL using remaining muscle activation as atrigger for paralyzed limb, and we called heterotopic HAL method(T-HAL). Aim This study aims to describe voluntary gait and voluntaryknee extension using Heterotopic Triggered HAL method in patients withcomplete quadri/paraplegia after chronic SCI. Method Nine patients,20-67 years old, C6-T11, AIS A-B, were enrolled in this study. HALsession consisted of two parts: the first session was voluntaryambulation using upper limb triggered HAL (UT-HAL method). In addition,for cases who could contract hip flexor, the second session was done foractive knee extension using hip flexor activation. Surfaceelectromyography (EMG) was used to evaluate muscle activity of hipflexor and quadriceps femoris (Quad) in synchronization with a Viconmotion capture system. The modified Ashworth scale (MAS) score wasevaluated before and after each session. Results There were not seensevere complications such as hypoautonomic hyperreflexia, or symptomaticvenous vein thrombosis, etc. The only observed adverse event was rednesscaused by contact between the skin and harness in cases 1, 2, and 3which was avoidable by using a cushion. In three cases, from C6 to T6,MAS score significantly decreased after each session. In all cases, EMGbefore the intervention showed no activation in either Quad. However,periodic activation of the lower limb muscles was seen during UT-HALambulation. In two cases, in T10-11, there was observed activecontraction in both Quads and hip flexors after intervention. Discussionand Conclusion We focused on residual upper limb muscle activity and thecoordination between the upper limbs and contralateral lower limbs innatural gait. We observed neurological positive changes in two casesafter the intervention. Moreover, patients with cervical cord or upperthoracic cord injuries, who have difficulty performing conventional gaittraining with orthoses, may experience decreased spasticity andactivation of paralyzed muscles. These findings suggest that T-HALmethod is a feasible option for rehabilitation for completequadri/paraplegia with chronic SCI.Background Using a seat cushion, we feel the situation where theprotrusion of the ischium hits the bottom of the cushion. At thepressure measuring time, the phenomenon that the peak pressure valuegradually increases is observed. In prevention of pressure sores, it isimportant to elucidate the mechanism of bottoming phenomenon. Thepressure distribution response characteristics when continuously usingvarious seat cushions were studied in the human body and human bodymodel. Aim It was aimed to investigate whether the bottom was due to achange in the condition in the seat cushion or a change in the internalpressure in the human body. Method Seven seat cushions were prepared onthe wheelchair. Subjects were two healthy adult male and a biologicalmodel. The biological model was made from plastic bone specimens andsilicone materials (170 cm, 32 kg). Each cushion was placed on the plateseating surface of a wheelchair (Netti em, Alu Rehab AS) set at a tiltangle of 0 degrees and a reclining angle of 95 degrees, and a pressuredistribution measuring device was laid on top(Xsensor X 3 Pro, XsensorTechnology Corp.). Measurements were carried out, with the human bodyand human body model sitting still at the pelvis intermediate position,randomly on each seat cushion (3 minutes / 4861 frames). Results In eachseat cushion, there was a gradual trend of peak pressure after sittingof the human body. On the other hand, this tendency was not observed inthe human body model. The difference between the maximum and the minimumvalue of the peak pressure was significantly higher for each human bodythan for the human body model. There was no significant differencebetween the maximum and minimum values of the contact area between humanbody and human body model. Discussion and Conclusion Local concentrationof pressure can not be said to be caused by sinking of humans in theseat cushion or compression of the material. Rather, it is presumed thatbiological changes occur over time. If compressive stress affects bloodflow, in order to distribute body pressure, wheelchair users arerequired to improve the movement such as push-up and use the wheelchairposture conversion function.Background We are developing Qolo, a new personal mobility device forthose with motor disability in their lower limbs. It assistssit-to-stand and stand-to-sit postural transitions as well as navigationin standing posture with hands-free operation. Its mechanism to assistthe postural transition is implemented with passive gas springs withoutusing electric actuators, making it compact, light-weight and low cost.Aim The purpose of this study is to report clinical assessment of thedevice after modification of its design to realize voluntarysit-to-stand posture transition of people with thoracic level spinalcord injury (SCI). Method In the improved design of the device,reviewing our preceding clinical experiments, the assistive force of theknee springs was doubled and lumbar assist was added. Six participantswith SCI (age: 30-52y, 4 males and 3 females, neurological level: T4-L3,AIS: A-C, MMT Hip Ext.: 0-1, Knee Ext.: 0-3) were asked to conductstand-up and sit-down postural transitions using the improved version ofthe device. Feasibility of the assisted motions were evaluated. ResultsSix out of the seven participants were able to smoothly conductvoluntary stand-up and sit-down motions using the device by themselves,without additional assistance. Two of the them (T10A, T6A, MMT Knee&lt;=1)achieved voluntary stand-up motion only with the improved version of thedevice. One participant (T4A, MMT Knee=0) needed additional manualassistance to achieve voluntary stand-up motion using the device.Discussion and Conclusion The improvement of the device extended itscapability to assist sit-to-stand and stand-to-sit posture transition ofpeople with lumbar or thoracic level SCI. At the same time, necessity ofstronger support for middle to upper thoracic level SCI wasinvestigated. For the next step, we plan to introduce stronger assistiveforce, and improve of harnessing and attachment and detachment processesto facilitate its daily use.Background Gait enables human beings to move forward, and most peopleconsider gait to be natural skill. But gait disturbances are veryprevalent to the patients with burn injury. A major cause of functionalimpairment including pain and joint contractures. Contractures at thelower extremities such as the hip, knee and ankle significantly limitgait. Recent attention of the application of artificial intelligence inrehabilitation, in particularly lower limbs robot assistedrehabilitation has become a hot issue of studies. Aim This study ispurposed to find the efficacy and study the mechanism of motor recoveryafter robot assisted gait training on patients with lower extremityburn. Method 7 patients with lower extremity burn were included. Allpatients received 4 weeks robot assisted training. Functional scores offunctional ambulation category (FAC) and 6-minute walking distances, andpain score of visual analog score (VAS) during robot assisted gaittraining were measured. Results FAC and VAS scores after training werebetter than the scores before training. 6-min walking distance aftertraining were significantly increased than the measure beforetraining(p&lt;0.05). Lower limbs robot assisted rehabilitation trainingimproves patient's pain, and increases walking speed on patients withlower extremity burn. Discussion and Conclusion Lower limbs robotassisted rehabilitation improves the walking speed, and prolongs theirwalking distances. The use of robot assisted rehabilitation mayfacilitate early recovery from burn injury.Background The infant cerebral palsy is one of the most wide-spreadreasons of disability at child's age. The success of rehabilitationdepends on intensity of kinesitherapy, quality of movements andmotivation of the child that is ensured with modern robotized systemswith biological feedback. Aim to estimate efficiency of use of robotizedsystems with biological feedback in rehabilitation of children withinfant cerebral palsy. Method The basic and control groups of children(26 persons in each) with spastic paraparesis, flexion positioning oflower extremities, impairment of supportability and walking, matched infunctions, age and gender were formed. The course of rehabilitationincluded: massage, apparatus physiotherapy, therapeutic exercises. Thepatients of the basic group additionally had mechanotherapy on arobotized system ``Lokomat Pediatric{''} for training strength ofmuscle, for increasing of amount of movements in joints. The period ofobservation - 1 year (3 courses of treatment). Efficiency of the giventreatment was evaluated with a method of functional testing (Ashworth,GMFCS, GMFM), program testing of a robotized system (L-FORCE, L-ROM)before and after the course of rehabilitation. Results For the period ofobservation the spasticity of muscles (Ashworth) of lower extremities inpatients of both groups reduced, on the average, for 1 point. The levelof limitation of the gross motor functions (GMFCS) in both groups didn'tchange essentially. Motor possibilities (GMFM) of the patients of thebasic group increased, on the average, on 25 +/- 7 \%, of the controlgroup - on 12 +/- 7 \%. The isometric strength of muscles - flexors of aknee and a hip (L-FORCE) in the basic group increased, on the average,on 3 Nm, the strength of muscles-extensors of a knee and a hip - on 2Nm, in the control group - didn't change. The amount of active movementsin knee and hip joints (L-ROM) achieved physiological norm in the basicgroup and in 25 \% of children of the control group. Discussion andConclusion The mechanotherapy on a robotized system with biologicalfeedback ``Lokomat Pediatric{''} in rehabilitation of children withinfant cerebral palsy allows to increase the strength of musclestrained, amount of movements in joints, results in improvement ofindexes of functional testing, to increase motivation of children forperforming active exercises in game. Motor rehabilitation of patientswith infant cerebral palsy with the use of mechanotherapy on a robotizedsystem ``Lokomat Pediatric{''} has shown high efficiency in comparisonwith traditional methods.</t>
  </si>
  <si>
    <t>A challenge associated with an ageing population is increased demand onhealth and social care, creating a greater need to enable persons tolive independently in their own homes. Ambient assistant livingtechnology aims to address this by monitoring occupants' activities ofdaily living' using smart home sensors to alert caregivers toabnormalities in routine tasks and deteriorations in a person's abilityto care for themselves. However, there has been less focus on usingsensing technology to monitor a broader scope of so-called meaningfulactivities', which promote a person's emotional, creative, intellectual,and spiritual needs. In this paper, we describe the development of atoolkit comprised of off-the-shelf, affordable sensors to allow personswith dementia and Parkinson's disease to monitor meaningful activitiesas well as activities of daily living in order to self-manage their lifeand well-being. We describe two evaluations of the toolkit, firstly alab-based study to test the installation of the system including theacuity and placement of sensors and secondly, an in-the-wild study wheresubjects who were not target users of the toolkit, but who identified astechnology enthusiasts evaluated the feasibility of the toolkit tomonitor activities in and around real homes. Subjects from thein-the-wild study reported minimal obstructions to installation and wereable to carry out and enjoy activities without obstruction from thesensors, revealing that meaningful activities may be monitored remotelyusing affordable, passive sensors. We propose that our toolkit mayenhance assistive living systems by monitoring a wider range ofactivities than activities of daily living.</t>
  </si>
  <si>
    <t>Smart Cities combine advances in Internet of Things, Big Data, SocialNetworks, and Cloud Computing technologies with the demand forcyber-physical applications in areas of public interest, such as Health,Public Safety, and Mobility. The end goal is to leverage the use of cityresources to improve the quality of life of its citizens. Achieving thisgoal, however, requires advanced support for the development andoperation of applications in a complex and dynamic environment.Middleware platforms can provide an integrated infrastructure thatenables solutions for smart cities by combining heterogeneous citydevices and providing unified, high-level facilities for the developmentof applications and services. Although several smart city platforms havebeen proposed in the literature, there are still open research anddevelopment challenges related to their scalability, maintainability,interoperability, and reuse in the context of different cities, to namea few. Moreover, available platforms lack extensive scientificvalidation, which hinders a comparative analysis of their applicability.Aiming to close this gap, we propose InterSCity, a microservices-based,open-source, smart city platform that enables the collaborativedevelopment of large-scale systems, applications, and services for thecities of the future, contributing to turn them into truly smartcyber-physical environments. In this paper, we present the architectureof the InterSCity platform, followed by a comprehensive set ofexperiments that evaluate its scalability. The experiments wereconducted using a smart city simulator to generate realistic workloadsused to assess the platform in extreme conditions. The experimentalresults demonstrate that the platform can scale horizontally to handlethe highly dynamic demands of a large smart city while maintaining lowresponse times. The experiments also show the effectiveness of thetechnique used to generate synthetic workloads. (C) 2018 Elsevier B.V.All rights reserved.</t>
  </si>
  <si>
    <t>Smart City applications aim to improve the quality of life of citizens.Applying technologies of the Internet of Things (IoT) to urbanenvironments is considered as a key of the development of smart cities.In this context, air pollution is one of the most important factorsaffecting the quality of life and the health of the increasing urbanpopulation of industrial societies. For this reason, it is essential todevelop applications that allow citizens monitoring the concentration ofpollutants and avoid places with high levels of pollution. Due to theincreasing use of IoT in different areas, there are arising platformswhich deal with the challenges IoT implies, such as FIWARE, whichprovides technologies to facilitate the development of IoT applications.In this paper, an Air Quality Monitoring Unit using Cloudino and Arduinodevices and FIWARE technologies is presented. Through Cloudino andArduino, the monitoring unit gather data from various sensors andtransforms the data in a FIWARE data model. Then, the measurements aresent to the Orion Context Broker (OCB), which is a software componentprovided by FIWARE. The Orion Context Broker allows to manage andpublish the data to be consumed by users and applications.</t>
  </si>
  <si>
    <t>Healthcare providers all over the world are faced with a singlechallenge: the need to improve patient outcomes while containing costs.Drivers include an increasing demand for chronic disease management foran aging population, technological advancements and empowered patientstaking control of their health experience. The digital transformation inhealthcare, through the creation of a rich health data foundation andintegration of technologies like the Internet of Things (IoT), advancedanalytics, Machine Learning (ML) and Artificial Intelligence (AI), isrecognized as a key component to tackle these challenges. It can lead toimprovements in diagnostics, prevention and patient therapy, ultimatelyempowering care givers to use an evidence-based approach to improveclinical decisions. Real-time interactions allow a physician to monitora patient `live', instead of interactions once every few weeks.Operational intelligence ensures efficient utilization of healthcareresources and services provided, thereby optimizing costs. However,procedure-based payments, legacy systems, disparate data sources withthe limited adoption of data standards, technical debt, data securityand privacy concerns impede the efficient usage of health information tomaximize value creation for all healthcare stakeholders. This has led toa highly-regulated, constrained industry. Ultimately, the goal is toimprove quality of life and saving people's lives through the creationof the intelligent healthcare provider, fully enabled to delivervalue-based healthcare and a seamless patient experience. Informationtechnologies that enable this goal must be extensible, safe, reliableand affordable, and tailored to the digitalization maturity-level of theindividual organization.</t>
  </si>
  <si>
    <t>Nowadays, the penetration of sensors and actuators in differentapplication fields is revolutionizing all aspects of our daily life. Oneof the major sectors that is taking advantage of such cutting-edge cheapsmart devices is healthcare. In this context, Remote Patient Monitoring(RPM) at home represents a tempting opportunity for hospitals to reduceclinical costs and to improve the quality of life of both patients andtheir families. It allows patients to be monitored remotely by meansnetworks of Internet of Things (IoT) medical devices equipped withsensors and actuators that collect healthcare data from patients andsend them to a Cloud-based Hospital Information System (HIS) forprocessing. Up to now, many different proprietary software systems havebeen developed as stand-along expensive solutions, presentinginteroperability, extensibility, and scalability issues. In recentyears, the European Commission (EC) has promoted the wide adoption ofFIWARE technology, launching 16 Industrial Accelerators focusing ondifferent application fields. One of these, i.e., FICHe, is specializedin healthcare, providing the guidelines on how to develop eHealthsystems. This paper focuses on how to compose new cutting-edge IoT andCloud-based Cyber Physical Health Sytem (CPHS) services and applicationsinterconnected with remote medical sensors and actuators using FIWAREtechnology in the context envisioned by FICHe. In particular, we discussthe design and development of an RPM system implemented through thecollaboration between the Istituto di Ricovero e Cura a CarattereScientifico (IRCCS) ``Bonino Pulejo{''} (i.e., a clinical and researchhealthcare centre specialized in the treatment of neuro lesions),University of Messina, IBM Research, Telefonica, and the University ofthe Western Cape in South Africa. The description of our best practiceprovides a model and guidelines for the development of lightweight andlow cost RPM services for rural and isolated areas, with the expectationof expanding healthcare to the developing world and in general allows usto outline how to deal with the real adoption of the FIWARE technologyin an e-health project.</t>
  </si>
  <si>
    <t>Nowadays, healthcare and human well-being in general have beenprofoundly flustered by the current novel technologies that have createda fresh ground for e-health and smart healthcare innovations. The keybenefit of e-health and smart healthcare is the appropriate utilization,management and analysis of generated data from trending technologieslike sensors, wearables, smartphones, Multi-Agent Systems (MAS) andInternet of Things (IoT) to improve people's quality of life. Hence, asmart home conception following specific architectures and using theappropriate technologies of medical surveillance would form an essentialaspect for the smart healthcare paradigm. Accordingly, an optimal designand architecture for an intelligent home and an effective intelligenthealthcare would consider a resilient balance of IoT, MAS and anadequate machine learning model for human behavior analysis. In thispaper, a new smart home design for medical surveillance is proposed inorder to contribute to the expansion of the number of smart healthcareusers and providers on a winner-winner relationship that promotesindividuals comfort and prosperity and drives-up the InformationTechnology contributions and business.</t>
  </si>
  <si>
    <t>The Internet of healthcare things is essentially a new model thatchanges the way of the delivery and management of healthcare services.It utilizes digital sensors and cloud computing to present a qualityhealthcare service outside of the classical hospital environment. Thisresulted in the emergence of a new class of online web 4.0 services,which are termed ``cloud healthcare services{''}. Cloud healthcareservices offer a straightforward opportunity for patients to communicatewith healthcare professionals and utilize their personal IoHT devices toobtain timely and accurate medical guidance and decisions. The personalIoHT devices integrate sensed health data at a central cloud healthcareservice to extract useful health insights for wellness and preventivecare strategies. However, the present practices for cloud healthcareservices rely on a centralized approach, where patients' health data arecollected and stored on servers, located at remote locations, whichmight be functioning under data privacy laws somewhat different from theones applied where the service is running. Promoting a privacyrespecting cloud services encourages patients to actively participate inthese healthcare services and to routinely provide an accurate andprecious health data about themselves. With the emergence of fogcomputing paradigm, privacy protection can now be enforced at the edgeof the patient's network regardless of the location of serviceproviders. In this paper, a framework for cloud healthcare recommenderservice is presented. We depicted the personal gateways at the patients'side act as intermediate nodes (called fog nodes) between IoHT devicesand cloud healthcare services. A fog-based middleware will be hosted onthese fog nodes for an efficient aggregation of patients generatedhealth data while maintaining the privacy and the confidentiality oftheir health profiles. The proposed middleware executes a two-stageconcealment process that utilizes the hierarchical nature of IoHTdevices. This will unburden the constrained IoHT devices from performingintensive privacy preserving processes. At that, the patients will beempowered with a tool to control the privacy of their health data byenabling them to release their health data in a concealed form. Thefurther processing at the cloud healthcare service continues over theconcealed data by applying the proposed protocols. The proposed solutionwas integrated into a scenario related to preserving the privacy of thepatients' health data when utilized by a cloud healthcare recommenderservice to generate health insights. Our approach induces astraightforward solution with accurate results, which are beneficial toboth patients and service providers.</t>
  </si>
  <si>
    <t>Healthcare is a fundamental socio-economic challenge, being more andmore exacerbated nowadays by the increasing factors triggered by theaging and growing population. Along with the technological advancements,digital transformation positively influenced the health field,uncovering unprecedented opportunities and benefits. Supported by theliterature, we strongly believe that innovative approaches andtechnologies are dramatically transforming healthcare; moving fromhospital-centered management to preventive, proactive, evidence-based,person-centered services, focusing on well-being rather than on thedisease, by using specific IOT instruments and principles. The urgentIOT adoption is pivotal for addressing the complexity of healthcareissues (e.g., cancer, heart diseases, diabetes), and, brings fourth, theemergence of uncovering and improving healthcare outcomes in relation toconsumers as well as decrease the healthcare costs.</t>
  </si>
  <si>
    <t>Mental health issues affect a significant portion of the world'spopulation and can result in debilitating and life-threatening outcomes.To address this increasingly pressing healthcare challenge, there is aneed to research novel approaches for early detection and prevention.Toward this, ubiquitous systems can play a central role in revealing andtracking clinically relevant behaviors, contexts, and symptoms. Further,such systems can passively detect relapse onset and enable the opportunedelivery of effective intervention strategies. However, despite theirclear potential, the uptake of ubiquitous technologies into clinicalmental healthcare is slow, and a number of challenges still face theoverall efficacy of such technology-based solutions. The goal of thisworkshop is to bring together researchers interested in identifying,articulating, and addressing such issues and opportunities. Followingthe success of this workshop in the last three years, we aim to continuefacilitating the UbiComp community in developing a holistic approach forsensing and intervention in the context of mental health.</t>
  </si>
  <si>
    <t>IoT-based wearable health monitoring devices promise multiple benefitssuch as remote diagnosis, early-warnings, continuous home-caremonitoring etc. These technologies will potentially impact people'squality-of-life while reducing costs to healthcare service providers.The challenges for the development of these technologies are manifold,particularly for monitoring bio-signals. In this paper, we discuss thechallenges associated with wearable health monitors through a case studyof a fetal ECG wearable garment. This is focused on three main areas: a)sensor design and signal conditioning, b) data processing, andcommunications and c) printed sensors integrated into IoT garments. Wediscuss in detail the current design challenges to be tackled forachieving a precise signal retrieval.</t>
  </si>
  <si>
    <t>Population ageing causes one of the greatest challenges nowadays, namelythe improvement of the health condition, independence, quality of lifeand life expectancy of the elderly. Systems based on Internet of Thingsand Big Data analytics are being increasingly used in order to improvethe medical process in terms of both quality and duration. Populationageing has significant implications for healthcare for the elderly.Geriatric professionals can help older adults manage complex healthcareneeds. Geriatric assessment helps diagnose medical conditions, developtreatment plans, coordinate care management and assess the need forlong-term care. The healthcare professionals need to monitor and assessthe health status of the elderly with tools, systems and technologies,to process the large amount of information involved in these activitiesand to provide additional data and recommendations for adjusting theirmedication and treatment. In this regard, we propose a platform thatuses these technologies in order to predict the chronic deterioration ofhealth status, both physical and mental, in elderly and to evaluate theimpact that different physiological and ambient parameters have in thedevelopment of the disease.</t>
  </si>
  <si>
    <t>There is great potential to assess the well-being of older adults intheir homes, using sensors. The data derived from these sensors can beused to create solutions that can improve the lives of the users andtheir family by providing knowledge of health and enable independence.The system architecture commonly proposed is based on sensors deployedin the residence to collect ambient information or information throughinteractive use. These sensors are then connected through the Internetto cloud services for archiving and processing that is typically basedon data analytics and artificial intelligence. This paper specificallyfocuses on modeling these flows and presents the challenges associatedwith the demands they place on Internet connectivity services. The paperpresents an architecture for the resulting implementation modelsrequired for these solutions to be able to be scaled in communities.</t>
  </si>
  <si>
    <t>Low-power wide area networks (LPWANs) constitute a type of networkswhich is used to connect things to the Internet from a wide variety ofsectors. These types of technologies provide the Internet of Things(IoT) devices with the ability to transmit few bytes of data for longranges, taking into consideration minimum power consumption. Inparallel, IoT applications will cover a wide range of human and lifeneeds from smart environments (cities, home, transportation, etc.) tohealth and quality of life. Among these popular LPWANs technologies, wehave identified the unlicensed frequency band (LoRa, DASH7, SigFox,Wi-SUN, etc.), and the licensed frequency band standards (NB-IoT, LTECat-M, EC-GSM-IoT, etc.). In general, both types of standards onlyconsider fixed interconnected things, and less attention has beenprovided to the mobility of the things or devices. In this paper, weaddress the mobility of the things and the connectivity in each of thethree LPWAN standards: LoRaWAN, DASH7, and NB-IoT. In particular, weshow how the mobility of things can be achieved when transmitting andreceiving data. Then, we provide a general and technical comparison forthe three standards. Finally, we illustrate several applicationscenarios where the mobility is required, and we show how to select themost suited standard. We also discuss the research challenges andperspectives.</t>
  </si>
  <si>
    <t>The use of wearable and Internet-of-Things (IoT) for smart andaffordable healthcare is trending. In traditional setups, the cloudbackend receives the healthcare data and performs monitoring andprediction for diseases, diagnosis, and wellness prediction. Fogcomputing (FC) is a distributed computing paradigm that leverageslow-power embedded processors in an intermediary node between the clientlayer and cloud layer. The diagnosis for wellness and fitness monitoringcould be transferred to the fog layer from the cloud layer. Such aparadigm leads to a reduction in latency at an increased throughput.This paper processes a fog-based deep learning model, DeepFog thatcollects the data from individuals and predicts the wellness stats usinga deep neural network model that can handle heterogeneous andmultidimensional data. The three important abnormalities in wellnessnamely, (i) diabetes; (ii) hypertension attacks and (iii) stress typeclassification were chosen for experimental studies. We performed adetailed analysis of proposed models' accuracy on standard datasets. Theresults validated the efficacy of the proposed system and architecturefor accurate monitoring of these critical wellness and fitness criteria.We used standard datasets and open source software tools for ourexperiments.</t>
  </si>
  <si>
    <t>For the last two decades the Internet of Things (IoT) has been a subjectof growing global interest. Particularly dynamic industries such as thehealthcare service sector have just begun to understand the benefits ofthe IoT for the provision of a new, more advanced type of services.However, whilst the healthcare service industry is yet to fully graspthe benefits of information systems for its practitioners and managers,and for patients and families, there is a need for a betterunderstanding of the challenges and opportunities associated toIoT-based healthcare systems as another disruptive wave of technologies.In particular, research on the relevance of users' skills for adoptionof IoT-based healthcare services has been limited. Using the currentInternet-based healthcare service landscape as a platform for theformulation and testing of its hypotheses, this paper explores therelationship between patients' capabilities for effective use ofinformation and communication technologies and the success of IoT-basedhealthcare services. The resulting theoretical model for effective useof information and communication technologies and the success ofIoT-based healthcare services was then validated. The validation wasbased on data collected from a randomly selected sample of 256 users ofInternet-based healthcare services provided by the public healthcaresystem of the Region of Murcia in Spain. The findings of this researchinform future strategies for the implementation of new generations ofhealth and well-being services based on IoT technologies.</t>
  </si>
  <si>
    <t>Wearable-IOT based low-cost platforms can enable dynamic lifestylemonitoring through enabling promising and exciting opportunities forwellness and chronic-disease management in personalized environments.Diabetic and pre-diabetic populations can modulate their alcohol intakeby tracking their glycemic content continuously to prevent health risksthrough these platforms. We demonstrate the first technological proof ofa combinatorial biosensor for continuous, dynamic monitoring of alcoholand glucose in ultra-low volumes (1-5 mu L) of passive perspired sweattowards developing a wearable-IOT based platform. Non-invasivebiosensing in sweat is achieved by a unique gold-zinc oxide (ZnO) thinfilm electrode stack fabricated on a flexible substrate suitable forwearable applications. The active ZnO sensing region is immobilized withenzyme complexes specific for the detection of alcohol and glucosethrough non-faradaic electrochemical impedance spectroscopy (EIS) andchronoamperometry (CA). Biomolecular interactions occurring at theelectrode-sweat interface are represented by the impedance andcapacitive current changes in response to charge modulations arising inthe double layer. We also report the detection of alcohol concentrationsof 0.01-100 mg/dl and glucose concentrations of 0.01-50 mg/dl present insynthetic sweat and perspired human sweat. The limit of detectionobtained for alcohol and glucose was found to be 0.1 mg/dl in perspiredhuman sweat. Cross-reactivity studies revealed that glucose and alcoholdid not show any signal response to cross-reactive molecules.Furthermore, the stable temporal response of the combinatorial biosensoron continuous exposure to passive perspired human sweat spiked withalcohol and glucose over a 120-min duration was demonstrated.</t>
  </si>
  <si>
    <t>Sleep apnea has become in the sleep disorder that causes greater concernin recent years due to its morbidity and mortality, higher medical carecosts and poor people quality of life. Some proposals have addressedsleep apnea disease in elderly people, but they have still sometechnical limitations. For these reasons, this paper presents aninnovative system based on fog and cloud computing technologies which incombination with IoT and big data platforms offers new opportunities tobuild novel and innovative services for supporting the sleep apnea andto overcome the current limitations. Particularly, the system is builton several low-power wireless networks with heterogeneous smart devices(i.e, sensors and actuators). In the fog, an edge node (Smart IoTGateway) provides IoT connection and interoperability and pre-processingIoT data to detect events in real-time that might endanger the elderly'shealth and to act accordingly. In the cloud, a Generic Enabler ContextBroker manages, stores and injects data into the big data analyzer forfurther processing and analyzing. The system's performance andsubjective applicability are evaluated using over 30 GB size datasetsand a questionnaire fulfilled by medicals specialist, respectively.Results show that the system data analytics improve the healthprofessionals' decision making to monitor and guide sleep apneatreatment, as well as improving elderly people's quality of life. (C)2018 Elsevier B.V. All rights reserved.</t>
  </si>
  <si>
    <t>The wearable industry is growing and diverse. However, despite thevariety in device producers and served purposes, many wearables includebiosensors that can measure health parameters, such as heart rate. Thismakes them potentially useful or even disruptive for healthcare;particularly, for its remote delivery mode that is referred to astelehealth. Wearables and consumer technologies can bring changes to thecurrent value network of telehealth industry by creating new businessroles and attracting new stakeholders. However, traditionally regulatedtelehealth industry may be reluctant to accept unregulated non-medicaldevices. Furthermore, apart from the potential impact of wearables, thefuture of the industry is affected by other factors, which need to beunderstood. This article analyzes a potential evolution of thetelehealth value network. For that, we first identified the currenttrends in the evolution of telehealth technologies and products based onthe quantitative analysis and review of three different types ofliterature scientific publications, patents, and press releases.Furthermore, we discussed the actors that can drive the futuretelehealth industry by taking a key role in its value network. The studyindicates that technologies and products brought by consumer companieswill be used in telehealth for the self-management of chronic diseasesand wellness. To facilitate the interaction of the previously separatedunregulated consumer and regulated medical domains of telehealth, a newhealth data aggregation role may emerge and take a central position inthe value network. While several candidates for this role can beidentified, currently, none of them has the full required expertise.</t>
  </si>
  <si>
    <t>In recent years, the Internet of Things (IoT), cloud computing, andwireless body area networks (WBANs) have converged and become populardue to their potential to improve quality of life. This convergence hasgreatly promoted the industrialization of e-healthcare. With theflourishing of the e-healthcare industry, full electronic health records(EHRs) are expected to promote preventative health services as well asglobal health. However, the outsourcing of EHRs to third-party servers,like the cloud, involves many challenges, including securing healthinformation and preserving privacy. Ciphertext-policy attribute-basedencryption (CP-ABE) is a promising scheme for storing and sharinginformation in third-party servers. This scheme enables patients anddoctors to encrypt or decrypt their information using access policiesdefined by attributes. In this scheme, the access policy is tied withthe ciphertext in the form of plaintext, which may risk leaking personalpatient information. Earlier protocols only partially hide the attributevalues in the access policies but leave the attribute names unprotected.To address these security issues, we propose a secure cloud frameworkusing modified CP-ABE and an attribute Bloom filter (ABF). In modifiedCP-ABE, we can hide the entire attribute, including values, in theaccess policies. The ABFs assist in data decryption by evaluating thepresence of an attribute in the access policy and pointing to itsposition. Security analysis and performance evaluation demonstrate theefficiency and effectiveness of the proposed framework. Finally, theproposed framework is explored to verify its feasibility.</t>
  </si>
  <si>
    <t>The presence of the Internet of Things (IoT) in healthcare through theuse of mobile medical applications and wearable devices allows patientsto capture their healthcare data and enables healthcare professionals tobe up-to-date with a patient's status. Ambient Assisted Living (AAL),which is considered as one of the major applications of IoT, is a homeenvironment augmented with embedded ambient sensors to help improve anindividual's quality of life. This domain faces major challenges inproviding safety and security when accessing sensitive health data. Thispaper presents an access control framework for AAL which considersmulti-level access and privacy preservation. We focus on two majorpoints: (1) how to use the data collected from ambient sensors andbiometric sensors to perform the high-level task of activityrecognition; and (2) how to secure the collected private healthcare datavia effective access control. We achieve multi-level access control byextending Public Key Infrastructure (PKI) for secure authentication andutilizing Attribute-Based Access Control (ABAC) for authorization. Theproposed access control system regulates access to healthcare data bydefining policy attributes over healthcare professional groups and dataclasses classifications. We provide guidelines to classify the dataclasses and healthcare professional groups and describe securitypolicies to control access to the data classes.</t>
  </si>
  <si>
    <t>Over the past few years, activity recognition techniques have attractedunprecedented attentions. Along with the recent prevalence of pervasivee-Health in various applications such as smart homes, automatic activityrecognition is being implemented increasingly for rehabilitationsystems, chronic disease management, and monitoring the elderly fortheir personal well-being. In this paper, we present WITS, an end-to-endweb-based in-home monitoring system for convenient and efficient caredelivery. The system unifies the data- and knowledge-driven techniquesto enable a real-time multi-level activity monitoring in a personalizedsmart home. The core components consist of a novel shared-structuredictionary learning approach combined with rule-based reasoning forcontinuous daily activity tracking and abnormal activities detection.WITS also exploits an Internet of Things middleware for the scalable andseamless management and learning of the information produced by ambientsensors. We further develop a user-friendly interface, which runs onboth iOS and Andriod, as well as in Chrome, for the efficientcustomization of WITS monitoring services without programming efforts.This paper presents the architectural design of WITS, the corealgorithms, along with our solutions to the technical challenges in thesystem implementation.</t>
  </si>
  <si>
    <t>Connected wellness program is a standard for healthcare provision thatpractice tools to deliver healthcare impeccably through varioussuppliers. It can deliver novel and exceptional prospects for patientsto participate in health workforce to accomplish their precaution. Also,it influences the evolving tools to permit precaution inside/outsidesickbay, over the capability for portable and wearable technologies thatlinks to cloud-centered context aware healthcare devices. Defense is notjust about shielding information; it is essential for preserving theprecautions, confidentiality, and reliance of patients. Thedefenselessness of wellbeing-care to computer-generated attack mirrors ablend of aspects, particularly imperfect resources, patchy control, andedifying performance. The projected system has enhanced informationsecurity by adopting a novel technique of cryptographic method ofrelayed information and buffered information. Precisely, the manuscriptdelivers a general assessment of security threats influencing theattainment of ICT implementation in well-being care; and offersconfiguration investigation and flexibility study based on thetheoretical simulations. In addition, existing information solidityalgorithms are examined, because when using the tiny payloads associatedto IoT systems, it does not pay off in terms of process utilizationanomalies. Experimental and arithmetical study is being conducted toassess authentic challenges by developing a classified cloudinfrastructure.</t>
  </si>
  <si>
    <t>With the exponential growth rate of technology, the future of allactivities, including dairy farming involves an omnipresence of widelyconnected devices. Internet of things (IoT), fog computing, cloudcomputing and data analytics together offer a great opportunity toincrease productivity in the dairy industry. In this paper, we present afog computing assisted application system for animal behaviour analysisand health monitoring in a dairy farming scenario. The sensed data fromsensors is sent to a fog based platform for data classification andanalysis, which includes decision making capabilities. The solution aimstowards keeping track of the animals' well-being by delivering earlywarning alerts generated through behavioural analytics, thus aiding thefarmer to monitor the health of their livestock and the capability toidentify potential diseases at an early stage, thereby also helping inincreasing milk yield and productivity. The proposed system follows aservice based model, avoids vendor lock-in, and is also scalable to addnew features such as the detection of calving, heat, and issues likelameness.</t>
  </si>
  <si>
    <t>Health-related data analysis plays an important role in self-knowledge,disease prevention, diagnosis, and quality of life assessment. With theadvent of data-driven solutions, a myriad of apps and Internet of Things(IoT) devices (wearables, home-medical sensors, etc) facilitates datacollection and provide cloud storage with a central administration. Morerecently, blockchain and other distributed ledgers became available asalternative storage options based on decentralised organisation systems.We bring attention to the human data bleeding problem and argue thatneither centralised nor decentralised system organisations are a magicbullet for data-driven innovation if individual, community and societalvalues are ignored. The motivation for this position paper is toelaborate on strategies to protect privacy as well as to encourage datasharing and support open data without requiring a complex accessprotocol for researchers. Our main contribution is to outline the designof a self-regulated Open Health Archive (OHA) system with focus onquality of life (QoL) data.</t>
  </si>
  <si>
    <t>By increasing intelligence in health services, people's quality of lifewill improve and access to emergency medical services and care forpatients and elderly will be faster and easier. Internet of Things (IoT) services can provide health care to a new generation of skilledservices that are highly acclaimed. However, there are challenges inthis area. One of these challenges includes assurance quality of service( QoS) due to the high volume of information. The existence of programsthat produce a large amount of real-time data in terms of velocity andvariety has turned this into a big data problem. To overcome thesechallenges, the researchers recommend the integration of the cloud andthe Internet of Things. Due to this, the patient monitoring system issupported by the recent developments mainly by cloud computing and theIoT paradigms, so the integration of the two paradigm contributessignificantly to the provision of more quality of services. This paperpresents the characteristics of the cloud and the Internet of Thingsparadigms, which are used in remote healthcare. In addition, to providesmart health services with the best quality, we need to use cloud andIoT integration services, which is definitely one of the challenges ofthis area. Therefore, in this paper, first, the challenges of quality ofservice are expressed in the integration of the cloud and the Internetof Things services. Then, the challenges of QoS in smart healthcareservices such as the limitation of use of sensor data, big data, lack ofstandard methods of quality of service and the complexity of cloud andIoT layers are reviewed based on this integration. Finally, a method formaintaining the quality of service in providing smart healthcareservices is proposed.</t>
  </si>
  <si>
    <t>Mental health issues affect a significant portion of the world'spopulation and can result in debilitating and life-threatening outcomes.To address this increasingly pressing healthcare challenge, there is aneed to research novel approaches for early detection and prevention.Toward this, ubiquitous systems can play a central role in revealing andtracking clinically relevant behaviors, contexts, and symptoms. Further,such systems can passively detect relapse onset and enable the opportunedelivery of effective intervention strategies. However, despite theirclear potential, the uptake of ubiquitous technologies into clinicalmental healthcare is rare, and a number of challenges still face theoverall efficacy of such technology-based solutions. The goal of thisworkshop is to bring together researchers interested in identifying,articulating, and addressing such issues and opportunities. Followingthe success of this workshop in the last two years, we aim to continuefacilitating the UbiComp community in developing a holistic approach forsensing and intervention in the context of mental health.</t>
  </si>
  <si>
    <t>Increases in the rates of chronic disease and an aging population havecreated a demand for new forms of preventative care and proactive healthmonitoring technologies. While senior populations may be hesitant toadopt wearable technologies, the ability to retrofit assistive devicesalready in use by the individuals may provide a major stepping stone forincreased adoption rates and monitoring abilities. Design of suchsystems often exhibit challenges with respect to sensor selection,placement, and consequently, reliability and usability of the system inreal-world environments. As part of a growing line of smart assistivedevices, this work presents a proposed design for a multi-sensor walkerwith pilot data collected and tested in a real-world environment,including outdoors. Preliminary analysis of results demonstrates theability to determine levels of activity and environments, importantfactors related to health and wellness and risk of falls.</t>
  </si>
  <si>
    <t>Advances in medical technology is not sufficient alone to satisfy thegrowing and emerging needs such as improving quality of life, providinghealthcare services tailored to each individual, ensuring efficientmanagement of care and creating sustainable social healthcare. There isa potential for substantially enhancing healthcare services byintegrating information technologies, social networking technologies,digitization and control of biomedical devices, and utilization of bigdata technologies as well as machine learning techniques. Today, datahas become more ubiquitous and accessible by virtue of advancements insmart sensor and actuator technologies. This in turn allow us to collectsignificant amount of data from biomedical devices and automate certainhealthcare functions. In order to get maximum benefit from the generateddata, there is a need to develop new models and distributed dataanalytics approaches for health industry. Big data has the potential toimprove the quality and efficiency of health care services as well asreducing the maintenance costs by minimizing the risks related withmalfunctions of biomedical devices. Hospitals grasp this noteworthypotential and convert collected data into valuable information that canbe used for several purposes including management of biomedical devicemaintenance. To this end, in this study, by leveraging the latestadvancements in big data analytics technologies, we propose a scalablepredictive maintenance architecture for healthcare domain. We alsodiscussed the opportunities and challenges of utilizing the proposedarchitecture in the healthcare domain.</t>
  </si>
  <si>
    <t>The world population's life expectancy has gradually increased.According to the World Health Organization (WHO), the life expectationwill reach 90 years by 2030, and this quality of life is one of mostimportant aging aspects. The academic and business communities aredevoting many efforts to develop new applications that promote qualityof life for this portion of the population; services, such as vitalsigns monitoring, fall detection systems, heart attacks, among others,are increasingly in evidence. Most of these e-health systems are focusedon intelligent devices - Internet of Things (IoT). However, IoT byitself is not able to process, store and guarantee the quality ofservice of these services due to hardware capacity limitations. So, tomitigate this issue, IoT has two major allies in order to be able toprovide e-health services with high availability and quality, fog andcloud computing. This paper presents in progress e-health architectureusing IoT for data acquisition, fog for data pre-processing andshort-term storage, and cloud for data processing, analyze and long-termstorage. We also describe main challenges to provide an e-healthapplication with high availability, high performance and accessibility,at low deployment and maintenance cost.</t>
  </si>
  <si>
    <t>Remote health monitoring is becoming indispensable, though, Internet ofThings (IoTs)-based solutions have many implementation challenges,including energy consumption at the sensing node, and delay andinstability due to cloud computing. Compressive sensing (CS) has beenexplored as a method to extend the battery lifetime of medical wearabledevices. However, it is usually associated with computational complexityat the decoding end, increasing the latency of the system. Meanwhile,mobile processors are becoming computationally stronger and moreefficient. Heterogeneous multicore platforms (HMPs) offer a localprocessing solution that can alleviate the limitations of remote signalprocessing. This paper demonstrates the real-time performance ofcompressed ECG reconstruction on ARM's big. LITTLE HMP and theadvantages they provide as the primary processing unit of the IoTarchitecture. It also investigates the efficacy of CS in minimizingpower consumption of a wearable device under real-time and hardwareconstraints. Results show that both the orthogonal matching pursuit andsubspace pursuit reconstruction algorithms can be executed on theplatform in real time and yield optimum performance on a single A15 coreat minimum frequency. The CS extends the battery life of wearablemedical devices up to 15.4\% considering ECGs suitable for wellnessapplications and up to 6.6\% for clinical grade ECGs. Energy consumptionat the gateway is largely due to an active internet connection; hence,processing the signals locally both mitigates system's latency andimproves gateway's battery life. Many remote health solutions canbenefit from an architecture centered around the use of HMPs, a steptoward better remote health monitoring systems.</t>
  </si>
  <si>
    <t>Smart care technology which has made strides is recognized vital in theaging society. This study was intended to examine trends and outlook ofsmart care by type of elderly and situation to spur improvement inhealth management for the elderly. Smart cares by type of elderly andsituation were elderly-friendly smart home, smart care for management ofchronic diseases in the elderly, and smart care for the elderly livingalone. Smart ca(r)e is needed to be implemented actively not only toreduce medical costs and improve the quality of medical services butalso to ensure safety and quality of life for the elderly. However,multi-faceted efforts need to be made to help overcome the difficultiesarising from degraded cognitive function of the elderly, considering thebasic orientation of smart care such as mobile, smart, cloud computing,IoT, etc. For that, it would be necessary to develop elderly-friendlydevices suited for characteristics of the elderly group and to activelydeploy professional manpower, in parallel with active support fromrelated organizations, who can provide instant support to the elderlyencountering difficulty with the use, so as to stimulate the smart careservice in the period ahead. Furthermore, as health information andprivacy information generated in connection with individuals aresensitive data, it would be the most important to ensure that strictsecurity is maintained for safe data transmission and that onlynecessary part of information is shared selectively.</t>
  </si>
  <si>
    <t>The growth of data produced for example by IoT devices has playing amajor role in developing healthcare applications able to handle vastamount of information. The challenge lies in representing volumes ofdata, integrating and understanding their various formats and sources.Cognitive computing systems offer promise for analysing, accessing,integrating, and investigating data in order to improve outcomes acrossmany domains, including healthcare. This paper presents anontology-based system for the eHealth domain. It provides semanticinteroperability among heterogeneous IoT fitness and wellness devicesand facilitates data integration and sharing. The novelty of theproposed approach lies in exploiting semantic web technologies toexplicitly describe the meaning of sensor data and define a commoncommunication strategy for information representation and exchange.</t>
  </si>
  <si>
    <t>An indoor climate is closely related to human health, well-being, andcomfort. Thus, indoor climate monitoring and management are prevalent inmany places, from public offices to residential houses. Our previousresearch has shown that an active plant wall system can effectivelyreduce the concentrations of particulate matter and volatile organiccompounds and stabilize the carbon dioxide concentration in an indoorenvironment. However, regular plant care is restricted by geography andcan be costly in terms of time and money, which poses a significantchallenge to the widespread deployment of plant walls. In this paper, wepropose a remote monitoring and control system that is specific to theplant walls. The system utilizes the Internet of Things technology andthe Azure public cloud platform to automate the management procedure,improve the scalability, enhance user experiences of plant walls, andcontribute to a green indoor climate.</t>
  </si>
  <si>
    <t>The main postulate of the Internet of things (IoT) is that everythingcan be connected to the Internet, at anytime, anywhere. This means aplethora of objects (e.g. smart cameras, wearables, environmentalsensors, home appliances, and vehicles) are `connected' and generatingmassive amounts of data. The collection, integration, processing andanalytics of these data enable the realisation of smart cities,infrastructures and services for enhancing the quality of life ofhumans. Nowadays, existing IoT architectures are highly centralised andheavily rely on transferring data processing, analytics, anddecision-making processes to cloud solutions. This approach of managingand processing data at the cloud may lead to inefficiencies in terms oflatency, network traffic management, computational processing, and powerconsumption. Furthermore, in many applications, such as healthmonitoring and emergency response services, which require low latency,delay caused by transferring data to the cloud and then back to theapplication can seriously impact their performances. The idea ofallowing data processing closer to where data is generated, withtechniques such as data fusion, trending of data, and some decisionmaking, can help reduce the amount of data sent to the cloud, reducingnetwork traffic, bandwidth and energy consumption. Also, a more agileresponse, closer to real-time, will be achieved, which is necessary inapplications such as smart health, security and traffic control forsmart cities. Therefore, this chapter presents a review of the moredeveloped paradigms aimed to bring computational, storage and controlcapabilities closer to where data is generated in the IoT: fog and edgecomputing, contrasted with the cloud computing paradigm. Also anoverview of some practical use cases is presented to exemplify each ofthese paradigms and their main differences.</t>
  </si>
  <si>
    <t>The Internet of Things (IoT) is one of the most promising technologiesfor the near future. Healthcare and well-being will receive greatbenefits with the evolution of this technology. This paper presents areview of techniques based on IoT for healthcare and ambient-assistedliving, defined as the Internet of Health Things (IoHT), based on themost recent publications and products available in the market fromindustry for this segment. Also, this paper identifies the technologicaladvances made so far, analyzing the challenges to be overcome andprovides an approach of future trends. Through selected works, it ispossible to notice that further studies are important to improve currenttechniques and that novel concept and technologies of IoHT are needed toovercome the identified challenges. The presented results aim to serveas a source of information for healthcare providers, researchers,technology specialists, and the general population to improve the IoHT.</t>
  </si>
  <si>
    <t>Smartphones have become devices of choice for running studies on healthand well-being, especially among young people. When entering college,students often face many challenges, such as adaptation to newsituations, establish new interpersonal relationships, heavier workloadand shorter deadlines, teamwork assignments and others. In this paper,the results of four studies examining students' wellbeing and mentalhealth as well as student's perception of challenges and obstacles theyface during their academic journey are presented. In addition, a mobileapplication that acts as a complement to a successful tutoring projectimplemented at the authors' University is proposed. The applicationallows students to keep their schedules and deadlines in one place whileincorporating virtual tutor features. By using both, the events from thestudent's calendar and his or her mood indicators, the application sendsnotifications accordingly. These notifications encompass motivationalphrases, time management guidelines, as well as relaxation tips.</t>
  </si>
  <si>
    <t>The high cost of patient care has been a concern for the agenciesresponsible for this area as this situation has been aggravated by thegrowth of the elderly population and the increase in the number ofpeople with chronic diseases. However, the popularization of theInternet of Things and the Cloud Computing paradigms brings thepossibility of creating low-cost solutions to monitor these patients'health, contributing to the improvement of their quality of life.However, Cloud-based solutions cause delays that can lead to the failureof the health systems. Thus, Fog Computing emerges as an alternative tobe combined with these solutions, aiming to reduce their latency. Thiswork seeks to explore the state of the art and challenges of FogComputing applied to the healthcare area. Therefore, this review helpsto understand how this paradigm has been used in the health area andshows some points that need to be investigated in order for this use tobe improved.</t>
  </si>
  <si>
    <t>The need to have equitable access to quality healthcare is enshrined inthe United Nations (UN) Sustainable Development Goals (SDGs), whichdefines the developmental agenda of the UN for the next 15 years. Inparticular, the third SDG focuses on the need to ``ensure healthy livesand promote well-being for all at all ages{''}. In this paper, we buildthe case that 5G wireless technology, along with concomitant emergingtechnologies (such as IoT, big data, artificial intelligence and machinelearning), will transform global healthcare systems in the near future.Our optimism around 5G-enabled healthcare stems from a confluence ofsignificant technical pushes that are already at play: apart from theavailability of high-throughput low-latency wireless connectivity, othersignificant factors include the democratization of computing throughcloud computing; the democratization of Artificial Intelligence (AI) andcognitive computing (e.g., IBM Watson); and the commoditization of datathrough crowdsourcing and digital exhaust. These technologies togethercan finally crack a dysfunctional healthcare system that has largelybeen impervious to technological innovations. We highlight thepersistent deficiencies of the current healthcare system and thendemonstrate how the 5G-enabled healthcare revolution can fix thesedeficiencies. We also highlight open technical research challenges, andpotential pitfalls, that may hinder the development of such a 5G-enabledhealth revolution.</t>
  </si>
  <si>
    <t>The conjunction of wireless computing, ubiquitous Internet access, andthe miniaturisation of sensors have opened the door for technologicalapplications that can monitor health and well-being outside of formalhealthcare systems. The health-related Internet of Things (H-IoT)increasingly plays a key role in health management by providingreal-time tele-monitoring of patients, testing of treatments, actuationof medical devices, and fitness and well-being monitoring. Given itsnumerous applications and proposed benefits, adoption by medical andsocial care institutions and consumers may be rapid. However, a host ofethical concerns are also raised that must be addressed. The inherentsensitivity of health-related data being generated and latent risks ofInternet-enabled devices pose serious challenges. Users, already in avulnerable position as patients, face a seemingly impossible task toretain control over their data due to the scale, scope and complexity ofsystems that create, aggregate, and analyse personal health data. Inresponse, the H-IoT must be designed to be technologically robust andscientifically reliable, while also remaining ethically responsible,trustworthy, and respectful of user rights and interests. To assistdevelopers of the H-IoT, this paper describes nine principles and nineguidelines for ethical design of H-IoT devices and data protocols.</t>
  </si>
  <si>
    <t>Smart and connected devices can improve industrial processes, andgenerate new and better services. While this premise is well understoodwithin the ICT industry, there is a challenge in extending thisknowledge to vertical industries. The potential of the Internet ofThings lies in the interaction among industries working together towardvalue co-creation. Firms need to look beyond their internal businessmodels and explore cooperative perspectives to define new businessopportunities. In this article, we look into the relevance of verticalcooperation in the area of loT and highlight the need to develop newvalue networks that leverage this cooperation and enable the creation ofnew business models. To lead our discussions, we use the examples of twomajor building blocks of smart cities: intelligent transport systems andhealth and well being services based on connected devices and solutions.</t>
  </si>
  <si>
    <t>There is a global concern with the increasing number of patients athospitals caused by population ageing and chronic diseases. Severalstudies indicated the need to minimize the process of hospitalizationand the effects related to the high cost of patient care. In thiscontext, a promising trend in healthcare is to move medical checksroutines from a hospital (hospital-centric) to the patient's home(home-centric), but to make it possible we need Internet of Things(IoT)-based technologies and platforms to enable remote healthmonitoring. The application of IoT in healthcare area is a common hopebecause it will allow hospitals to operate more efficiently and patientsto receive better treatment. With the use of IoT-based healthcareapplications, there is an unprecedented opportunity to improve thequality and efficiency of the medical treatment and consequently improvepatients' wellness, as well as a better application of the government'sfinancial resources. Thus, based on this context, this paper aims topropose an IoT-based healthcare platform for the remote monitoring ofpatients in critical condition. It involves embedding sensors andactuators in patients, physicians, clinical staff, medical equipment andphysical spaces in order to monitor, track and alert.</t>
  </si>
  <si>
    <t>In this paper we study how IoT technology can be introduced and used indifferent sectors; industrial IoT, smart energy, smart homes, smartcities, health care and social care, sports and well-being. The researchhas given increased insights into opportunities and obstacles for theintroduction of IoT in different sectors. The main obstacles areconsidered to be i) specific IoT solutions often tend to be a small partof the overall solution, ii) lack of knowledge about which overallservices the IoT solution may be part of, iii) Fragmentation andinsufficient scalability, iv) Distrust and hesitation among actors toshare data and platforms and finally, v) fear of changing the ownbusiness model. The analysis of our cases indicates that most of thechallenges occur due to the fact that the solutions initially have beendeveloped using a single firm business model. In order to survive orgrow a networked business model is needed.</t>
  </si>
  <si>
    <t>Healthcare as we know it is in the process of going through a massivechange - from episodic to continuous, from disease focused to wellnessand quality of life focused, from clinic centric to anywhere a patientis, from clinician controlled to patient empowered, and from beingdriven by limited data to 360-degree, multimodalpersonal-public-population physical-cybersocial big data driven. Whileability to create and capture data is already here, the upcominginnovations will be in converting this big data into smart data throughcontextual and personalized processing such that patients and clinicianscan make better decisions and take timely actions for augmentedpersonalized health. This paper outlines current opportunities andchallenges, with a focus on key AI approaches to make this a reality.The broader vision is exemplified using three ongoing applications(asthma in children, bariatric surgery, and pain management) as part ofthe Kno.e.sis kHealth personalized digital health initiative.</t>
  </si>
  <si>
    <t>Older adults face challenges such as chronic health conditions, reducedmobility, and cognitive decline. Technological solutions are valuableresources to assist older adults in maintaining their quality of life.One approach involves the Internet of Things (IoT) connected sensorswhich are designed to detect and record individuals' activities andstatus within their living spaces. Despite the promise of thesetechnologies to improve health outcomes and quality of life in olderadults, there still remains a challenge in understanding older adults'perceptions and concerns. We propose to conduct a pilot study todemonstrate feasibility and understand older adults' preferences andneeds using the IoT connected sensors within their home.</t>
  </si>
  <si>
    <t>In situ self-reporting is a widely used technique in HCI, ubiquitouscomputing, especially for assessment and intervention in health andwellness. Although, smartphones are widely used for self-reporting,there is an opportunity to design dedicated, unobtrusive and distributedself-reporting devices that improve the coverage of sampled experiences.We designed self reporting devices for two scenarios of reportingActivities and Stress/Sleepiness. The devices were placed by the usersin their surroundings for ease of access. We show that the devices areuseful especially in certain situations such as when the user is engagedin focus work. Moreover, we show that the preference of phone or devicesto self-report varied between users based on multiple factors such astheir engagement with phone and their preferences about being surroundedby multiple devices.</t>
  </si>
  <si>
    <t>Mental health issues affect a significant portion of the world'spopulation and can result in debilitating and life-threatening outcomes.To address this increasingly pressing healthcare challenge, there is aneed to research novel approaches for early detection and prevention. Inparticular, ubiquitous systems can play a central role in revealing andtracking clinically relevant behaviors, contexts, and symptoms. Further,such systems can passively detect relapse onset and enable the opportunedelivery of effective intervention strategies. However, despite theirclear potential, the uptake of ubiquitous technologies into clinicalmental healthcare is rare, and a number of challenges still face theoverall efficacy of such technology-based solutions. The goal of thisworkshop is to bring together researchers interested in identifying,articulating, and addressing such issues and opportunities. Followingthe success of last year's inaugural workshop, we aim to continuefacilitating the UbiComp community in developing a holistic approach forsensing and intervention in the context of mental health.</t>
  </si>
  <si>
    <t>Internet of Things (IoT) has penetrated into our day-to-day activitiesin one way or the other. IoT application provides a huge opportunity forapplications in health care system, improving patients' quality of life.The combination of embedded systems, sensors and actuators associatedwith constant monitoring of patients aids in alleviating patientdiscomfort, providing timely assistance and supervision. IoT has a vastscope in health care system due to affordability and possibility todevelop compact systems. In this paper, we propose an IoT based solutionthat can be adapted into Lateral Rotation Mattress used for bed-boundpatients through embedding sensors to recognize patient discomfort andalleviate it through an intelligent IoT system.</t>
  </si>
  <si>
    <t>People today are a capable of living longer, healthier lives than everbefore, which results in a growing elderly population. The elderly faceissues of reduced physical ability, having to manage multiple healthissues over long periods of time, and being digital immigrants. Theseissues pose unique challenges that often lead to elderly feeling loss ofagency due to not being actively involved in managing their ownwell-being. In this paper, we propose participatory design of IOTtechnologies to enact universal design in order to better includeelderly in managing their health, and thus improving their quality oflife. (c) 2017 The Authors. Published by Elsevier B.V.</t>
  </si>
  <si>
    <t>Nowadays, smart cities are becoming an increasing phenomenon. The mainreason for their emergence is the rapidly rising population of cities,which brings new challenges. More than half of the world populationcurrently lives in the cities. Cities will be subject to many alarmingissues, such as waste treatment, lack of resources, air quality, healthand quality of life of the population, various transport bottlenecks andaging or insufficient infrastructure. In addition to technical andmaterial problems, a new set of different social and organizationalproblems is evident. These are mainly associated with different humanvalues and also with different social, community and political views.The current responses to these challenges are smart cities. Changes inexisting cities and building of new intelligent cities is key toresolving population-related problems, pollution and the efficient useof different resources. This paper contains the definition, analysis,and categorization of the basic concepts of smart cities. We alsospecified an analysis of a smart environment, one of the six basic areasof the smart city. In the sphere of the smart environment, the problemof noise pollution is introduced.The concept of a smart city is based on the use of modern informationand communication technologies. These technologies are included inso-called Fourth Industrial Revolution (Indutry 4.0) and represent a newgeneration of integrated hardware, software and network technologies. Inthis paper we specify technologies that allow for the collection,dissemination and analysis of different information in real time. Byusing analyzed information, it is subsequently possible to makeeffective decisions, search for new alternatives, optimize differentprocesses simplify the various activities and thus improve lives ofcitizens. With help of new technologies, it is possible to radicallychange the urban environment or increase the potential of differentareas in order to increase the efficiency of different parts of thecity. We designed and created a mobile application. The role of theapplication is to monitor and subsequently provide information on noisepollution in different part of the smart city, thereby improving thequality of life of the city's inhabitants. We implemented and verifiedthe model in Banska Stiavnica town, Slovakia.</t>
  </si>
  <si>
    <t>The increase in life expectancy and the consequent aging of the generalpopulation pose, nowadays, major challenges to modern societies. Mostelderly people have the usual problems related to old age, like healthchronic problems and sensory and cognitive impairments. Besides that, intoday's modern societies, where families have less and less time to lookafter for their old relatives, the isolation of the elderly is a realconcern and a very current problem, which is enhanced if the elders livealone. To solve or, at least, mitigate that problem, it was developed asmart home for elders that is presented and described in this paper. Thedeveloped assistive home system, which is based on available technology,can ensure the quality of life, safety and well-being of all olderadults that want or desire to live in the comfort of their home, near totheir friends and in their neighborhood, instead of living in elder carecenters. The proposed solution can record and analyze the elders' dailyroutines in order to alert (e.g., e-mails or text messages) the familymembers and/or social agents (e.g., doctors and caregivers) whenever anunusual situation occurs or when the elder is in danger, providereal-time audio and video when necessary and some comfort features, suchas, automatic lighting and temperature control. The relevant events arerecorded and maintained in a cloud database, which can be accessedthrough a dedicated website or by an Internet of Things (IoT)Application Programming Interface (API). Although this type ofsolution/service is focused in the elderly population, anybody can useit. The developed solution provides comfort and safety to elders and, atthe same time, an easier way of monitoring all important events.</t>
  </si>
  <si>
    <t>The Internet of Things (IoT) is the latest Internet evolution thatincorporates a diverse range of things such as sensors, actuators, andservices deployed by different organizations and individuals to supporta variety of applications. The information captured by IoT present anunprecedented opportunity to solve large-scale problems in thoseapplication domains to deliver services; example applications includeprecision agriculture, environment monitoring, smart health, smartmanufacturing, and smart cities. Like all other Internet based servicesin the past, IoT-based services are also being developed and deployedwithout security consideration. By nature, IoT devices and services arevulnerable tomalicious cyber threats as they cannot be given the sameprotection that is received by enterprise services within an enterpriseperimeter. While IoT services will play an important role in our dailylife resulting in improved productivity and quality of life, the trendhas also ``encouraged{''} cyber-exploitation and evolution anddiversification of malicious cyber threats. Hence, there is a need forcoordinated efforts from the research community to address resultingconcerns, such as those presented in this special section. Severalpotential research topics are also identified in this special section.</t>
  </si>
  <si>
    <t>In the past few years the role of e-health applications has taken aremarkable lead in terms of services and features inviting millions ofpeople with higher motivation and confidence to achieve a healthierlifestyle. Induction of smart gadgetries, people lifestyle equipped withwearables, and development of IoT has revitalized the feature scale ofthese applications. The landscape of health applications encounteringbig data need to be replotted on cloud instead of solely relying onlimited storage and computational resources of handheld devices. Withthis transformation, the outcome from certain health applications issignificant where precise, user-centric, and personalizedrecommendations mimic like a personal care-giver round the clock. Tomaximize the services spectrum from these applications over cloud,certain challenges like data privacy and communication cost need seriousattention. Following the existing trend together with an ambition topromote and assist users with healthy lifestyle we propose a frameworkof Health Fog where Fog computing is used as an intermediary layerbetween the cloud and end users. The design feature of Health Fogsuccessfully reduces the extra communication cost that is usually foundhigh in similar systems. For enhanced and flexible control of dataprivacy and security, we also introduce the cloud access security broker(CASB) as an integral component of Health Fog where certain polices canbe implemented accordingly. The modular framework design of Health Fogis capable of engaging data from multiple resources together withadequate level of security and privacy using existing cryptographicprimitives.</t>
  </si>
  <si>
    <t>Food engineering should shed its historical mindset, embrace newchallenges and opportunities that the 21st century, holds. Unabatedscientific progress and breakthroughs highlight mounting challenges withsome vital paradigm shifts. Four main challenges have been identified:modeling, virtualization, open innovation (01) and social responsibility(SR). The shift from empirical to physics-based food modeling isparamount to benefit from new sensor technology, proliferation of the`Internet of Things', and big-data information. An overriding part ofmodeling continues to be food uniqueness and complexity, consumer needsand expectations, health and wellness, sustainability and SR.Virtualization is to significantly benefit from expanding computationalpower, dedicated software, cloud computing, big data, and otherbreakthroughs. Collaboration and partnerships with all innovationecosystem stakeholders are paramount. Academia's role as a `startupuniversity' requires revising its intellectual property models,curricula rejuvenating, OI, creativity, employability and SR. Foodengineers are at a verge of a very prosperous future. (C) 2015 ElsevierLtd. All rights reserved.</t>
  </si>
  <si>
    <t>Internet of Things (IoT) is a recent technology that permits the usersto connect anywhere, anytime, anyplace and to anyone. In this paper, thevarious medical services of IoT such as Ambient Assisted Living (AAL),Internet of m-health, community healthcare, indirect emergencyhealthcare and embedded gateway configuration are surveyed. Further, theapplications of IoT in sensing the glucose level, ECG monitoring, bloodpressure monitoring, wheelchair management, medication management andrehabilitation system are analyzed. The analysis results show that theuse of IoT in the medical field increases the quality of life, userexperience, patient outcomes and real-time disease management. Theintroduction of medical IoT is not without security challenges. Hence,the security threats such as confidentiality, authentication, privacy,access control, trust, and policy enforcement are analyzed. The presenceof these threats affect the performance of IoT, thus, the cryptographicalgorithms like Advanced Encryption Standard (AES), Data EncryptionStandard (DES) and Rivest-Shamir-Adleman (RSA) are used. Theinvestigation on these techniques proves that the RSA provides bettersecurity than the AES and DES algorithms.</t>
  </si>
  <si>
    <t>In recent years, a large number of connected objects for health andwell-being have emerged. The attractiveness of these objects for severalcategories of people and their decreasing cost make it an interestingopportunity especially in well-being and health applications. Despitethe popularity of these objects, many people still have some concernsabout their use due to various considerations such as lack of securityof the collected data, lack of personalization, particularly consideringpreferences, constraints and needs of the user, etc. In this paper wefirst briefly survey IoT oriented towards health and well-being. Then wehighlight in particular some hot-issues regarding personalization. Wepropose a model for IoT-based intelligent and personalized system forimproving sleep quality.</t>
  </si>
  <si>
    <t>With rapid development of sensor technologies and the internet ofthings, research in the area of connected health is increasing inimportance and complexity with wide-reaching impacts for public health.As data sources such as mobile (wearable) sensors get cheaper, smaller,and smarter, important research questions can be answered by combininginformation from multiple data sources. However, integration of multipleheterogeneous data streams often results in a dataset with several emptycells or missing values. The challenge is to use such sparsely populatedintegrated datasets without compromising model performance. Naiveapproaches for dataset modification such as discarding observations orad-hoc replacement of missing values often lead to misleading results.In this paper, we discuss and evaluate current best-practices formodeling such data with missing values and then propose anensemble-learning based sparse-data modeling framework. We develop apredictive model using this framework and compare it with existingmodels using a study in a healthcare setting. Instead of generating asingle score on variable/feature importance, our framework enables theuser to understand the importance of a variable based on the existingdata values and their localized impact on the outcome.</t>
  </si>
  <si>
    <t>Industry 4.0, Internet of things and the field of Big Data, introduceschallenges in terms of how to present and evaluate different types ofdata. An emerging field is how to use and incorporate new technology inindustry in order to improve health, safety and enhance the humanperformance at working environment. One promising application ismeasuring physiological data combining it with work environment data toensure a good working environment for the operator. A research projectDIGitalized well-beINg (DIG IN) has the aim to show how operators'well-being can be measured digitally and demonstrate how data can beused and presented in real-time. Four digital devices that measurephysiological data (heart rhythm, EEG, activity, temperature) weretested in 13 lab experiments to examine how operators' perceived thedevices. As a further study the devices were tested during three typesof activities (intuition, reasoning and physical load) and was evaluatedusing surveys. The evaluation included relevance of output data,industry applicability, real-time usage and general usability. Resultsshow that the arousal and activity bracelets were best fitted and thatindividual experience is important. (C) 2016 Published by Elsevier B.V.</t>
  </si>
  <si>
    <t>By bridging the physical and the virtual worlds, the Internet of Things(IoT) impacts a multitude of application domains, among which smartcities, smart factories, resource management, intelligenttransportation, health and well-being to name a few. However, leveragingthe IoT within software applications raises tremendous challenges fromthe networking up to the application layers, in particular due to theultra-large scale, the extreme heterogeneity and the dynamics of theIoT. This paper more specifically explores how the service-orientedarchitecture paradigm may be revisited to address challenges posed bythe IoT for the development of distributed applications. Drawing fromour past and ongoing work within the MiMove team at Inria Paris, thepaper discusses the evolution of the supporting middleware solutionsspanning the introduction of: probabilistic protocols to face scale,cross-paradigm interactions to face heterogeneity, and streaming-basedinteractions to support the inherent sensing functionality brought in bythe IoT.</t>
  </si>
  <si>
    <t>The food sector is challenged to provide safe and qualitative food toconsumers at affordable price and to feed appropriately increasingpopulation using natural resources, like soil and water, in asustainable way. Consumers awareness about food origin, nutritional andwellness properties, attention to processed meals ingredients, due tohealth issues, and requests of new customized portions formats andreceipts, related to habits changes, are also demanding trends in thesector. Several technologies can help to address those responsibilitiesof efficient, safe and environmental respectful production, and strictcommunication and connection with the consumers. This paper provides astate of the art of smart and other emerging technologies framed in thewhole food supply-chain, to create a picture of the added value that thetechnology can bring to the sector. Moreover, the evolutions towards theInternet of Things (IoT) paradigm adoption are presented.</t>
  </si>
  <si>
    <t>Internet of Things (IoT) technologies provide many opportunities forhealthcare application provisioning such as home-based assisted livingand well-being application solutions. Nowadays, numerous IoT devices areused to monitor users healthcare status and transmit the data directlyto remote data centers through the cloud computing paradigm. In thispaper we evaluate the performance of protocol stacks that have beenproposed for the transportation of healthcare monitoring data over theuser access network towards a healthcare provider supporting theconnected health model. The applications we focus on run on top ofnetworking stacks designed for IoT environments that are typically usedin the distributed health management model where multiple embeddedsensing devices communicate with health monitoring applications over anetworking infrastructure. The applications we evaluate are based on theIEEE 11073 standard designed to support interoperable healthcaremonitoring applications and the networking infrastructure employs eitherthe generic TCP/IP or the specifically designed for constrainedenvironments (e.g. IoTs) CoAP/UDP protocol stacks.</t>
  </si>
  <si>
    <t>The impact of Technology in our Society and in particular in Educationis an ongoing and critical task. There's also a huge disparity when itcomes to technology access, whether due to socioeconomic factors, lackof resources, infrastructures development, knowledge and budget.I think it is needed a seriously debate about these crucial issues (prosvs cons) for the future development of our society. Maybe it is time for``Reimagining the future of Education{''}, based on lessons learned,past experiences and future demands.Let's imagining for a while we were ``Teleported{''} into the ``Year2025{''}. close your eyes and try to ``imagine{''} how it looks like.Think about it for a minute. We can imagine a futuristic picture of theworld, but all our pictures are different. Our imagination is restrictedby our education, knowledge, background, and social environment. But ourcreativity has no limits.Try once again with an open mind, trying to reimage the space, theplanet, our city; our hometown. will be something like a: ``Smart World2020{''} scenario. Think about the new society needs and demands, thenew citizen's skills, the environmental challenges, the new SmartEcosystems, the Internet of Things implications, the eHealth andWell-Being ecosystem.And now, try to find for the best answers to your futuristic vision ofthe world. Do you really think we are on the right track?``If we wish to prepare a generation of citizens, entrepreneurs andleaders for the 21th. century who can face real-world problems, we mustgive them real-world problems to solve{''}.The future framework for smart digital education, leave permanentlyredefined from the impact of new technologies, communications andinfrastructures development, experiences and case studies. And last butnot least, all global experiences from a more interconnectedperspective. We are talking about the ``Future of the Society{''}.Imagination, Innovation, Inspiration, Interaction, Interconnection andImprovement; a new paradigm pushing from the pillars of education ``thatneeds to be agreed and adapted to the reality of each environment,preventing breaks and digital divides in access to knowledge andtechnologies that impoverish citizens and therefore to society.I spent most of the time in my life working at the consultant level.Studying, analyzing, imagining and developing services and solutions fora Smart Sustainable Society. Strangling my brain with new ideas, andtrying to put my imagination to work in a creative process. This wassomething automatic, but really hard. Now, I spend my time trying tounderstand why this process works this way, to help organizations tothink and work in a most creative way, getting real value at the end ofthe creativity process.</t>
  </si>
  <si>
    <t>`Smart City' is the new buzzword creating ripples in the urban well.This new urban paradigm shift is all set to usher sustainability,content, and joy to a hitherto troubled and challenge-ridden urban life.The main objective of building Smart Cities is to provide Quality ofLife (QoL), economic development and ecological balance. These citiesare the nodal points for civic services like safety, health, sanitation,power supply, potable water, houses and city administration in atechnological way. Though the concept of `Smart Cities' can be tracedback to 1992, its first name was ``Digital Cities{''}. This gottransformed into several other names denoting sustainability, such asWired Cities, Connected Cities, Internet Cities, I Cities, Cyber Cities,Ubiquitous Cities, Intelligent Cities, Sustainable Cities, and finally,Smart Cities. Considering the high significance of planningenvironmentally sustainable, easily manoeuvrable and economicallyfeasible urban settlements, this research article provides an overviewof the fundamental concepts of a sustainable city. This manuscript takesup Amsterdam as a case study, explaining how the old fishing village,Amsterdam has transformed into the present day Sustainable Smart City.This article is based on an exploratory study, in line with the casestudy methodology. Data was collected from online, including blogs,white papers, research reports, notes and articles, while the scriptingwas done through thematic narration. The outcome discloses that the cityis deploying an enormous number of Internet of Things (IoT) technologiesfor civic services available in 24x7. With less pollution, less wasteand number of green buildings, these cities are contributing largelytowards sustainability. New urban solutions are developing with the helpof Almere Smart Society, 3D Print Canal House, City-zen-SustainableDistrict Heating, and Vehicle2Grid projects, to name a few.</t>
  </si>
  <si>
    <t>The opportunity of an emerging smart city in post-disaster Christchurchhas been explored as a way to improve the quality of life of peoplesuffering Chronic Obstructive Pulmonary Disease (COPD), which is aprogressive disease that affects respiratory function. It affects 1 in15 New Zealanders and is the 4th largest cause of death, withsignificant costs to the health system. While, cigarette smoking is theleading cause of COPD, long-term exposure to other lung irritants, suchas air pollution, chemical fumes, or dust can also cause and exacerbateit. Currently, we do know little what happens to the patients with COPDafter they leave a doctor's care. By learning more about patients'movements in space and time, we can better understand the impacts ofboth the environment and personal mobility on the disease. This researchis studying patients with COPD by using GPS-enabled smartphones,combined with the data about their spatiotemporal movements andinformation about their actual usage of medication in near real-time. Wemeasure environmental data in the city, including air pollution,humidity and temperature and how this may subsequently be associatedwith COPD symptoms. In addition to the existing air quality monitoringnetwork, to improve the spatial scale of our analysis, we deployed aseries of low-cost Internet of Things (IoT) air quality sensors as well.The study demonstrates how health devices, smartphones and IoT sensorsare becoming a part of a new health data ecosystem and how their usagecould provide information about high-risk health hotspots, which, in thelonger term, could lead to improvement in the quality of life forpatients with COPD.</t>
  </si>
  <si>
    <t>Background: Extensive deployment and sustainability of integrated careservices (ICS) constitute an unmet need to reduce the burden of chronicconditions. The European Union project NEXES (20082013) assessed thedeployment of four ICS encompassing the spectrum of severity of chronicpatients.Objective: The current study aims to (i) describe the open sourceAdaptive Case Management (ACM) system (Linkcare) developed to supportthe deployment of ICS at the level of healthcare district; (ii) toevaluate its performance; and, (iii) to identify key challenges forregional deployment of ICS.Methods: We first defined a conceptual model for ICS management andexecution composed of five main stages. We then specified an associatedlogical model considering the dynamic runtime of ACM. Finally, weimplemented the four ICS as a physical model with an ICS editor to allowprofessionals (case managers) to play active roles in adapting thesystem to their needs. Instances of ICS were then run in Linkcare. FourICS provided a framework for evaluating the system: Wellness andRehabilitation (W\&amp;R) (number of patients enrolled in the study (n) =173); Enhanced Care (EC) in frail chronic patients to prevent hospitaladmissions, (n = 848); Home Hospitalization and Early Discharge (HH/ED)(n = 2314); and, Support to remote diagnosis (Support) (n = 7793). Themethod for assessment of telemedicine applications (MAST) was used foriterative evaluation.Results: Linkcare supports ACM with shared-care plans across healthcaretiers and offers integration with provider-specific electronic healthrecords. Linkcare successfully contributed to the deployment of the fourICS: W\&amp;R facilitated long-term sustainability of training effects (p &lt;0.01) and active life style (p &lt; 0.03); EC showed significant positiveoutcomes (p &lt; 0.05); HH/ED reduced on average 5 in-hospital days perpatient with a 30-d re-admission rate of 10\%; and, Support, enhancedcommunity-based quality forced spirometry testing (p &lt; 0.01). Keychallenges for regional deployment of personalized care were identified.Conclusions: Linkcare provided the required functionalities to supportintegrated care adopting an ACM model, and it showed adaptive potentialfor its implementation in different health scenarios. The researchgenerated strategies that contributed to face the challenges of thetransition toward personalized medicine for chronic patients. (C) 2015Elsevier Inc. All rights reserved.</t>
  </si>
  <si>
    <t>There have been significant advances in the field of Internet of Things(IoT) recently. At the same time there exists an ever-growing demand forubiquitous healthcare systems to improve human health and well-being. Inmost of IoT-based patient monitoring systems, especially at smart homesor hospitals, there exists a bridging point (i.e., gateway) between asensor network and the Internet which often just performs basicfunctions such as translating between the protocols used in the Internetand sensor networks. These gateways have beneficial knowledge andconstructive control over both the sensor network and the data to betransmitted through the Internet. In this paper, we exploit thestrategic position of such gateways to offer several higher-levelservices such as local storage, real-time local data processing,embedded data mining, etc., proposing thus a Smart e-Health Gateway. Bytaking responsibility for handling some burdens of the sensor networkand a remote healthcare center, a Smart e-Health Gateway can cope withmany challenges in ubiquitous healthcare systems such as energyefficiency, scalability, and reliability issues. A successfulimplementation of Smart e-Health Gateways enables massive deployment ofubiquitous health monitoring systems especially in clinicalenvironments. We also present a case study of a Smart e-Health Gatewaycalled UTGATE where some of the discussed higher-level features havebeen implemented. Our proof-of-concept design demonstrates an IoT-basedhealth monitoring system with enhanced overall system energy efficiency,performance, interoperability, security, and reliability.</t>
  </si>
  <si>
    <t>Internet of Things (IoT) is a new frontier where scientists arecurrently experimenting with fascinating new ideas and items. Along withhealth-care and wellness, sports and recreational activities constitutesone of the most rapidly growing areas of personal and consumer-orientedInternet of Things technologies. This area of research is in its nascentstage of development and has been investigated by none till date. Thoughfew companies have started working in this area, the methodology whilemanufacturing their products lack in standard architectural framework.Despite of huge market expectations, this filed of research lags farbehind than other sectors of IoT. This literature investigates howsports and recreational activities can be augmented through novelservices based on standard architecture of emerging IoT infrastructures.This paper envisages the Internet of Things for Sports (IoTSport) as thenovel and state of the art framework which is capable to cater the needsof persuasion of current sports culture in a smart and handy way.Moreover, IoT for sports and recreational activities provide a newdomain of research that includes several of the critical challengeswhich need to be taken care of. It is skeptical to the fact that theresearch output from this work would surely affect other domains such ashealth and rehabilitation in near future.</t>
  </si>
  <si>
    <t>An overview is provided of RF and microwave technology challenges forInternet-of-Things applications. In addition to traditional ultra-lowpower radio requirements, improved energy recovery and storagetechnologies and improved solid-state sensor technologies will berequired. The marriage of RF, dc, sensors and network technologiespromises a vast array of new technologies for the improvement of humanhealth and well-being.</t>
  </si>
  <si>
    <t>A Smart City represents an improvement of today cities thatstrategically exploits many smart factors to increase the citysustainable growth and strengthen city functions, while ensuring citizenquality of life and health. Cities can be perceived as an ecosystem of``things{''} which citizens daily interact with: street furniture,public buildings, transportation, monuments, public lighting as well aspersonal smartphones. Thanks to recent advances in ICT such things canbe considered always interconnected also providing sensing and actuatingfacilities according to the Internet of Things and Cyber PhysicalSystems models. Creating smart services that exploit such a complexinfrastructure is a fundamental and current challenge. To this end, aimof this paper is the design and implementation of the Software DefinedCities approach: a Cloud-based infrastructure that, starting from thewell known concept of Software Defined paradigms, is able to transformthis complex ecosystem in a simple and ``programmable{''} environmentwhere municipalities, companies, scientists, and citizens can easilycollaborate in developing innovative smart services. The overallarchitecture is presented focusing on both the function virtualizationand infrastructure aspects also giving details about the software stacksused (e.g., OpenStack) while a use case is laid out to demonstrate theadvantages of the proposed approach.</t>
  </si>
  <si>
    <t>The global trend of population aging and the continuing maturity of theInternet of Things (IoT) technology drives the rapid development ofhealth care. In the comprehensive applications of IoT technology,developing and constructing a prediction model for chronic diseases is agreat improvement to healthcare technology as well as an exploration ofIoT technology on the data-analysis and decision-making level.Considering that early detection, diagnosis and screening ofhypertension plays a significant role in the prevention and reduction ofthe onset of cardiovascular diseases as well as the improvement ofquality of life, it is of great value to figure out hypertension-relatedrisk factors and further establish a model for the prediction ofhypertension with the identified risk factors. Thus, in this paper, weput forward to integrate logistic regression analysis and ArtificialNeural Networks (ANNs) model for the selection of risk factors and theprediction of chronic diseases by taking a case study of hypertension.First, binary logistic regression model was applied on experimentaldataset collected from Behavior Risk Factor Surveillance System (BRFSS)to select factors statistically significant to hypertension in terms ofthe pre-defined p-value. Then, a Multi-Layer Perception (MLP) neuralnetwork model with Back Propagation (BP) algorithm was constructed andtrained for the prediction of hypertension with the selected riskfactors as inputs to ANNs. Experimental results showed that our proposedapproach achieved more than 72\% prediction accuracy acceptable in thediagnosis of hypertension and that the Area Under the receiver-operatorCurve (AUC) was more than 0.77. The results indicate that integration oflogistic regression and artificial neural networks provides us aneffective method in the selection of risk factors and the prediction ofhypertension, as well as a general approach for the prediction of otherchronic diseases.</t>
  </si>
  <si>
    <t>Big Data has captured a lot of interest in industry, with the emphasison the challenges of the four Vs of Big Data: Volume, Variety, Velocity,and Veracity, and their applications to drive value for businesses.Recently, there is rapid growth in situations where a big data challengerelates to making individually relevant decisions. A key example ispersonalized digital health that related to taking better decisionsabout our health, fitness, and well-being. Consider for instance,understanding the reasons for and avoiding an asthma attack based on BigData in the form of personal health signals (e.g., physiological datameasured by devices/sensors or Internet of Things around humans, on thehumans, and inside/within the humans), public health signals (e.g.,information coming from the healthcare system such as hospitaladmissions), and population health signals (such as Tweets by peoplerelated to asthma occurrences and allergens, Web services providingpollen and smog information). However, no individual has the ability toprocess all these data without the help of appropriate technology, andeach human has different set of relevant data!In this talk, I will describe Smart Data that is realized by extractingvalue from Big Data, to benefit not just large companies but eachindividual. If my child is an asthma patient, for all the data relevantto my child with the four V-challenges, what I care about is simply,``How is her current health, and what are the risk of having an asthmaattack in her current situation (now and today), especially if that riskhas changed?{''} As I will show, Smart Data that gives such personalizedand actionable information will need to utilize metadata, use domainspecific knowledge, employ semantics and intelligent processing, and gobeyond traditional reliance on ML and NLP. I will motivate the need fora synergistic combination of techniques similar to the closeinterworking of the top brain and the bottom brain in the cognitivemodels.For harnessing volume, I will discuss the concept of SemanticPerception, that is, how to convert massive amounts of data intoinformation, meaning, and insight useful for human decision-making. Fordealing with Variety, I will discuss experience in using agreementrepresented in the form of ontologies, domain models, or vocabularies,to support semantic interoperability and integration. For Velocity, Iwill discuss somewhat more recent work on Continuous Semantics, whichseeks to use dynamically created models of new objects, concepts, andrelationships, using them to better understand new cues in the data thatcapture rapidly evolving events and situations.Smart Data applications in development at Kno.e.sis come from thedomains of personalized health, energy, disaster response, and smartcity. I will present examples from a couple of these.</t>
  </si>
  <si>
    <t>Health-related data analysis plays an important role in self-knowledge, disease prevention, diagnosis, and quality of life assessment. With the advent of data-driven solutions, a myriad of apps and Internet of Things (IoT) devices (wearables, home-medical sensors, etc) facilitates data collection and provide cloud storage with a central administration. More recently, blockchain and other distributed ledgers became available as alternative storage options based on decentralised organisation systems. We bring attention to the human data bleeding problem and argue that neither centralised nor decentralised system organisations are a magic bullet for data-driven innovation if individual, community and societal values are ignored. The motivation for this position paper is to elaborate on strategies to protect privacy as well as to encourage data sharing and support open data without requiring a complex access protocol for researchers. Our main contribution is to outline the design of a self-regulated Open Health Archive (OHA) system with focus on quality of life (QoL) data.&lt;br/&gt; &amp;copy; 2018 IEEE.</t>
  </si>
  <si>
    <t>In the past few years the role of e-health applications has taken a remarkable lead in terms of services and features inviting millions of people with higher motivation and confidence to achieve a healthier lifestyle. Induction of smart gadgetries, people lifestyle equipped with wearables, and development of IoT has revitalized the feature scale of these applications. The landscape of health applications encountering big data need to be replotted on cloud instead of solely relying on limited storage and computational resources of handheld devices. With this transformation, the outcome from certain health applications is significant where precise, user-centric, and personalized recommendations mimic like a personal care-giver round the clock. To maximize the services spectrum from these applications over cloud, certain challenges like data privacy and communication cost need serious attention. Following the existing trend together with an ambition to promote and assist users with healthy lifestyle we propose a framework of Health Fog where Fog computing is used as an intermediary layer between the cloud and end users. The design feature of Health Fog successfully reduces the extra communication cost that is usually found high in similar systems. For enhanced and flexible control of data privacy and security, we also introduce the cloud access security broker (CASB) as an integral component of Health Fog where certain polices can be implemented accordingly. The modular framework design of Health Fog is capable of engaging data from multiple resources together with adequate level of security and privacy using existing cryptographic primitives.&lt;br/&gt; &amp;copy; 2016, Springer Science+Business Media New York.</t>
  </si>
  <si>
    <t>Smart and connected devices can improve industrial processes, and generate new and better services. While this premise is well understood within the ICT industry, there is a challenge in extending this knowledge to vertical industries. The potential of the Internet of Things lies in the interaction among industries working together toward value co-creation. Firms need to look beyond their internal business models and explore cooperative perspectives to define new business opportunities. In this article, we look into the relevance of vertical cooperation in the area of IoT and highlight the need to develop new value networks that leverage this cooperation and enable the creation of new business models. To lead our discussions, we use the examples of two major building blocks of smart cities: intelligent transport systems and health and well being services based on connected devices and solutions.&lt;br/&gt; &amp;copy; 1979-2012 IEEE.</t>
  </si>
  <si>
    <t>A significant percentage of our overall population includes older adults. Moreover, the information systems (IS) discipline has advocated change in the area of health care, particularly with the Internet of things (IoT) and the use of social inclusion to improve one&amp;rsquo;s quality of life. To that end, this paper focuses on the older adult who is over 65 years old. Older adults navigate the personal use of technology differently than young to mid-range adults. Therefore, we propose that the IS discipline adopt new techniques that could make strides toward improving the lives of our older population. Past studies reveal findings on the significance of cognitive speed, social integration, and social network. These interventions reduce the risk of cognitive decline and increase quality of life. We believe these extant findings may adapt to an older adult&amp;rsquo;s use of social media and open opportunities for managing everyday life capabilities.&lt;br/&gt; &amp;copy; 2017 AIS/ICIS Administrative Office. All Rights Reserved.</t>
  </si>
  <si>
    <t>The healthcare scene is changing radically around the world as innovative digital technologies are being adopted to meet the challenges of burgeoning healthcare costs, maintain quality of care and provide access to healthcare services. Global internet connectivity, wide-spread use of smart phones, social media and existence in an environment of ubiquitous computing and ambient intelligence have empowered the people to participate more actively in the management of their personal health. The advent of Health IOT heralds a paradigm shift with Smart healthcare in which integrated care models adopted to consolidate the fragmented care services will be technologically enhanced to deliver personalised and precision healthcare tailored to the individual. Home healthcare promises to be the new frontier and a potentially disruptive technology innovation. Wearable biosensors, digital health monitoring devices, intelligent home monitoring, digital avatars for behavioural modification and treatment compliance, wellness and healthcare mobile applications, telemedicine, tele-rehabilitation, telepresence robots, social robots, homecare and services networks driven by artificial intelligence and point-of-care diagnostics for personalised healthcare are some of the exciting changes on the horizon if not already in practice. Integration of these technologies into existing healthcare systems and workflows can be challenging. Singapore is well-poised with the Smart Nation programme to harness the value of these health technologies.&lt;br/&gt; Copyright is held by the owner/author(s).</t>
  </si>
  <si>
    <t>By increasing intelligence in health services, people's quality of life will improve and access to emergency medical services and care for patients and elderly will be faster and easier. Internet of Things (IoT) services can provide health care to a new generation of skilled services that are highly acclaimed. However, there are challenges in this area. One of these challenges includes assurance quality of service (QoS) due to the high volume of information. The existence of programs that produce a large amount of real-time data in terms of velocity and variety has turned this into a big data problem. To overcome these challenges, the researchers recommend the integration of the cloud and the Internet of Things. Due to this, the patient monitoring system is supported by the recent developments mainly by cloud computing and the IoT paradigms, so the integration of the two paradigm contributes significantly to the provision of more quality of services. This paper presents the characteristics of the cloud and the Internet of Things paradigms, which are used in remote healthcare. In addition, to provide smart health services with the best quality, we need to use cloud and IoT integration services, which is definitely one of the challenges of this area. Therefore, in this paper, first, the challenges of quality of service are expressed in the integration of the cloud and the Internet of Things services. Then, the challenges of QoS in smart healthcare services such as the limitation of use of sensor data, big data, lack of standard methods of quality of service and the complexity of cloud and IoT layers are reviewed based on this integration. Finally, a method for maintaining the quality of service in providing smart healthcare services is proposed.&lt;br/&gt; &amp;copy; 2018 IEEE.</t>
  </si>
  <si>
    <t>Nowadays, healthcare and human well-being in general have been profoundly flustered by the current novel technologies that have created a fresh ground for e-health and smart healthcare innovations. The key benefit of e-health and smart healthcare is the appropriate utilization, management and analysis of generated data from trending technologies like sensors, wearables, smartphones, Multi-Agent Systems (MAS) and Internet of Things (IoT) to improve people's quality of life. Hence, a smart home conception following specific architectures and using the appropriate technologies of medical surveillance would form an essential aspect for the smart healthcare paradigm. Accordingly, an optimal design and architecture for an intelligent home and an effective intelligent healthcare would consider a resilient balance of IoT, MAS and an adequate machine learning model for human behavior analysis. In this paper, a new smart home design for medical surveillance is proposed in order to contribute to the expansion of the number of smart healthcare users and providers on a winner-winner relationship that promotes individuals comfort and prosperity and drives-up the Information Technology contributions and business.&lt;br/&gt; &amp;copy; 2019 Association for Computing Machinery.</t>
  </si>
  <si>
    <t>Maintaining a healthy workforce in an ever increasing and ageing population is of paramount importance in modern western societies. An age-friendly living and working environment is a huge challenge that has only recently started to be addressed as the number of older citizens who are, want or need to continue being active members of society and live independently, is constantly increasing. This paper introduces a system which aims at building a worker-centric Internet of Things enabled system for work ability sustainability, integrating unobtrusive sensing and modelling of the worker state with a suite of novel services for context and worker-aware adaptive work support.&lt;br/&gt; Copyright &amp;copy; 2019 for this paper by its authors.</t>
  </si>
  <si>
    <t>The increasing ageing population worldwide imposes some new challenges to the society like the provision of dependable support while facing a shortage in the numbers of caregivers, increased health costs and the emergence of new diseases. As such there is a great demand for technologies that support the independent and safe living of the elderly and ensuring that they are not socially isolated. Ambient Assisted Living (AAL) technologies have thus emerged to support the elderly people in their daily activities, while removing the need of caregivers being always physically present in order to look after the elderly. The current AAL systems are intelligent enough to take critical decisions in emergency situations like a fall, fire or a cardiac arrest, hence the elderly can live safely and independently. In this abstract, we describe our solution that aims at integrating all relevant functionalities of an AAL system, based on feedback collected from representative users. This work is carried out in the European Union project called CAMI (Artificially intelligent ecosystem for self-management and sustainable quality of life in AAL).&lt;br/&gt; &amp;copy; ICST Institute for Computer Sciences, Social Informatics and Telecommunications Engineering 2016.</t>
  </si>
  <si>
    <t>Internet of Things (IoT) is highly expected to contribute in making elderly people&amp;rsquo;s quality of life better, especially by detecting early health risks and supporting livings. However, most elderly people are not friendly to IoT technologies, which is a barrier to implement IoT technologies into the elderly people&amp;rsquo; livings. In this study, we designed a card-based age-friendly workshop to help elderly people being friendly and having confidence with IoT. The cards composed of 16 "trigger cards" and 14 "feedback cards" about several IoT devices, which reflects our degraded but age-friendly explanation of IoT that IoT devices give a "feedback" when a "trigger" happens. The participants were asked to come up with ideas for use cases of IoT by combining a trigger card with a feedback card. Within three workshops, 22 people of 65 years of age or older were recruited, and 134 ideas were totally obtained. We revealed that the ideas were categorized into nine groups based on the purpose of each use case. Moreover, survey results indicated that the elderlies became friendly with IoT through coming up with ideas in the workshop. In this study, we confirmed that carefully designed cards and example ideas can help participants bring out more ideas and higher confidence in IoT. Experiencing and imaging about the use of IoT in their own personal needs will encourage elderlies to use IoT technologies.&lt;br/&gt; &amp;copy; 2019, Springer Nature Switzerland AG.</t>
  </si>
  <si>
    <t>Driving is a complex activity with the continuously changing environment. Safe driving can be challenged by changes in drivers' physical, emotional, and mental condition. Population in the developed world is aging, so the number of older drivers is increasing. Older drivers have relatively higher incidences of crashes precipitated by drivers' medical emergencies when compared to another age group. On the elderly population, automakers are paying more attention to developing cars that can measure and monitor the drivers' health status to protect them. In recent years, the automotive industry has been integrating health, wellness, and wellbeing technologies into cars with Internet of Things (IoT). A broad range of applications is possible for the IoT-based elderly smart healthcare monitoring systems. For example, smart car, smart home, smart bed, etc., Both luxury automakers and key global original equipment manufacturers are integrating healthcare services into their next-generation products. Stroke is a brain attack caused by the sudden disturbance of blood supply to that area. The stroke population, as well as the global population, are aging. The chances of surviving from an acute and sudden infarction (i.e., stroke) are much higher if the senior citizens get emergency medical assistance within a few hours of occurrence. This research objective is the successful detection and generation of alarms in cases of stroke onset through IoT, which will allow the timely delivery of medical assistance, to mitigate the long-term effects of these attacks.&lt;br/&gt; &amp;copy; 2017 SAE International.</t>
  </si>
  <si>
    <t>The increase in life expectancy and the consequent aging of the general population pose, nowadays, major challenges to modern societies. Most elderly people have the usual problems related to old age, like health chronic problems and sensory and cognitive impairments. Besides that, in today&amp;rsquo;s modern societies, where families have less and less time to look after for their old relatives, the isolation of the elderly is a real concern and a very current problem, which is enhanced if the elders live alone. To solve or, at least, mitigate that problem, it was developed a smart home for elders that is presented and described in this paper. The developed assistive home system, which is based on available technology, can ensure the quality of life, safety and well-being of all older adults that want or desire to live in the comfort of their home, near to their friends and in their neighborhood, instead of living in elder care centers. The proposed solution can record and analyze the elders&amp;rsquo; daily routines in order to alert (e.g., e-mails or text messages) the family members and/or social agents (e.g., doctors and caregivers) whenever an unusual situation occurs or when the elder is in danger, provide real-time audio and video when necessary and some comfort features, such as, automatic lighting and temperature control. The relevant events are recorded and maintained in a cloud database, which can be accessed through a dedicated website or by an Internet of Things (IoT) Application Programming Interface (API). Although this type of solution/service is focused in the elderly population, anybody can use it. The developed solution provides comfort and safety to elders and, at the same time, an easier way of monitoring all important events.&lt;br/&gt; &amp;copy; Springer International Publishing AG 2017.</t>
  </si>
  <si>
    <t>Internet of Things (IoT) technologies provide many opportunities for healthcare application provisioning such as home-based assisted living and well-being application solutions. Nowadays, numerous IoT devices are used to monitor users healthcare status and transmit the data directly to remote data centers through the cloud computing paradigm this paper we evaluate the performance of protocol stacks that have been proposed for the transportation of healthcare monitoring data over the user access network towards a healthcare provider supporting the connected health model. The applications we focus on run on top of networking stacks designed for IoT environments that are typically used in the distributed health management model where multiple embedded sensing devices communicate with health monitoring applications over a networking infrastructure. The applications we evaluate are based on the IEEE 11073 standard designed to support interoperable healthcare monitoring applications and the networking infrastructure employs either the generic TCP/IP or the specifically designed for constrained environments (e.g. IoTs) CoAP/UDP protocol stacks.&lt;br/&gt; Copyright 2016 ACM.</t>
  </si>
  <si>
    <t>The system of systems is the perspective of multiple systems as part of a larger, more complex system. A system of systems usually includes highly interacting, interrelated and interdependent sub-systems that form a complex and unified system. Maintaining the health of such a system of systems requires constant collection and analysis of the big data from sensors installed in the sub-systems. The statistical significance for machine learning (ML) and artificial intelligence (AI) applications improves purely due to the increasing big data size. This positive impact can be a great advantage. However, other challenges arise for processing and learning from big data. Traditional data sciences, ML and AI used in small- or moderate-sized analysis typically require tight coupling of the computations, where such an algorithm often executes in a single machine or job and reads all the data at once. Making a generic case of parallel and distributed computing for a ML/AI algorithm using big data proves a difficult task. In this paper, we described a novel infrastructure, namely collaborative learning agents (CLA) and the application in an operational environment, namely swarm intelligence, where a swarm agent is implemented using a CLA. This infrastructure enables a collection of swarms working together for fusing heterogeneous big data sources in a parallel and distributed fashion as if they are as in a single agent. The infrastructure is especially feasible for analyzing data from internet of things (IoT) or broadly defined system of systems to maintain its well-being or health. As a use case, we described a data set from the Hack the Machine event, where data sciences and ML/AI work together to better understand Navy&amp;rsquo;s engines, ships and system of systems. The sensors installed in a distributed environment collect heterogeneous big data. We show how CLA and swarm intelligence used to analyze data from system of systems and quickly examine the health and maintenance issues across multiple sensors. The methodology can be applied to a wide range of system of systems that leverage collaborative, distributed learning agents and AI for automation.&lt;br/&gt; &amp;copy; 2019, This is a U.S. government work and not under copyright protection in the U.S.; foreign copyright protection may apply.</t>
  </si>
  <si>
    <t>In the new and transformative era, our surrounding environments are increasingly connected through exponential growth of cyber-physical systems and intelligent technologies. One such example is an Unmanned Aerial Surveillance Platform, also known as drone, for applications such as surveillance, real-time monitoring, emergency augmentation for actionable response, security and enabler of connected communities to bring about new levels of opportunity and growth, safety and security, health and wellness, thus improving the overall quality of life. Based on our previous experience, we present a modality of smart and connected sensors platforms that have a great potential to provide enhanced situational awareness for safety and security.&lt;br/&gt; &amp;copy; Springer Nature Switzerland AG 2020.</t>
  </si>
  <si>
    <t>There is a global concern with the increasing number of patients at hospitals caused by population ageing and chronic diseases. Several studies indicated the need to minimize the process of hospitalization and the effects related to the high cost of patient care. In this context, a promising trend in healthcare is to move medical checks routines from a hospital (hospital-centric) to the patient&amp;rsquo;s home (home-centric), but to make it possible we need Internet of Things (IoT)-based technologies and platforms to enable remote health monitoring. The application of IoT in healthcare area is a common hope because it will allow hospitals to operate more efficiently and patients to receive better treatment. With the use of IoT-based healthcare applications, there is an unprecedented opportunity to improve the quality and efficiency of the medical treatment and consequently improve patients&amp;rsquo; wellness, as well as a better application of the government&amp;rsquo;s financial resources. Thus, based on this context, this paper aims to propose an IoT-based healthcare platform for the remote monitoring of patients in critical condition. It involves embedding sensors and actuators in patients, physicians, clinical staff, medical equipment and physical spaces in order to monitor, track and alert.&lt;br/&gt; &amp;copy; Springer International Publishing AG 2017.</t>
  </si>
  <si>
    <t>A Smart City represents an improvement of today cities that strategically exploits many smart factors to increase the city sustainable growth and strengthen city functions, while ensuring citizen quality of life and health. Cities can be perceived as an ecosystem of "things" which citizens daily interact with: street furniture, public buildings, transportation, monuments, public lighting as well as personal smartphones. Thanks to recent advances in ICT such things can be considered always interconnected also providing sensing and actuating facilities according to the Internet of Things and Cyber Physical Systems models. Creating smart services that exploit such a complex infrastructure is a fundamental and current challenge. To this end, aim of this paper is the design and implementation of the Software Defined Cities approach: a Cloud-based infrastructure that, starting from the well known concept of Software Defined paradigms, is able to transform this complex ecosystem in a simple and "programmable" environment where municipalities, companies, scientists, and citizens can easily collaborate in developing innovative smart services. The overall architecture is presented focusing on both the function virtualization and infrastructure aspects also giving details about the software stacks used (e.g., Open Stack) while a use case is laid out to demonstrate the advantages of the proposed approach.&lt;br/&gt; &amp;copy; 2015 IEEE.</t>
  </si>
  <si>
    <t>Nowadays, ageing related diseases represent one of the most relevant challenges for developed countries. The use of healthcare remote technology may allow reducing most of the management of the chronic diseases meanwhile it may also contribute to the improvement of elderly people's quality of life. Unfortunately, despite the advent of Internet of things and the even decreasing price of sensors, current proposals are not extensible during runtime meaning that they need to be maintained offline by engineers. Therefore, in this paper we discuss how to build an ad-hoc extensible (during runtime) healthcare monitoring system by using low cost wireless sensors and already existent Internet of things technology as communication platform. Moreover, we present a prototype of a basic healthcare remote monitoring system, which alerts, in real time, patients' relatives or medical doctors that an elderly people is experienced a problem that could need medical attention or hospitalization.&lt;br/&gt; &amp;copy; 2015 IEEE.</t>
  </si>
  <si>
    <t>The high cost of healthcare services, the aging population and the increase of chronic disease are becoming a global concern. Several studies have indicated the need for strategies to minimize the process of hospitalization and the effects related to the high cost of patient care. A promising trend in healthcare is to move the routines of medical checks from a hospital (hospital-centric) to the patient&amp;rsquo;s home (home-centric). Moreover, recent advances in microelectronics, wireless, sensing and information have boosted the advent of a revolutionary model involving systems and communication technology, enabling smarter ways to "make things happen". This new paradigm, known as the Internet of Things (IoT), has a broad applicability in several areas, including healthcare. The full application of this paradigm in healthcare area is a common hope because it will allow hospitals to operate more efficiently and patients to receive better treatment. With the use of this technology-based healthcare approach, there is an unprecedented opportunity to improve the quality and efficiency of the medical treatment and consequently improve the wellness of the patients, as well as a better application of government financial resources. Based on this context, this paper aims to describe a review to comprehend the current state and future trends for healthcare applications based on IoT infrastructure, and also to find areas for further investigations.&lt;br/&gt; &amp;copy; Springer International Publishing AG 2017.</t>
  </si>
  <si>
    <t>It is the dawn of new computing era&amp;mdash;Internet of Things (IoT). It consists of seamless blending of sensors, which monitor the environment around us and actuators, that respond to the decisions taken by a strong framework of cloud computing. The lifestyle changes of people have been resulting in increase in their health problems. This demands a need for cyber-physical smart pervasive frameworks involving ubiquitous healthcare system. The health care is one of the number of application domains of Internet of Things. With Internet of Things, many medical applications can be developed such as monitoring health remotely, fitness programs, elderly care, and chronic diseases with an idea to reduce costs, increase quality of life, and enrich the user&amp;rsquo;s experience. Many countries and organizations have been developing policies and guidelines for deploying the Internet of Things technology in medical field. However, the Internet of Things is in its infancy state in the area of healthcare field. Thus, this paper focuses on discussing core technologies that are shaping Internet of Things-based healthcare. Further, the paper provides challenges that must be addressed so that the Internet of Things-based healthcare system becomes robust.&lt;br/&gt; &amp;copy; Springer Nature Singapore Pte Ltd 2020.</t>
  </si>
  <si>
    <t>There is great potential to assess the well-being of older adults in their homes, using sensors. The data derived from these sensors can be used to create solutions that can improve the lives of the users and their family by providing knowledge of health and enable independence. The system architecture commonly proposed is based on sensors deployed in the residence to collect ambient information or information through interactive use. These sensors are then connected through the Internet to cloud services for archiving and processing that is typically based on data analytics and artificial intelligence. This paper specifically focuses on modeling these flows and presents the challenges associated with the demands they place on Internet connectivity services. The paper presents an architecture for the resulting implementation models required for these solutions to be able to be scaled in communities.&lt;br/&gt; &amp;copy; 2019 IEEE.</t>
  </si>
  <si>
    <t>Internet of Things (IoT) is a recent technology that permits the users to connect anywhere, anytime, anyplace and to anyone. In this paper, the various medical services of IoT such as Ambient Assisted Living (AAL), Internet of m-health, community healthcare, indirect emergency healthcare and embedded gateway configuration are surveyed. Further, the applications of IoT in sensing the glucose level, ECG monitoring, blood pressure monitoring, wheelchair management, medication management and rehabilitation system are analyzed. The analysis results show that the use of IoT in the medical field increases the quality of life, user experience, patient outcomes and real-time disease management. The introduction of medical IoT is not without security challenges. Hence, the security threats such as confidentiality, authentication, privacy, access control, trust, and policy enforcement are analyzed. The presence of these threats affect the performance of IoT, thus, the cryptographic algorithms like Advanced Encryption Standard (AES), Data Encryption Standard (DES) and Rivest-Shamir-Adleman (RSA) are used. The investigation on these techniques proves that the RSA provides better security than the AES and DES algorithms.&lt;br/&gt; &amp;copy; 2016 IEEE.</t>
  </si>
  <si>
    <t>Remote health monitoring is becoming indispensable, though, Internet of Things (IoTs)-based solutions have many implementation challenges, including energy consumption at the sensing node, and delay and instability due to cloud computing. Compressive sensing (CS) has been explored as a method to extend the battery lifetime of medical wearable devices. However, it is usually associated with computational complexity at the decoding end, increasing the latency of the system. Meanwhile, mobile processors are becoming computationally stronger and more efficient. Heterogeneous multicore platforms (HMPs) offer a local processing solution that can alleviate the limitations of remote signal processing. This paper demonstrates the real-time performance of compressed ECG reconstruction on ARM's big.LITTLE HMP and the advantages they provide as the primary processing unit of the IoT architecture. It also investigates the efficacy of CS in minimizing power consumption of a wearable device under real-time and hardware constraints. Results show that both the orthogonal matching pursuit and subspace pursuit reconstruction algorithms can be executed on the platform in real time and yield optimum performance on a single A15 core at minimum frequency. The CS extends the battery life of wearable medical devices up to 15.4% considering ECGs suitable for wellness applications and up to 6.6% for clinical grade ECGs. Energy consumption at the gateway is largely due to an active internet connection; hence, processing the signals locally both mitigates system's latency and improves gateway's battery life. Many remote health solutions can benefit from an architecture centered around the use of HMPs, a step toward better remote health monitoring systems.&lt;br/&gt; &amp;copy; 2013 IEEE.</t>
  </si>
  <si>
    <t>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issues.&lt;br/&gt; &amp;copy; 2018 Elsevier B.V.</t>
  </si>
  <si>
    <t>Healthcare as we know it is in the process of going through a massive change-from episodic to continuous, from disease focused to wellness and quality of life focused, from clinic centric to anywhere a patient is, from clinician controlled to patient empowered, and from being driven by limited data to 360-degree, multimodal personal-public-population physical-cyber-social big data driven. While ability to create and capture data is already here, the upcoming innovations will be in converting this big data into smart data through contextual and personalized processing such that patients and clinicians can make better decisions and take timely actions for augmented personalized health. This paper outlines current opportunities and challenges, with a focus on key AI approaches to make this a reality. The broader vision is exemplified using three ongoing applications (asthma in children, bariatric surgery, and pain management) as part of the Kno.e.sis kHealth personalized digital health initiative.&lt;br/&gt; &amp;copy; 2017 IEEE.</t>
  </si>
  <si>
    <t>By bridging the physical and the virtual worlds, the Internet of Things (IoT) impacts a multitude of application domains, among which smart cities, smart factories, resource management, intelligent transportation, health and well-being to name a few. However, leveraging the IoT within software applications raises tremendous challenges from the networking up to the application layers, in particular due to the ultra-large scale, the extreme heterogeneity and the dynamics of the IoT. This paper more specifically explores how the service-oriented architecture paradigm may be revisited to address challenges posed by the IoT for the development of distributed applications. Drawing from our past and ongoing work within the MiMove team at Inria Paris, the paper discusses the evolution of the supporting middleware solutions spanning the introduction of: probabilistic protocols to face scale, cross-paradigm interactions to face heterogeneity, and streaming-based interactions to support the inherent sensing functionality brought in by the IoT.&lt;br/&gt; &amp;copy; Springer International Publishing Switzerland 2016.</t>
  </si>
  <si>
    <t>In recent years, wearable devices have attracted attention because of their ability to enhance the quality of life. This disruptive technology has helped healthcare professionals with intervening early in chronic diseases, especially amongst independently living patients, and has facilitated real-time monitoring of patients' vital signs remotely. One of the major bottlenecks that hamper the adoption of wearable device is the continuous power supply. Most wearable devices solely depend on battery supply. When the energy stored in the battery is depleted, the operation of wearable devices is affected. To overcome this limitation, efficient energy harvesters for wearable devices are crucial. The paper primarily aims to present a comprehensive classification of different energy sources that can be capitalized to power wearable devices. In addition, this research paper deals with the key challenges that must be considered in the development of autonomous wearable devices for telemedicine applications with a proposed system design for wearable device that uses energy harvesting technology.&lt;br/&gt; &amp;copy; 2001-2012 IEEE.</t>
  </si>
  <si>
    <t>IoT-based wearable health monitoring devices promise multiple benefits such as remote diagnosis, early-warnings, continuous home-care monitoring etc. These technologies will potentially impact people's quality-of-life while reducing costs to healthcare service providers. The challenges for the development of these technologies are manifold, particularly for monitoring bio-signals. In this paper, we discuss the challenges associated with wearable health monitors through a case study of a fetal ECG wearable garment. This is focused on three main areas: a) sensor design and signal conditioning, b) data processing, and communications and c) printed sensors integrated into IoT garments. We discuss in detail the current design challenges to be tackled for achieving a precise signal retrieval.&lt;br/&gt; &amp;copy; 2019 IEEE.</t>
  </si>
  <si>
    <t>The opportunity of an emerging smart city in post-disaster Christchurch has been explored as a way to improve the quality of life of people suffering Chronic Obstructive Pulmonary Disease (COPD), which is a progressive disease that affects respiratory function. It affects 1 in 15 New Zealanders and is the 4th largest cause of death, with significant costs to the health system. While, cigarette smoking is the leading cause of COPD, long-term exposure to other lung irritants, such as air pollution, chemical fumes, or dust can also cause and exacerbate it. Currently, we do know little what happens to the patients with COPD after they leave a doctor's care. By learning more about patients' movements in space and time, we can better understand the impacts of both the environment and personal mobility on the disease. This research is studying patients with COPD by using GPS-enabled smartphones, combined with the data about their spatiotemporal movements and information about their actual usage of medication in near real-time. We measure environmental data in the city, including air pollution, humidity and temperature and how this may subsequently be associated with COPD symptoms. In addition to the existing air quality monitoring network, to improve the spatial scale of our analysis, we deployed a series of low-cost Internet of Things (IoT) air quality sensors as well. The study demonstrates how health devices, smartphones and IoT sensors are becoming a part of a new health data ecosystem and how their usage could provide information about high-risk health hotspots, which, in the longer term, could lead to improvement in the quality of life for patients with COPD.&lt;br/&gt;</t>
  </si>
  <si>
    <t>Nowadays, obesity and hypertension are two global health problems that affect the quality of life of people and thus their work life. The Internet of Things (IoT) is a paradigm in which everyday objects are equipped with identification, detection, interconnection, and processing capabilities that allow them to communicate with one another and with other devices and services through the Internet to achieve some goal. The IoT great opportunities for monitoring, analyzing, diagnosing, controlling and providing treatment recommendations for chronic-degenerative diseases, such as obesity and hypertension. In this work, we design a smart healthcare platform architecture based on the IoT paradigm; the paper also discusses important literature associating obesity, hypertension, and other chronic-degenerative diseases with the applications of the IoT paradigm. Finally, to validate our architecture, we present the case study of an elderly patient suffering from overweight and hypertension.&lt;br/&gt; &amp;copy; Springer International Publishing AG 2017.</t>
  </si>
  <si>
    <t>With the exponential growth rate of technology, the future of all activities, including dairy farming involves an omnipresence of widely connected devices. Internet of things (IoT), fog computing, cloud computing and data analytics together offer a great opportunity to increase productivity in the dairy industry. In this paper, we present a fog computing assisted application system for animal behaviour analysis and health monitoring in a dairy farming scenario. The sensed data from sensors is sent to a fog based platform for data classification and analysis, which includes decision making capabilities. The solution aims towards keeping track of the animals' well-being by delivering early warning alerts generated through behavioural analytics, thus aiding the farmer to monitor the health of their livestock and the capability to identify potential diseases at an early stage, thereby also helping in increasing milk yield and productivity. The proposed system follows a service based model, avoids vendor lock-in, and is also scalable to add new features such as the detection of calving, heat, and issues like lameness.&lt;br/&gt; &amp;copy; 2018 IEEE.</t>
  </si>
  <si>
    <t>Recent developments in personal and mobile healthcare have shown promising results in term of patients&amp;rsquo; quality of life and quality of care improvements. This can be achieved through continuous monitoring of patients&amp;rsquo; physiological functions using wearable non-invasive biomedical sensors. The remote collection and processing of such data can then be used to provide rapid medical response if a problem is detected or to offer preventive measures. However, the integration of wearable sensors into wider-scale framework is still a major challenge, as real-time data collection and remote configuration capabilities must be integrated to strongly constrained devices. Here, we show how such requirements can be integrated into a multiparameter, cardiorespiratory wearable sensor and how this sensor can be integrated into wide-scale Internet-based frameworks. We thus manufactured a biomedical-grade heart rate, instantaneous heart-rate variability and respiratory sensor. The sensor was tested in real life ambulatory condition, and we showed an Internet-based proof of concept exhibiting the integration of our sensor into wide-scale healthcare frameworks. Finally, we anticipate that wearable healthcare will greatly improve patients&amp;rsquo; quality-of-life by using IoT-based wearable devices similar to the sensor developed in this paper.&lt;br/&gt; Copyright &amp;copy; 2018 by SCITEPRESS &amp;ndash; Science and Technology Publications, Lda. All rights reserved.</t>
  </si>
  <si>
    <t>Increases in the rates of chronic disease and an aging population have created a demand for new forms of preventative care and proactive health monitoring technologies. While senior populations may be hesitant to adopt wearable technologies, the ability to retrofit assistive devices already in use by the individuals may provide a major stepping stone for increased adoption rates and monitoring abilities. Design of such systems often exhibit challenges with respect to sensor selection, placement, and consequently, reliability and usability of the system in real-world environments. As part of a growing line of smart assistive devices, this work presents a proposed design for a multi-sensor walker with pilot data collected and tested in a real-world environment, including outdoors. Preliminary analysis of results demonstrates the ability to determine levels of activity and environments, important factors related to health and wellness and risk of falls.&lt;br/&gt; &amp;copy; 2018 IEEE.</t>
  </si>
  <si>
    <t>The high cost of patient care has been a concern for the agencies responsible for this area as this situation has been aggravated by the growth of the elderly population and the increase in the number of people with chronic diseases. However, the popularization of the Internet of Things and the Cloud Computing paradigms brings the possibility of creating low-cost solutions to monitor these patients' health, contributing to the improvement of their quality of life. However,Cloud-based solutions cause delays that can lead to the failure of the health systems. Thus, Fog Computing emerges as an alternative to be combined with these solutions, aiming to reduce their latency. This work seeks to explore the state of the art and challenges of Fog Computing applied to the healthcare area. Therefore, this review helps to understand how this paradigm has been used in the health area and shows some points that need to be investigated in order for this use to be improved.&lt;br/&gt; &amp;copy; 2018 IEEE.</t>
  </si>
  <si>
    <t>People today are a capable of living longer, healthier lives than ever before, which results in a growing elderly population. The elderly face issues of reduced physical ability, having to manage multiple health issues over long periods of time, and being digital immigrants. These issues pose unique challenges that often lead to elderly feeling loss of agency due to not being actively involved in managing their own well-being. In this paper, we propose participatory design of IOT technologies to enact universal design in order to better include elderly in managing their health, and thus improving their quality of life. Peer-review under responsibility of the Conference Program Chairs.&lt;br/&gt; &amp;copy; 2017 The Authors. Published by Elsevier B.V.</t>
  </si>
  <si>
    <t>The wearable industry is growing and diverse. However, despite the variety in device producers and served purposes, many wearables include biosensors that can measure health parameters, such as heart rate. This makes them potentially useful or even disruptive for healthcare; particularly, for its remote delivery mode that is referred to as telehealth. Wearables and consumer technologies can bring changes to the current value network of telehealth industry by creating new business roles and attracting new stakeholders. However, traditionally regulated telehealth industry may be reluctant to accept unregulated non-medical devices. Furthermore, apart from the potential impact of wearables, the future of the industry is affected by other factors, which need to be understood. This article analyzes a potential evolution of the telehealth value network. For that, we first identified the current trends in the evolution of telehealth technologies and products based on the quantitative analysis and review of three different types of literature &amp;ndash; scientific publications, patents, and press releases. Furthermore, we discussed the actors that can drive the future telehealth industry by taking a key role in its value network. The study indicates that technologies and products brought by consumer companies will be used in telehealth for the self-management of chronic diseases and wellness. To facilitate the interaction of the previously separated unregulated consumer and regulated medical domains of telehealth, a new health data aggregation role may emerge and take a central position in the value network. While several candidates for this role can be identified, currently, none of them has the full required expertise.&lt;br/&gt; &amp;copy; 2018 Elsevier Inc.</t>
  </si>
  <si>
    <t>The Internet of Things (IoT) technology has recently experienced popularity and growth in every facet of life, and it has been applied to every industry in recent years. The healthcare system has not been left out of the equation, where various services are considered toward improved healthcare and patient delivery. It is important to emphasize that related literature on the applications of IoT in healthcare explored various services on an individual basis without considering the consolidated services as we have introduced. Here, the consolidation of those services proffers improved healthcare delivery, which impacts and collaborates in an IoT-based healthcare environment. In this paper, we have utilized the newly formed Saskatchewan Health Authority comprising of various healthcare regions as our case study. In essence, we have proposed a Smart Saskatchewan Healthcare System based on IoT technology in the context of four services, namely: business analytics and cloud services, cancer care services, emergency services, and operational services. Further, the paper highlights the design implementation of a smart healthcare system for the province of Saskatchewan for enhanced electronic medical record initiative and also to augment and support the existing healthcare delivery options to ensure the quality of life of patients by integrating IoT technology and other pertinent technologies in the contexts of those services. It also features IoT-based network mapping, designs, methodologies, frameworks, architectures, platforms, and applications for the IoT based solution for all connected things (network resources and sites) towards efficient healthcare delivery. We have combined all these services to foster faster and more efficient healthcare delivery. We have also alluded that the stream of patient health data generated by the IoT smart/connected devices will be helpful in decision making and gaining insights. The operational challenges and security concerns pertinent to the design of the smart healthcare system are discussed. Lastly, from the design network solutions, it is evident to admit that the solution arguments and delivers improved healthcare delivery using IoT/WSN technologies.&lt;br/&gt; &amp;copy; 2019, Springer Science+Business Media, LLC, part of Springer Nature.</t>
  </si>
  <si>
    <t>Innovations in healthcare, diagnostics, sensors and data analysis with Artificial Intelligence (AI) learning / recommendations offer opportunities for improved personalized healthcare, lower costs and benefits to the medical industry. The age of personalized human health monitoring has begun. Human health monitoring using fluidic diagnostic monitoring, non-invasive sensors, wearables (electronic health sensors), implanted health sensors, sound, visual images, and combinations of these data trends offer individuals personalized healthcare guidance. The data, analytics and recommendations from these personalized solutions are beginning to aide our early detection and understanding of health risks from chronic diseases and overall health / wellness. Examples include: cardiovascular disease, diabetes, oncology / cancer, kidney disease, elder care, Parkinson / Huntington Diseases, and many other healthcare applications. Rapid advancements of innovative healthcare diagnostic tools, health and environmental sensors along with data trending and analysis using AI systems or platforms can provide industry disruptions in healthcare. AI systems already aid health professionals and individuals with knowledge and recommendations that offer the promise of improved quality of life and lower healthcare costs. Examples such as: (1) earlier chronic disease detection and potential for disease progression delay or prevention, (2) understanding individual behavior, medication treatments and effectiveness of the treatments on activities of daily living and (3) personalized care based on your DNA, medical diagnostics and your healthcare trends relative to your healthcare needs and options to manage your quality of life. In this paper, we describe both new technologies and advancements to heterogeneous integration technology tools, materials and processes that provide differentiating electronics for future healthcare diagnostic tools and sensors. These new technologies are being applied to targeted applications in healthcare diagnostics and sensor monitoring for precision diagnostic data, smaller product size and much lower costs. Data streams can leverage AI to provide smart personalized healthcare guidance or solutions that compliment existing technology and data to partners such as healthcare professionals, patients and clients. In many applications, we leverage industry available technology or benefit from these new technology advancements to provide for the best system solution. Examples of these new and advancing technologies include: (1) Precision handling thinned wafers with large die, small die, multi-die, sub-components, components and substrates technologies, (2) Injection molded solder (IMS) technology for wafers (TSV and / or interconnection) and substrates, (3) Precision micro-component, die, multi-die substrate and multi-component assembly / integration technology for healthcare, IoT and AI Systems, (4) Precision laser micro-machining, cutting and welding technology, (5) Flexible multi-channel, micro-fluidic systems for smart sensing, point of care (POC) diagnostics, and AI and (6) Small form factor micro-systems and energy solutions / technologies that support future healthcare, IoT, and AI linked computing solutions. Examples of key challenges and advantages of these technologies for the targeted applications are shared relative to current industry standard solutions. Highlights on future demonstrations in progress at the time of writing this paper are targeted for our 2018 ECTC presentation and other future technical publications.&lt;br/&gt; &amp;copy; 2018 IEEE.</t>
  </si>
  <si>
    <t>The Internet of Things (IoT) is one of the revolutionary technologies for healthcare. However, this flourishing still faces too many challenges including security and privacy preservation information. To address these problems, our contribution is to present a scenario of diabetes disease assume a matching between the situation of the patient and the relevant data from monitoring point view. This scenario describes how a patient can collect enormous of vital sign and activity. Wireless Body Sensor Networks (WBSN) is one of the IoT building blocks in which a patient can be monitored using a collection of sensor nodes to improve the patients quality of life. This technology in healthcare applications should not ignore security requirements. The aim of this paper is, (1) to design a healthcare architecture for a patient monitoring system, and (2) to explore the major security requirements in WBSN.&lt;br/&gt; Copyright &amp;copy; 2017 by SCITEPRESS - Science and Technology Publications, Lda. All rights reserved.</t>
  </si>
  <si>
    <t>The importance of body area sensor networks (BASNs) is increasing day by day because of their increasing use in Internet of things (IoT)-enabled healthcare application services. They help humans in improving their quality of life by continuously monitoring various vital signs through biosensors strategically placed on the human body. However, BASNs face serious challenges, in terms of the short life span of their batteries and unreliable data transmission, because of the highly unstable and unpredictable channel conditions of tiny biosensors located on the human body. These factors may result in poor data gathering quality in BASNs. Therefore, a more reliable data transmission mechanism is greatly needed in order to gather quality data in BASN-based healthcare applications. Therefore, this study proposes a novel, multiobjective, lion mating optimization inspired routing protocol, called self-organizing multiobjective routing protocol (SARP), for BASN-based IoT healthcare applications. The proposed routing scheme significantly reduces local search problems and finds the best dynamic cluster-based routing solutions between the source and destination in BASNs. Thus, it significantly improves the overall packet delivery rate, residual energy, and throughput with reduced latency and packet error rates in BASNs. Extensive simulation results validate the performance of our proposed SARP scheme against the existing routing protocols in terms of the packet delivery ratio, latency, packet error rate, throughput, and energy efficiency for BASN-based health monitoring applications.&lt;br/&gt; &amp;copy; 2019 by the authors. Licensee MDPI, Basel, Switzerland.</t>
  </si>
  <si>
    <t>The vINCI project proposes an approach for providing personalized assistance services for patients in an IoT-based ecosystem. In this context, the challenges remain to develop technologies that meet the needs of older adults, accommodate their cognitive and perceptual declines. One of the challenges to the effective design of such technologies is the understanding of the conceptual model of the older adult. vINCI offers a feasible opportunity for seniors to independently evaluate their quality of life and health status and receive a direct feedback which would enable them to take appropriate measures to improve their health status and prevent future negative events. In this paper, we present the design considerations for a profile of an elderly patient, as modeled in vINCI using ontologies. For vINCI care, the patient profile will be the input to provide personalized support for daily/medical activities. The profile will be used as evidence to evaluate the impact of vINCI on the perceived Quality of Life (QoL) level, allowing a proper adjustment (if needed) of the intervention support provided by caregivers.&lt;br/&gt; &amp;copy; 2019 IEEE.</t>
  </si>
  <si>
    <t>The global trend of population aging and the continuing maturity of the Internet of Things (IoT) technology drives the rapid development of health care. In the comprehensive applications of IoT technology, developing and constructing a prediction model for chronic diseases is a great improvement to healthcare technology as well as an exploration of IoT technology on the data-analysis and decision-making level. Considering that early detection, diagnosis and screening of hypertension plays a significant role in the prevention and reduction of the onset of cardiovascular diseases as well as the improvement of quality of life, it is of great value to figure out hypertension-related risk factors and further establish a model for the prediction of hypertension with the identified risk factors. Thus, in this paper, we put forward to integrate logistic regression analysis and Artificial Neural Networks (ANNs) model for the selection of risk factors and the prediction of chronic diseases by taking a case study of hypertension. First, binary logistic regression model was applied on experimental dataset collected from Behavior Risk Factor Surveillance System (BRFSS) to select factors statistically significant to hypertension in terms of the pre-defined p-value. Then, a Multi-Layer Perception (MLP) neural network model with Back Propagation (BP) algorithm was constructed and trained for the prediction of hypertension with the selected risk factors as inputs to ANNs. Experimental results showed that our proposed approach achieved more than 72% prediction accuracy acceptable in the diagnosis of hypertension and that the Area Under the receiver-operator Curve (AUC) was more than 0.77. The results indicate that integration of logistic regression and artificial neural networks provides us an effective method in the selection of risk factors and the prediction of hypertension, as well as a general approach for the prediction of other chronic diseases.&lt;br/&gt; &amp;copy; 2014 IEEE.</t>
  </si>
  <si>
    <t>SIoT (Social Internet of things), as the name suggests, is the social network of things. SIoT could be useful in providing social help in healthcare industry. This paper describes how it can be used for the social well-being of the people with disabilities (PwD). A particular scenario for the blind persons has been taken into consideration, that is, how to ease the travelling for blinds, especially in crossing a traffic light. The main focus is to make them walk and travel independently without the help of others. A traffic light crossing (TLC) algorithm has been proposed to help the visually challenged persons to cross the traffic light in IoT Network. In this chapter, different computing types for IoT and tools supporting have also been discussed.&lt;br/&gt; &amp;copy; 2020, Springer Nature Singapore Pte Ltd.</t>
  </si>
  <si>
    <t>The study of patient behaviours (vital sign, physical action and emotion) is crucial to improve one&amp;rsquo;s quality of life. The only solution for handling and managing millions of people&amp;rsquo;s behaviours and health would be big data and IoT technology because most of the countries are lack of medical professionals. In this paper, a big data and IoT-based patient behaviour monitoring system have proposed. Qualitative studies are carried out on the selected behaviours analytics, cardiovascular disease identification and fall detection. At last, authors have summarised the general challenges like trust, privacy, security and interoperability as well as special challenges in various sectors: government, legislators, research institutions, information technology companies and patients.&lt;br/&gt; &amp;copy; 2019, &amp;copy; 2019 Informa UK Limited, trading as Taylor &amp; Francis Group.</t>
  </si>
  <si>
    <t>Population-scale pervasive health research attempts to harness large-scale data that has already been collected through commercial devices and web applications to study human behaviors and the links between that data and health and well-being. Leveraging these existing datasets enables studies of behaviors and health at an unprecedented scale, resolution, and duration relatively inexpensively and quickly. Yet although there are great advantages in leveraging large-scale datasets for individual and population health, specialized computational methods are needed to overcome the limitations of this approach. Here, the author reviews lessons learned from his own work and from the works of other researchers, and he presents current challenges and opportunities.&lt;br/&gt; &amp;copy; 2002-2012 IEEE.</t>
  </si>
  <si>
    <t>The Internet of Things (IoT) is perceived as a key enabler for addressing the challenges that modern cities face today. IoT has the power to transform cities into Smart Cities. As a consequence, we have been witnessing the proliferation of IoT deployments in Smart Cities that aim to improve processes in various domains such as, energy, transport, health, mobility, etc. Environmental noise is one of the major issues affecting the health and well-being of residents in an urban environment. A major contribution in noise pollution comes from road traffic. This work presents an innovative IoT-based approach to monitor and manage road traffic noise in Smart Cities. Our approach uses an IoT platform for collecting and integrating data streams stemming from multifarious sensing devices. The data are then analyzed in order to identify traffic noise events; if the noise level on a particular road exceeds a specified threshold, the traffic flow is controlled by taking certain measures. In addition to research methodology, we discuss a prototype implementation of the system.&lt;br/&gt; &amp;copy; 2018 IEEE.</t>
  </si>
  <si>
    <t>Owing to the increase in the number of people with disabilities, as a result of either accidents or old age, there has been an increase in research studies in the area of ubiquitous computing and the Internet of Things. They are aimed at monitoring health, in an efficient and easily accessible way, as a means of managing and improving the quality of life of this section of the public. It also involves adopting a Health Homes policy based on the Internet of Things and applied in smart home environments. This is aimed at providing connectivity between the patients and their surroundings and includes mechanisms for helping the diagnosis and prevention of accidents and/or diseases. Monitoring gives rise to an opportunity to exploit the way computational systems can help to determine the real-time emotional state of patients. This is necessary because there are some limitations to traditional methods of health monitoring, for example, establishing the behavior of the user's routine and issuing alerts and warnings to family members and/or medical staff about any abnormal event or signs of the onset of depression. This article discusses how a layer-based architecture can be used to detect emotional factors to assist in healthcare and the prevention of accidents within the context of Smart Home Health. The results show that this process-based architecture allows a load distribution with a better service that takes into account the complexity of each algorithm and the processing power of each layer of the architecture to provide a prompt response when there is a need for some intervention in the emotional state of the user.&lt;br/&gt; &amp;copy; 2019 Leandro Y. Mano et al.</t>
  </si>
  <si>
    <t>Cities increasingly face challenges related to pollution, efficient use of resources (e.g. water, energy) and ensuring a good quality of life for its citizens. Solutions built on existing and emerging technologies such as Cloud computing, Internet of Things, Machine-to-Machine and data analytics can improve on or create services able to address these challenges. These solutions are seen as contributors in creating a Smart City. In Europe Smart Cities have been implemented, while South Africa has only recently started with Smart City initiatives. Current thinking has been to replicate international Smart City instances in South Africa. However, an open question is raised if this is an optimal strategy as differences in context might impact on the delivery of services. This paper extracts and compares contextual differences between Europe and South Africa, and based on those insights analyse whether full European solutions will deliver on the promise of a South African Smart City. Furthermore the question is raised if insights into a South African Smart City can strengthen European initiatives. A need for inter-continental automated testing facilities such as those developed by TRESCIMO is identified through which integrated experiments can be conducted to provide insight and answers.&lt;br/&gt; &amp;copy; 2015 IEEE.</t>
  </si>
  <si>
    <t>The food sector is challenged to provide safe and qualitative food to consumers at affordable price and to feed appropriately increasing population using natural resources, like soil and water, in a sustainable way. Consumers awareness about food origin, nutritional and wellness properties, attention to processed meals ingredients, due to health issues, and requests of new customized portions formats and receipts, related to habits changes, are also demanding trends in the sector. Several technologies can help to address those responsibilities of efficient, safe and environmental respectful production, and strict communication and connection with the consumers. This paper provides a state of the art of smart and other emerging technologies framed in the whole food supply-chain, to create a picture of the added value that the technology can bring to the sector. Moreover, the evolutions towards the Internet of Things (IoT) paradigm adoption are presented.&lt;br/&gt; &amp;copy; 2016 IEEE.</t>
  </si>
  <si>
    <t>In this paper we study how IoT technology can be introduced and used in different sectors; industrial IoT, smart energy, smart homes, smart cities, health care and social care, sports and well-being. The research has given increased insights into opportunities and obstacles for the introduction of IoT in different sectors. The main obstacles are considered to be i) specific IoT solutions often tend to be a small part of the overall solution, ii) lack of knowledge about which overall services the IoT solution may be part of, iii) Fragmentation and insufficient scalability, iv) Distrust and hesitation among actors to share data and platforms and finally, v) fear of changing the own business model. The analysis of our cases indicates that most of the challenges occur due to the fact that the solutions initially have been developed using a single firm business model. In order to survive or grow a networked business model is needed.&lt;br/&gt; &amp;copy; 2017 IEEE.</t>
  </si>
  <si>
    <t>Low-power wide area networks (LPWANs) constitute a type of networks which is used to connect things to the Internet from a wide variety of sectors. These types of technologies provide the Internet of Things (IoT) devices with the ability to transmit few bytes of data for long ranges, taking into consideration minimum power consumption. In parallel, IoT applications will cover a wide range of human and life needs from smart environments (cities, home, transportation, etc.) to health and quality of life. Among these popular LPWANs technologies, we have identified the unlicensed frequency band (LoRa, DASH7, SigFox, Wi-SUN, etc.), and the licensed frequency band standards (NB-IoT, LTE Cat-M, EC-GSM-IoT, etc.). In general, both types of standards only consider fixed interconnected things, and less attention has been provided to the mobility of the things or devices. In this paper, we address the mobility of the things and the connectivity in each of the three LPWAN standards: LoRaWAN, DASH7, and NB-IoT. In particular, we show how the mobility of things can be achieved when transmitting and receiving data. Then, we provide a general and technical comparison for the three standards. Finally, we illustrate several application scenarios where the mobility is required, and we show how to select the most suited standard. We also discuss the research challenges and perspectives.&lt;br/&gt; &amp;copy; 1998-2012 IEEE.</t>
  </si>
  <si>
    <t>. Nowadays, healthcare is becoming increasingly connected and increasingly complex. These changes provide opportunities and challenges to the research community. For instance, the enormous volume of data gathered from IoT wearable fitness devices and wellness appliances, if effectively analysed and understood, can be exploited to improve peo-ple&amp;rsquo;s well-being and identify predictive markers of future diseases. However, due to the lack of devices interoperability and heterogeneity of data representation formats, the IoT healthcare landscape is characterised by a pervasive presence of "data silos" which prevents users and health practitioners from obtaining an overall view of whole knowledge. Semantic web technologies, such as ontologies and inference rules have been shown as a promising way for the integration and exploitation of data from heterogeneous sources. In this paper, we present a semantic data model useful to: (a) analyse information from unstructured data sources along with generic or domain specific datasets; (b) unify them in an interlinked data processing area. The proposed semantic eHealth system enables automatic inferences and logical reasoning, and can significantly facilitate reuse, exploitation and possible extension of IoT health data sources.&lt;br/&gt; &amp;copy; Springer Nature Switzerland AG 2019.</t>
  </si>
  <si>
    <t>The Internet of healthcare things is essentially a new model that changes the way of the delivery and management of healthcare services. It utilizes digital sensors and cloud computing to present a quality healthcare service outside of the classical hospital environment. This resulted in the emergence of a new class of online web 4.0 services, which are termed "cloud healthcare services". Cloud healthcare services offer a straightforward opportunity for patients to communicate with healthcare professionals and utilize their personal IoHT devices to obtain timely and accurate medical guidance and decisions. The personal IoHT devices integrate sensed health data at a central cloud healthcare service to extract useful health insights for wellness and preventive care strategies. However, the present practices for cloud healthcare services rely on a centralized approach, where patients&amp;rsquo; health data are collected and stored on servers, located at remote locations, which might be functioning under data privacy laws somewhat different from the ones applied where the service is running. Promoting a privacy respecting cloud services encourages patients to actively participate in these healthcare services and to routinely provide an accurate and precious health data about themselves. With the emergence of fog computing paradigm, privacy protection can now be enforced at the edge of the patient&amp;rsquo;s network regardless of the location of service providers. In this paper, a framework for cloud healthcare recommender service is presented. We depicted the personal gateways at the patients&amp;rsquo; side act as intermediate nodes (called fog nodes) between IoHT devices and cloud healthcare services. A fog-based middleware will be hosted on these fog nodes for an efficient aggregation of patients generated health data while maintaining the privacy and the confidentiality of their health profiles. The proposed middleware executes a two-stage concealment process that utilizes the hierarchical nature of IoHT devices. This will unburden the constrained IoHT devices from performing intensive privacy preserving processes. At that, the patients will be empowered with a tool to control the privacy of their health data by enabling them to release their health data in a concealed form. The further processing at the cloud healthcare service continues over the concealed data by applying the proposed protocols. The proposed solution was integrated into a scenario related to preserving the privacy of the patients&amp;rsquo; health data when utilized by a cloud healthcare recommender service to generate health insights. Our approach induces a straightforward solution with accurate results, which are beneficial to both patients and service providers.&lt;br/&gt; &amp;copy; 2017, Springer Science+Business Media, LLC.</t>
  </si>
  <si>
    <t>In recent years, a large number of connected objects for health and well-being have emerged. The attractiveness of these objects for several categories of people and their decreasing cost make it an interesting opportunity especially in well-being and health applications. Despite the popularity of these objects, many people still have some concerns about their use due to various considerations such as lack of security of the collected data, %the feeling of being watched, lack of personalization, particularly considering preferences, constraints and needs of the user, etc. In this paper we first briefly survey IoT oriented towards health and well-being. Then we highlight in particular some hot-issues regarding personalization. We propose a model for IoT-based intelligent and personalized system for improving sleep quality.&lt;br/&gt; &amp;copy; 2016 IEEE.</t>
  </si>
  <si>
    <t>Over the past few years, activity recognition techniques have attracted unprecedented attentions. Along with the recent prevalence of pervasive e-Health in various applications such as smart homes, automatic activity recognition is being implemented increasingly for rehabilitation systems, chronic disease management, and monitoring the elderly for their personal well-being. In this paper, we present WITS, an end-to-end web-based in-home monitoring system for convenient and efficient care delivery. The system unifies the data- and knowledge-driven techniques to enable a real-time multi-level activity monitoring in a personalized smart home. The core components consist of a novel shared-structure dictionary learning approach combined with rule-based reasoning for continuous daily activity tracking and abnormal activities detection. WITS also exploits an Internet of Things middleware for the scalable and seamless management and learning of the information produced by ambient sensors. We further develop a user-friendly interface, which runs on both iOS and Andriod, as well as in Chrome, for the efficient customization of WITS monitoring services without programming efforts. This paper presents the architectural design of WITS, the core algorithms, along with our solutions to the technical challenges in the system implementation.&lt;br/&gt; &amp;copy; 2018, Springer-Verlag GmbH Austria, part of Springer Nature.</t>
  </si>
  <si>
    <t>Body sensor networks (BSNs) are considered a great example for cyber-physical systems due to their close coupling with human body. Activity monitoring is one of the numerous applications of BSNs. Continuous and real-time monitoring of human activities has many applications in health-care and wellness domains. BSNs utilizing light-weight wearable computers and equipped with inertial sensors are highly suitable for real-time activity monitoring. However, power requirement is a major obstacle for miniaturization of these wearable systems, due to the need for sizable batteries, and also limits the life time of the system. In this paper, we propose a low-power programmable signal processing architecture for dynamic and periodic activity monitoring applications which utilizes the properties of the physical world (i. e., human body movements) to reduce the power consumption of the system. The significant power reduction is achieved by performing signal processing in a tiered-fashion and removing the signals that are not of interest as early as possible. Our proposed architecture uses wavelet decomposition and is favorable for the discrimination of periodic activities. The experimental results show that our architecture achieves 75.7% power saving while maintaining 96.9% sensitivity in the detection of target actions, compared with the scenario where the signal processing is not performed in tiered-fashion. This creates opportunities to enable the next generation of self-powered wearable computers. &amp;copy; 2013 IEEE.&lt;br/&gt;</t>
  </si>
  <si>
    <t>The aging population brings many challenges surrounding the quality of life for older people and their carers, as well as impacts on the healthcare market. Several initiatives all over the world have focused on the problem of helping the aging population with Artificial Intelligence (AI) technology, aiming at promoting a healthier society, which constitutes a main social and economic challenge. In this paper, we focus on an Ambient Assisted Living scenario in which a Smart Home Environment is carried out to assist elders at home, performing trustworthy automated complex decisions by means of IoT sensors, smart healthcare devices, and edge nodes. The core idea is to exploit the proximity between computing and information-generation sources. Taking automated complex decisions with the help AI-based techniques directly on the Edge enables a faster, more private, and context-aware Edge Computing empowering, called Edge Intelligence.&lt;br/&gt; &amp;copy; 2020 CEUR-WS. All rights reserved.</t>
  </si>
  <si>
    <t>Nowadays, more than half of the world's population lives in urban areas. Since this proportion is expected to keep rising, the sustainable development of cities is of paramount importance to guarantee the quality of life of their inhabitants. Environmental noise is one of the main concerns that has to be addressed, due to its negative impact on the health of people. Different national and international noise directives and legislations have been defined during the past decades, which local authorities must comply with involving noise mapping, action plans, policing, and public awareness, among others. To this aim, a recent change in the paradigm for environmental noise monitoring has been driven by the rise of Internet of Things technology within smart cities through the design and development of wireless acoustic sensor networks (WASNs). This work reviews the most relevant WASN-based approaches developed to date focused on environmental noise monitoring. The proposals have moved from networks composed of high-accuracy commercial devices to the those integrated by ad hoc low-cost acoustic sensors, sometimes designed as hybrid networks with low and high computational capacity nodes. After describing the main characteristics of recent WASN-based projects, the paper also discusses several open challenges, such as the development of acoustic signal processing techniques to identify noise events, to allow the reliable and pervasive deployment of WASNs in urban areas together with some potential future applications.&lt;br/&gt; &amp;copy; 2019 Francesc Al&amp;iacute;as and Rosa Ma. Alsina-Pag&amp;egrave;s.</t>
  </si>
  <si>
    <t>Food engineering should shed its historical mindset, embrace new challenges and opportunities that the 21st century holds. Unabated scientific progress and breakthroughs highlight mounting challenges with some vital paradigm shifts. Four main challenges have been identified: modeling, virtualization, open innovation (OI) and social responsibility (SR). The shift from empirical to physics-based food modeling is paramount to benefit from new sensor technology, proliferation of the 'Internet of Things', and big-data information. An overriding part of modeling continues to be food uniqueness and complexity, consumer needs and expectations, health and wellness, sustainability and SR. Virtualization is to significantly benefit from expanding computational power, dedicated software, cloud computing, big data, and other breakthroughs. Collaboration and partnerships with all innovation ecosystem stakeholders are paramount. Academia's role as a 'startup university' requires revising its intellectual property models, curricula rejuvenating, OI, creativity, employability and SR. Food engineers are at a verge of a very prosperous future.&lt;br/&gt; &amp;copy; 2015 Elsevier Ltd.</t>
  </si>
  <si>
    <t>Sleep apnea has become in the sleep disorder that causes greater concern in recent years due to its morbidity and mortality, higher medical care costs and poor people quality of life. Some proposals have addressed sleep apnea disease in elderly people, but they have still some technical limitations. For these reasons, this paper presents an innovative system based on fog and cloud computing technologies which in combination with IoT and big data platforms offers new opportunities to build novel and innovative services for supporting the sleep apnea and to overcome the current limitations. Particularly, the system is built on several low-power wireless networks with heterogeneous smart devices (i.e, sensors and actuators). In the fog, an edge node (Smart IoT Gateway) provides IoT connection and interoperability and pre-processing IoT data to detect events in real-time that might endanger the elderly's health and to act accordingly. In the cloud, a Generic Enabler Context Broker manages, stores and injects data into the big data analyzer for further processing and analyzing. The system's performance and subjective applicability are evaluated using over 30 GB size datasets and a questionnaire fulfilled by medicals specialist, respectively. Results show that the system data analytics improve the health professionals&amp;rsquo; decision making to monitor and guide sleep apnea treatment, as well as improving elderly people's quality of life.&lt;br/&gt; &amp;copy; 2018 Elsevier B.V.</t>
  </si>
  <si>
    <t>RFID and WSN technologies have revolutionized monitoring and tracking systems for healthcare domain in indoor applications as a current trend and challenge at the same time for Internet of Things. WSN, RFID and Machine Learning have been widely applied as a promoter of Smart Homes to opened novel ways for research and exploration in wellness and healthcare industry. The main focus of this study is to related location and positioning in a Smart Home system to support real time monitoring of weak and elderly in order that smart home devises to respond their needs. Based on this observation this research aims to provide a better accuracy on indoor tracking and localization by using location dataset and we have implemented Machine learning methods Na&amp;iuml;ve Bayes, Support Vector machine SMV and archived a location accuracy of 99% and 98% respectively.&lt;br/&gt; &amp;copy; 2020, Springer Nature Singapore Pte Ltd.</t>
  </si>
  <si>
    <t>The need to have equitable access to quality healthcare is enshrined in the United Nations (UN) Sustainable Development Goals (SDGs), which defines the developmental agenda of the UN for the next 15 years. In particular, the third SDG focuses on the need to "ensure healthy lives and promote well-being for all at all ages". In this paper, we build the case that 5G wireless technology, along with concomitant emerging technologies (such as IoT, big data, artificial intelligence and machine learning), will transform global healthcare systems in the near future. Our optimism around 5G-enabled healthcare stems from a confluence of significant technical pushes that are already at play: apart from the availability of high-throughput low-latency wireless connectivity, other significant factors include the democratization of computing through cloud computing; the democratization of Artificial Intelligence (AI) and cognitive computing (e.g., IBMWatson); and the commoditization of data through crowdsourcing and digital exhaust. These technologies together can finally crack a dysfunctional healthcare system that has largely been impervious to technological innovations. We highlight the persistent deficiencies of the current healthcare system and then demonstrate how the 5G-enabled healthcare revolution can fix these deficiencies. We also highlight open technical research challenges, and potential pitfalls, that may hinder the development of such a 5G-enabled health revolution.&lt;br/&gt; &amp;copy; 2017 by the authors.</t>
  </si>
  <si>
    <t>Population ageing causes one of the greatest challenges nowadays, namely the improvement of the health condition, independence, quality of life and life expectancy of the elderly. Systems based on Internet of Things and Big Data analytics are being increasingly used in order to improve the medical process in terms of both quality and duration. Population ageing has significant implications for healthcare for the elderly. Geriatric professionals can help older adults manage complex healthcare needs. Geriatric assessment helps diagnose medical conditions, develop treatment plans, coordinate care management and assess the need for long-Term care. The healthcare professionals need to monitor and assess the health status of the elderly with tools, systems and technologies, to process the large amount of information involved in these activities and to provide additional data and recommendations for adjusting their medication and treatment. In this regard, we propose a platform that uses these technologies in order to predict the chronic deterioration of health status, both physical and mental, in elderly and to evaluate the impact that different physiological and ambient parameters have in the development of the disease.&lt;br/&gt; &amp;copy; 2019 IEEE.</t>
  </si>
  <si>
    <t>Advances in medical technology is not sufficient alone to satisfy the growing and emerging needs such as improving quality of life, providing healthcare services tailored to each individual, ensuring efficient management of care and creating sustainable social healthcare. There is a potential for substantially enhancing healthcare services by integrating information technologies, social networking technologies, digitization and control of biomedical devices, and utilization of big data technologies as well as machine learning techniques. Today, data has become more ubiquitous and accessible by virtue of advancements in smart sensor and actuator technologies. This in turn allow us to collect significant amount of data from biomedical devices and automate certain healthcare functions. In order to get maximum benefit from the generated data, there is a need to develop new models and distributed data analytics approaches for health industry. Big data has the potential to improve the quality and efficiency of health care services as well as reducing the maintenance costs by minimizing the risks related with malfunctions of biomedical devices. Hospitals grasp this noteworthy potential and convert collected data into valuable information that can be used for several purposes including management of biomedical device maintenance. To this end, in this study, by leveraging the latest advancements in big data analytics technologies, we propose a scalable predictive maintenance architecture for healthcare domain. We also discussed the opportunities and challenges of utilizing the proposed architecture in the healthcare domain.&lt;br/&gt; &amp;copy; 2018 IEEE.</t>
  </si>
  <si>
    <t>Advances in DNA sequencing create new opportunities for the use of DNA data in healthcare for diagnostic and treatment purposes, but also in many other health and well-being services. This brings new challenges with regard to the protection and use of this sensitive data. Thus, special technical means of protection should safeguard critical DNA data and create trust for patients and consumers of lifestyle services. In particular an interesting research challenge is to design secure operations on DNA sequences in the encrypted domain that allow a person to engage into a DNA-based service and obtain required (medical) answers without revealing his/her DNA. We focus in this paper on this topic and present a solution to a particular problem of privacy-preserving matching of DNA sequences which can be used in clinical trials or other DNA services. &amp;copy; 2014 IFIP International Federation for Information Processing.&lt;br/&gt;</t>
  </si>
  <si>
    <t>Rapid developments in the fields of information and communication technology and microelectronics allowed seamless interconnection among various devices letting them to communicate with each other. This technological integration opened up new possibilities in many disciplines including healthcare and well-being. With the aim of reducing healthcare costs and providing improved and reliable services, several healthcare frameworks based on Internet of Healthcare Things (IoHT) have been developed. However, due to the critical and heterogeneous nature of healthcare data, maintaining high quality of service (QoS) - in terms of faster responsiveness and data-specific complex analytics - has always been the main challenge in designing such systems. Addressing these issues, this paper proposes a five-layered heterogeneous mist, fog, and cloud-based IoHT framework capable of efficiently handling and routing (near-)real-time as well as offline/batch mode data. Also, by employing software defined networking and link adaptation-based load balancing, the framework ensures optimal resource allocation and efficient resource utilization. The results, obtained by simulating the framework, indicate that the designed network via its various components can achieve high QoS, with reduced end-to-end latency and packet drop rate, which is essential for developing next generation e -healthcare systems.&lt;br/&gt; &amp;copy; 2014 IEEE.</t>
  </si>
  <si>
    <t>Inadvertent falls can cause serious, and potentially fatal injuries, to at risk individuals. One such community of at-risk individuals is the elderly population where age related complications, such as osteoporosis and dementia, can further increase the incidence and negative impact of such falls. Notably, falls within that community has been identified as the leading cause of injury related preventable death, hospitalization and reduction to quality of life. In such cases, rapid detection of, and reaction, to fall events has shown to be critical to reduce the negative effects of falls within this community. Currently, a range of fall detection solutions exist, however, they have several deficiencies related to the core approach that has been adopted. This study has developed an ensemble of thermal vision-based, big data facilitated, solutions which aim to address some of these deficiencies. An evaluation of these logical and data-driven processes has occurred with the promising results presented within this manuscript. Finally, opportunities future work and real-world evaluation have occurred and are underway.&lt;br/&gt; &amp;copy; 2019 IEEE.</t>
  </si>
  <si>
    <t>Advancements in sensor technology has provided new ways for researchers to monitor the elderly in uncontrolled environments. Sensors have become smaller, cheaper and can now be worn on the body. Smart phones are also more common in the average household and can provide some analysis of behaviour. Because of this, researchers are able to monitor behaviours in a more natural setting, which can produce useful data. For those suffering with a mental illness, this is important as it allows for continuous, non-invasive monitoring in order to diagnose symptoms from different behaviours. However, issues with the sensors and the involvement of human factors are challenges that need to be addressed. These challenges must be taken into consideration in addition to the behavioural symptoms of Dementia that can appear in the elderly. The application of sensor technologies can aid in improving the quality of life of an elderly person with Dementia and monitor the progression of the disease through behavioural analysis. This paper will provide an experiment protocol that can be used to monitor those with mild cognitive impairment in a natural environment. We will also provide data and results from an initial experiment and discuss our plans for future experimentation.&lt;br/&gt; &amp;copy; 2018 IEEE.</t>
  </si>
  <si>
    <t>Falls are a major global health problem that may result in long-term health issues, disabilities, and even death (~650,000 fatalities each year). Each year approximately 37.3 million elderly worldwide experience a fall event that is severe enough to require medical attention. This research proposes a system for activity assessment and fall detection intended for in-home applications using the Internet of Things (IoT) for real-time detection of falls events and potentially fall prevention using a low-cost, wearable sensor system. While the proposed system uses an integrated MEMS sensor (i.e. accelerometer, gyroscope) for biomechanical monitoring and event detection, the developed algorithms can also be deployed onto other smart devices. The system communicates periodically with a cloud server system for uploading, archiving, and analyzing sensor data. Data is transferred to the cloud. Once data is received, the cloud server can provide alerts (i.e. automated calls, SMS, EMAIL) to formal and informal caregivers as well as emergency services when falls or other emergencies occur. Additionally, individuals and their caregivers can access and review personalized activity information to assess health, wellness and independence. Preliminary tests using healthy subjects performing Activity Daily Living (ADL) is quite promising, with specificity to detect fall of 100% in about 200 h normal activities in real-world setting. This research will also present practical challenges to deployment of the proposed system in real-world settings including usability, performance, and feedback from end-users.&lt;br/&gt; &amp;copy; 2020, Springer Nature Singapore Pte Ltd.</t>
  </si>
  <si>
    <t>A challenge associated with an ageing population is increased demand on health and social care, creating a greater need to enable persons to live independently in their own homes. Ambient assistant living technology aims to address this by monitoring occupants&amp;rsquo; &amp;lsquo;activities of daily living&amp;rsquo; using smart home sensors to alert caregivers to abnormalities in routine tasks and deteriorations in a person&amp;rsquo;s ability to care for themselves. However, there has been less focus on using sensing technology to monitor a broader scope of so-called &amp;lsquo;meaningful activities&amp;rsquo;, which promote a person&amp;rsquo;s emotional, creative, intellectual, and spiritual needs. In this paper, we describe the development of a toolkit comprised of off-the-shelf, affordable sensors to allow persons with dementia and Parkinson&amp;rsquo;s disease to monitor meaningful activities as well as activities of daily living in order to self-manage their life and well-being. We describe two evaluations of the toolkit, firstly a lab-based study to test the installation of the system including the acuity and placement of sensors and secondly, an in-the-wild study where subjects who were not target users of the toolkit, but who identified as technology enthusiasts evaluated the feasibility of the toolkit to monitor activities in and around real homes. Subjects from the in-the-wild study reported minimal obstructions to installation and were able to carry out and enjoy activities without obstruction from the sensors, revealing that meaningful activities may be monitored remotely using affordable, passive sensors. We propose that our toolkit may enhance assistive living systems by monitoring a wider range of activities than activities of daily living.&lt;br/&gt; &amp;copy; 2019, Springer-Verlag London Ltd., part of Springer Nature.</t>
  </si>
  <si>
    <t>With recent advances of information and communication technology, smart city has been emerged as a new paradigm to dynamically optimize the resources in cities and provide better facilities and quality of life for the citizens. Smart cities involve a variety of components, including ubiquitous sensing devices, heterogeneous networks, large-scale databases, and powerful data centers to collect, transfer, store, and intelligently process real-time information. Smart cities can offer new applications and services for augmenting the daily life of citizens on making decisions, energy consumption, transportation, health-care, and education. Despite the potential vision of smart cities, security and privacy issues remain to be carefully addressed. This paper delineates a comprehensive survey of security and privacy issues of smart cities, and presents a basis for categorizing the present and future developments within this area. It also presents a thematic taxonomy of security and privacy issues of smart cities to highlight the security requirements for designing a secure smart city, identify the existing security and privacy solutions, and present open research issues and challenges of security and privacy in smart cities.&lt;br/&gt; &amp;copy; 1998-2012 IEEE.</t>
  </si>
  <si>
    <t>Healthcare is a fundamental socio-economic challenge, being more and more exacerbated nowadays by the increasing factors triggered by the aging and growing population. Along with the technological advancements, digital transformation positively influenced the health field, uncovering unprecedented opportunities and benefits. Supported by the literature, we strongly believe that innovative approaches and technologies are dramatically transforming healthcare; moving from hospital-centered management to preventive, proactive, evidence-based, person-centered services, focusing on well-being rather than on the disease, by using specific IOT instruments and principles. The urgent IOT adoption is pivotal for addressing the complexity of healthcare issues (e.g., cancer, heart diseases, diabetes), and, brings fourth, the emergence of uncovering and improving healthcare outcomes in relation to consumers as well as decrease the healthcare costs.&lt;br/&gt; &amp;copy; 2019 International Business Information Management Association (IBIMA).</t>
  </si>
  <si>
    <t>Smart care technology which has made strides is recognized vital in the aging society. This study was intended to examine trends and outlook of smart care by type of elderly and situation to spur improvement in health management for the elderly. Smart cares by type of elderly and situation were elderly-friendly smart home, smart care for management of chronic diseases in the elderly, and smart care for the elderly living alone. Smart care is needed to be implemented actively not only to reduce medical costs and improve the quality of medical services but also to ensure safety and quality of life for the elderly. However, multi-faceted efforts need to be made to help overcome the difficulties arising from degraded cognitive function of the elderly, considering the basic orientation of smart care such as mobile, smart, cloud computing, IoT, etc. For that, it would be necessary to develop elderly-friendly devices suited for characteristics of the elderly group and to actively deploy professional manpower, in parallel with active support from related organizations, who can provide instant support to the elderly encountering difficulty with the use, so as to stimulate the smart care service in the period ahead. Furthermore, as health information and privacy information generated in connection with individuals are sensitive data, it would be the most important to ensure that strict security is maintained for safe data transmission and that only necessary part of information is shared selectively.&lt;br/&gt; &amp;copy; 2018, Springer Nature Singapore Pte Ltd.</t>
  </si>
  <si>
    <t>Sport-related injuries impose a substantial economic burden, and they often have persisting adverse effects on health-related quality of life. Abundant research evidence points to a history of previous injury as the strongest predictor of injury occurrence over the course of a sport season. Although a predisposition may have existed prior to the first injury occurrence, incomplete restoration of all pre-injury functional capabilities is undoubtedly a major factor that elevates risk for a subsequent injury. Hence, detection and prevention of sports injuries becomes an important aspect of player's well-being and performance. Injury prevention has been identified as an area that has great potential for advancement through the application of big data analytics, but relatively little progress has been made to date. The prevailing sport injury management paradigm appears to lack sufficient emphasis on some important linkages of neuromuscular function and neurological processes. Our extensive review of sports medicine literature also suggests great potential for improvement of both sport-related injury management and injury prevent procedures. Unfortunately, very little high-quality research evidence is available to guide the selection of screening tests or the interpretation of their results. This study makes the first attempt in the IS field on systematically addressing this gap by synthesizing sports medicine literature to present a conceptual and theoretical underpinnings for developing a) a mobile based technology that integrates disparate data sources such as internet of things, medical records and cognitive data, b) automated data collection and analysis of on-the-fly screening processes for assessing neuromuscular or neurological injuries.&lt;br/&gt;</t>
  </si>
  <si>
    <t>Wearable sensors have received considerable interest over the past decade owing to their tremendous promise for monitoring the wearers' health, fitness, and their surroundings. However, only limited attention has been directed at developing wearable chemical sensors that offer more comprehensive information about a wearer's well-being. The development of wearable chemical sensors faces multiple challenges on various fronts. This perspective reviews key challenges and technological gaps impeding the successful realization of effective wearable chemical sensor systems, related to materials, power, analytical procedure, communication, data acquisition, processing, and security. Size, rigidity, and operational requirements of present chemical sensors are incompatible with wearable technology. Sensor stability and on-body sensor surface regeneration constitute key analytical challenges. Similarly, present wearable power sources are incapable of meeting the requirements for wearable electronics owing to their low energy densities and slow recharging. Several energy-harvesting methodologies have inherent issues, including inconsistent power supply and limited stability. There are also major challenges pertaining to handling and securing the big data generated by wearable sensors. These include achieving high data transfer rates and efficient data mining. Efforts must also be made toward developing next generation cryptologic algorithms for ensuring data security and user privacy. The challenges facing the field of wearable chemical sensors, and wearable sensors, in general, can thus be addressed only by a multidisciplinary approach where researchers from diverse fields work in unison. The article discusses these challenges and their potential solutions along with future prospects.&lt;br/&gt; &amp;copy; 2016 American Chemical Society.</t>
  </si>
  <si>
    <t>Ensuring healthy lives and promoting well-being for all, at all ages, is one main objective for sustainable development proposed by the United Nations. The concept of connected health (CH) has been proposed to achieve that goal by connecting all the stakeholders through enabling Telehealth technologies. This paper has first presented an overview of the whole picture of CH along with the data collection process in CH. In the whole picture of CH, translational medicine (TM), as a rapidly growing discipline in biomedical research, aims to expedite the discovery of new diagnostic tools and treatments by using a multi-disciplinary and highly collaborative approach. It has been introduced to bridge the technique gap between the clinics and data scientists, particularly targeting on health related data analysis and evidence medicine. What clinicians are expecting and what researchers can offer will/should all be defined and clarified through TM. To further facilitate the communication between the clinicians and the researchers, electronic health records (EHRs) are often applied in place. This paper first reviews the evolution history of EHR and its current status and standards. Then a detailed and comprehensive discussion on data analysis techniques applied in TM through both quantitative and qualitative approaches is elaborated. We reveal that future work in TM should put an emphasis on data oriented qualitative analysis, using advanced techniques from the artificial intelligence domain to predict health risk, such as heart attacks and early stages of cancers. Multidisciplinary research in the Internet of Medical Things across health science, data science, and engineering will be the main challenge in TM.&lt;br/&gt; &amp;copy; 2013 IEEE.</t>
  </si>
  <si>
    <t>Radiofrequency radiation (RFR), used for wireless communications and "smart" building technologies, including the "Internet of Things," is increasing rapidly. As both RFR exposures and scientific evidence of harmful effects increase apace, it is timely to heed calls to include low RFR levels as a performance indicator for the health, safety and well-being of occupants and the environment. Adverse biochemical and biological effects at commonly experienced RFR levels indicate that exposure guidelines for the U.S., Canada and other countries are inadequate to protect public health and the environment. Some industry liability insurance providers do not offer coverage against adverse health effects from radiation emitted by wireless technologies, and insurance authorities deem potential liability as "high." Internationally, governments have enacted laws, and medical and public health authorities have issued recommendations, to reduce and limit exposure to RFR. There is an urgent need to implement strategies for no- or low-RFR emitting technologies, and shielding, in building design and retrofitting. These strategies include installing wired (not wireless) Internet networks, corded rather than cordless phones, and cable or wired connections in building systems (e.g., mechanical, lighting, security). Building science can profit from decades of work to institute performance parameters, operationalizing prudent guidelines and best practices. The goal is to achieve RFR exposures that are ALARA, "As Low As Reasonably Achievable." We also challenge the business case of wireless systems, because wired or cabled connections are faster, more reliable and secure, emit substantially less RFR, and consume less energy in a sector with rapidly escalating greenhouse gas emissions.&lt;br/&gt; &amp;copy; 2019 The Authors</t>
  </si>
  <si>
    <t>With rapid development of sensor technologies and the internet of things, research in the area of connected health is increasing in importance and complexity with wide-reaching impacts for public health. As data sources such as mobile (wearable) sensors get cheaper, smaller, and smarter, important research questions can be answered by combining information from multiple data sources. However, integration of multiple heterogeneous data streams often results in a dataset with several empty cells or missing values. The challenge is to use such sparsely populated integrated datasets without compromising model performance. Na&amp;iuml;ve approaches for dataset modification such as discarding observations or ad-hoc replacement of missing values often lead to misleading results. In this paper, we discuss and evaluate current best-practices for modeling such data with missing values and then propose an ensemble-learning based sparse-data modeling framework. We develop a predictive model using this framework and compare it with existing models using a study in a healthcare setting. Instead of generating a single score on variable/feature importance, our framework enables the user to understand the importance of a variable based on the existing data values and their localized impact on the outcome.&lt;br/&gt;</t>
  </si>
  <si>
    <t>Industry 4.0, Internet of things and the field of Big Data, introduces challenges in terms of how to present and evaluate different types of data. An emerging field is how to use and incorporate new technology in industry in order to improve health, safety and enhance the human performance at working environment. One promising application is measuring physiological data combining it with work environment data to ensure a good working environment for the operator. A research project DIGitalized well-beINg (DIG IN) has the aim to show how operators' well-being can be measured digitally and demonstrate how data can be used and presented in real-time. Four digital devices that measure physiological data (heart rhythm, EEG, activity, temperature) were tested in 13 lab experiments to examine how operators' perceived the devices. As a further study the devices were tested during three types of activities (intuition, reasoning and physical load) and was evaluated using surveys. The evaluation included relevance of output data, industry applicability, real-time usage and general usability. Results show that the arousal and activity bracelets were best fitted and that individual experience is important.&lt;br/&gt;</t>
  </si>
  <si>
    <t>People are living longer than ever due to advances in healthcare, and this has prompted many healthcare providers to look towards remote patient care as a means to meet the needs of the future. It is now a priority to enable people to reside in their own homes rather than in overburdened facilities whenever possible. The increasing maturity of IoT technologies and the falling costs of connected sensors has made the deployment of remote healthcare at scale an increasingly attractive prospect. In this work we demonstrate that we can measure the consistency and regularity of the behaviour of a household using sensor readings generated from interaction with the home environment. We show that we can track changes in this behaviour regularity longitudinally and detect changes that may be related to significant life events or trends that may be medically significant. We achieve this using periodicity analysis on water usage readings sampled from the main household water meter every 15 minutes for over 8 months. We utilise an IoT Application Enablement Platform in conjunction with low cost LoRa-enabled sensors and a Low Power Wide Area Network in order to validate a data collection methodology that could be deployed at large scale in future. We envision the statistical methods described here being applied to data streams from the homes of elderly and at-risk groups, both as a means of early illness detection and for monitoring the well-being of those with known illnesses.&lt;br/&gt; &amp;copy; 2019 Association for Computing Machinery.</t>
  </si>
  <si>
    <t>Agriculture is the backbone of the India. The degradation of land and surface as well as ground water resources results in fast deterioration of soil health. This paper presents the IoT-based agricultural production system for stabilizing supply and demand of agricultural products while developing the environment sensors and prediction system for the growth and production amount of crops by gathering its environmental information. Currently, the demand by consumption of agricultural products could be predicted quantitatively, however, the variation of harvest and production by the change of farm's cultivated area, weather change, disease and insect damage etc. could not be predicted, so that the supply and demand of agricultural products has not been controlled properly. To overcome it, this paper designed the IoT-based monitoring system to analyze crop environment, and the method to improve the efficiency of decision making by analyzing harvest statistics. Indian farmer to get relevant information regarding agro-inputs, crop production technologies. The Internet of Things is the intelligent connectivity of physical devices driving massive gains in efficiency, business growth, and quality of life. It is transforming the agriculture industry and enabling farmers to contend with the enormous challenges they face. The industry-must overcome increasing water shortages, limited availability of lands, difficult to manage costs.of consumption needs of a global population.The only solution to this problem is bringing smart agriculture by modernizing the current traditional methods of agriculture. The system aims making agriculture smart using automation and IoT technologies. The highlighting features of the model includes smart GPS based remote controlled robot to perform. Controlling of all these operations will be through any remote smart device or computer connected to Internet and operations will be performed by interfacing sensors, Wi-Fi or ZigBee modules, camera, actuators with micro-controller and raspberry. The proposed system which is useful in monitoring the field data as well as controlling the field operations and finding the soil type in which plant is suitable for that soil. It can automate with help of sensor using robotics. Our aims at making agriculture smart using automation and IoT technology.&lt;br/&gt; &amp;copy; 2018 IEEE.</t>
  </si>
  <si>
    <t>The Safety, Health and Environmental professional will soon be able to choose from a wider number of solutions that incorporate the latest developments in electronics, cellular and wireless communication, sensors and software, all of which are driven by and are essential components of three &amp;lsquo;megatrends&amp;rsquo; &amp;ndash; IoT, Big Data, and Social Networking. This will fundamentally alter the way in which we go about collecting information about risk assessment, exposure assessment and in turn, acting on implementing better and more cost effective solutions for protecting workers&amp;rsquo; lives and well-being. The more we are aware of these trends and developments, the better able we will be to embrace and integrate them into our own methods and practices which in turn creates more intrinsic value for our work as Safety professionals and partners in a better future for all.&lt;br/&gt; &amp;copy; 2015 ASSE. All rights reserved.</t>
  </si>
  <si>
    <t>Smart Cities combine advances in Internet of Things, Big Data, Social Networks, and Cloud Computing technologies with the demand for cyber&amp;ndash;physical applications in areas of public interest, such as Health, Public Safety, and Mobility. The end goal is to leverage the use of city resources to improve the quality of life of its citizens. Achieving this goal, however, requires advanced support for the development and operation of applications in a complex and dynamic environment. Middleware platforms can provide an integrated infrastructure that enables solutions for smart cities by combining heterogeneous city devices and providing unified, high-level facilities for the development of applications and services. Although several smart city platforms have been proposed in the literature, there are still open research and development challenges related to their scalability, maintainability, interoperability, and reuse in the context of different cities, to name a few. Moreover, available platforms lack extensive scientific validation, which hinders a comparative analysis of their applicability. Aiming to close this gap, we propose InterSCity, a microservices-based, open-source, smart city platform that enables the collaborative development of large-scale systems, applications, and services for the cities of the future, contributing to turn them into truly smart cyber&amp;ndash;physical environments. In this paper, we present the architecture of the InterSCity platform, followed by a comprehensive set of experiments that evaluate its scalability. The experiments were conducted using a smart city simulator to generate realistic workloads used to assess the platform in extreme conditions. The experimental results demonstrate that the platform can scale horizontally to handle the highly dynamic demands of a large smart city while maintaining low response times. The experiments also show the effectiveness of the technique used to generate synthetic workloads.&lt;br/&gt; &amp;copy; 2018 Elsevier B.V.</t>
  </si>
  <si>
    <t>Future Internet and Internet of Things are hot research topics mainly due to 2 enabling factors: The increasing use of wireless networks and the constant miniaturization of electrical devices. Both enablers have also empowered the development of Wireless Body Area Networks (WBANs). In these networks various sensors are attached on clothing or on the body or even implanted under the skin. The wireless nature of the network and the wide variety of sensors offer numerous new, practical and innovative applications to improve health care and the Quality of Life. The sensors of a WBAN measure for example the heartbeat, the body temperature or record a prolonged electrocardiogram. Using a WBAN, the patient experiences a greater physical mobility and is no longer compelled to stay in the hospital. This paper offers a survey of the concept of Wireless Body Area Networks and presents a unique European initiative which offers access to a federated set of European Testbeds and Research Facilities in the area of Future Internet.&lt;br/&gt; &amp;copy; 2014 IEEE.</t>
  </si>
  <si>
    <t>Wearable- IOT based low- cost platforms can enable dynamic lifestyle monitoring through enabling promising and exciting opportunities for wellness and chronic- disease management in personalized environments. Diabetic and pre- diabetic populations can modulate their alcohol intake by tracking their glycemic content continuously to prevent health risks through these platforms. We demonstrate the first technological proof of a combinatorial biosensor for continuous, dynamic monitoring of alcohol and glucose in ultra- low volumes (1&amp;ndash;5 &amp;micro;L) of passive perspired sweat towards developing a wearable- IOT based platform. Non-invasive biosensing in sweat is achieved by a unique gold- zinc oxide (ZnO) thin film electrode stack fabricated on a flexible substrate suitable for wearable applications. The active ZnO sensing region is immobilized with enzyme complexes specific for the detection of alcohol and glucose through non- faradaic electrochemical impedance spectroscopy (EIS) and chronoamperometry (CA). Biomolecular interactions occurring at the electrode- sweat interface are represented by the impedance and capacitive current changes in response to charge modulations arising in the double layer. We also report the detection of alcohol concentrations of 0.01&amp;ndash;100 mg/dl and glucose concentrations of 0.01&amp;ndash;50 mg/dl present in synthetic sweat and perspired human sweat. The limit of detection obtained for alcohol and glucose was found to be 0.1 mg/dl in perspired human sweat. Cross- reactivity studies revealed that glucose and alcohol did not show any signal response to cross- reactive molecules. Furthermore, the stable temporal response of the combinatorial biosensor on continuous exposure to passive perspired human sweat spiked with alcohol and glucose over a 120-min duration was demonstrated.&lt;br/&gt; &amp;copy; 2018 Elsevier B.V.</t>
  </si>
  <si>
    <t>Smart city concept is a viable nominee to solve the dilemmas urbanization creates globally. By means of digital technologies like Internet-of-Things, artificial intelligence and data analytics cities aim to optimize city performances like mobility, environment, security, health care and social services. Furthermore, cities actively endorse usage of digital technologies to foster digitalization and new business innovation to nurture local economy and social well-being. Smart city market is growing, but simultaneously fragmented smart city markets and initiatives face challenges with governance, ecosystem orchestration and continuity. Transformation to smart city is a complex long-term process, which requires collaboration with heterogeneous stakeholder groups and capabilities to evaluate wide spectrum of new digital technologies and their fitness to diverse city functions and processes. This sets high demands for the smart city governance and management. A smart city conceptual model (SCCM) presented in this paper aims to assist cities with this endeavor. SCCM observes complex smart cities from organizational and technical perspectives providing practical instrument for smart city stakeholders to lead city towards data and digital technology assisted smart city. SCCM considers four primary dimensions, strategy, technology, governance and stakeholders. Each primary dimension is complemented with sub-elements, which all together form meaningful interrelations and provides comprehensive and systematic approach for the smart city design, development and implementation.&lt;br/&gt; &amp;copy; 2018 University of Maribor Press.</t>
  </si>
  <si>
    <t>There have been significant advances in the field of Internet of Things (IoT) recently. At the same time there exists an ever-growing demand for ubiquitous healthcare systems to improve human health and well-being. In most of IoT-based patient monitoring systems, especially at smart homes or hospitals, there exists a bridging point (i.e., gateway) between a sensor network and the Internet which often just performs basic functions such as translating between the protocols used in the Internet and sensor networks. These gateways have beneficial knowledge and constructive control over both the sensor network and the data to be transmitted through the Internet. In this paper, we exploit the strategic position of such gateways to offer several higher-level services such as local storage, real-time local data processing, embedded data mining, etc., proposing thus a Smart e-Health Gateway. By taking responsibility for handling some burdens of the sensor network and a remote healthcare center, a Smart e-Health Gateway can cope with many challenges in ubiquitous healthcare systems such as energy efficiency, scalability, and reliability issues. A successful implementation of Smart e-Health Gateways enables massive deployment of ubiquitous health monitoring systems especially in clinical environments. We also present a case study of a Smart e-Health Gateway called UTGATE where some of the discussed higher-level features have been implemented. Our proof-of-concept design demonstrates an IoT-based health monitoring system with enhanced overall system energy efficiency, performance, interoperability, security, and reliability.&lt;br/&gt; &amp;copy; 2015 IEEE.</t>
  </si>
  <si>
    <t>The Internet of Things (IoT) is one of the most promising technologies for the near future. Healthcare and well-being will receive great benefits with the evolution of this technology. This paper presents a review of techniques based on IoT for healthcare and ambient-assisted living, defined as the Internet of Health Things (IoHT), based on the most recent publications and products available in the market from industry for this segment. Also, this paper identifies the technological advances made so far, analyzing the challenges to be overcome and provides an approach of future trends. Through selected works, it is possible to notice that further studies are important to improve current techniques and that novel concept and technologies of IoHT are needed to overcome the identified challenges. The presented results aim to serve as a source of information for healthcare providers, researchers, technology specialists, and the general population to improve the IoHT.&lt;br/&gt; &amp;copy; 2013 IEEE.</t>
  </si>
  <si>
    <t>Large organizations that deal with massive BigData has become a challenging task to process with advanced technologies. Many IoT industries manifest the interrelationship among large organizations mostly with healthcare sectors which advances in the well-being of trendy society based systems, functions, and modern manufacturing tendencies. IoT placed its importance in remote medical organizations scrutinizing format that generates unceasing data on the web information regarding the physiological situations of a patient. This paper uses are fined collective network model to drop protection risks and examine how phenomenal wearable gadgets are prodigious in science and intelligent technology. Insurance policies from various IoT and eHealth regulations discover the perspectives of economics and society needs regarding endless prosperity and yields expected out come in research step in Big Data concerning physical disorders and threats which are more beneficial in healthcare contexts. This research paper provides a system to maintain enormous data in unfolding data preparation, evaluation, and security using Big Data in IoT, and also interpret design applications of Healthcare IoT. This directed to the smart healthcare realm and locates the result of data fusion in the framework of IoT networks and communication units, resides in edge tools, and cloud platforms. The comprehensive work and acknowledging the time of society healthcare utility services by improving the maintenance of the IoT technologies in Healthcare.&lt;br/&gt; &amp;copy; 2020 Mattingley Publishing. All rights reserved.</t>
  </si>
  <si>
    <t>Health insurance business models do not "ensure" health. Instead, traditional systems have been designed to treat disease, not well-being. Health promotion is a process that encompasses the physical, mental, and social welfare. Therefore, how could the health insurance business be incentivized to promote health instead of treat diseases? In order to answer this challenge, we have designed a service based on the notion of social ecology as part of the user experience. The strategy is to move toward a co-design philosophy which implies a partnership among patients, professionals, and community working together in the design process. As a methodology, we followed the cyber-physical system (CPS) approach. The CPS, which are systems of collaborating elements that closely interact with their environment by sensing and actuating, is an interesting method to navigate into the healthcare ecosystem. The objective of this paper is to present a human-centered cyber-physical healthcare system concept that can connect users everyday routine, generating the analytics that guide behavior to promote health.&lt;br/&gt; &amp;copy; Springer Nature Singapore Pte Ltd 2019.</t>
  </si>
  <si>
    <t>Internet of Medical Things (IoMT) envisions a network of medical devices and people, which use wireless communication to enable the exchange of healthcare data. Healthcare costs and prices for services have been increasing with the growing population and the use of advanced technology. The combination of IoMT and healthcare can improve the quality of life, provide better care services and can create more cost-effective systems. This paper introduces the status of IoMT for healthcare industry, including research and development plans and applications. The implementation of the IoMT in healthcare has exponentially increased across the world, but still, it has many technical and design challenges. This paper depicts such challenges and shows a generic IoMT framework that consists of three main components, data acquisition, communication gateways, and servers/cloud, to meet the aforementioned challenges. Finally, this paper discusses the opportunities and prospects of IoMT in practice while emphasizing the corresponding open research issues.&lt;br/&gt; &amp;copy; 2019 Elsevier B.V.</t>
  </si>
  <si>
    <t>Exciting new applications of Internet of Things (IoT) technology are arising, particularly in healthcare, where the leveraging effects can significantly improve patients' well-being while alleviating the problem of scarce resources. But the hype around these applications far outpaces the reality. Furthermore, there is a real risk that these leveraging technologies will disassociate caregivers from patients, potentially resulting in a loss of caring. In this article, the authors review some of the most promising applications for IoT in healthcare and the significant challenges ahead.&lt;br/&gt; &amp;copy; 2016 IEEE.</t>
  </si>
  <si>
    <t>The Internet of Things (IoT) is the latest Internet evolution that incorporates a diverse range of things such as sensors, actuators, and services deployed by different organizations and individuals to support a variety of applications. The information captured by IoT present an unprecedented opportunity to solve large-scale problems in those application domains to deliver services; example applications include precision agriculture, environment monitoring, smart health, smart manufacturing, and smart cities. Like all other Internet based services in the past, IoT-based services are also being developed and deployed without security consideration. By nature, IoT devices and services are vulnerable tomalicious cyber threats as they cannot be given the same protection that is received by enterprise services within an enterprise perimeter.While IoT services will play an important role in our daily life resulting in improved productivity and quality of life, the trend has also "encouraged" cyber-exploitation and evolution and diversification of malicious cyber threats. Hence, there is a need for coordinated efforts from the research community to address resulting concerns, such as those presented in this special section. Several potential research topics are also identified in this special section.&lt;br/&gt; &amp;copy; 2016 ACM 1533-5399/2016/12-ART23 $15.00.</t>
  </si>
  <si>
    <t>In medical science, various medical parameters and post-operational data should be analyzed properly. Using Internet of things (IoT), the physicians can access the local and remote area patients. The goal of this work is that through Web- and Internet-based communication doctors can monitor and analyze patient&amp;rsquo;s health data and parameters. Health data is a combination of different types of data, in different formats, thereby being referred to as big data. After patient interaction with the doctor, the medical record of the patient, which includes voluminous data regarding patient&amp;rsquo;s case history, doctor&amp;rsquo;s prescription, laboratory test report, diagnostic report, current treatment details, will be stored in electronic health records (EHRs). Other information, like pharmacy information, medical journals used to investigate and analyze the case, health insurance policies, may also be part of the record. This paper discusses the characteristics and challenges of medical big data. Medical data is vital since necessary and relevant information needs to be extracted for the well-being of the patient.&lt;br/&gt; &amp;copy; Springer Nature Singapore Pte Ltd. 2019.</t>
  </si>
  <si>
    <t>The Internet of Things (IoT) is a new paradigm that combines aspects and technologies coming from different approaches. Ageing population and decreasing financial resources, consist one of the biggest challenges not only in Europe but also worldwide, in terms of healthcare organization complexity. At the same time, there exists an ever-growing demand for ubiquitous healthcare systems to improve human health and well-being. IoT paradigm and wearable IoT devices for home-based or mobile monitoring of vital patients&amp;rsquo; data can be a secure, reliable and cost-savvy solution to this problem. This paper analyzes the impact of Internet of Things on the design of new eHealth services and solutions in the Context of VICINITY EU-funded project.&lt;br/&gt; &amp;copy; IFIP International Federation for Information Processing 2018 Published by Springer International Publishing AG 2018. All Rights Reserved.</t>
  </si>
  <si>
    <t>An indoor climate is closely related to human health, well-being, and comfort. Thus, indoor climate monitoring and management are prevalent in many places, from public offices to residential houses. Our previous research has shown that an active plant wall system can effectively reduce the concentrations of particulate matter and volatile organic compounds and stabilize the carbon dioxide concentration in an indoor environment. However, regular plant care is restricted by geography and can be costly in terms of time and money, which poses a significant challenge to the widespread deployment of plant walls. In this paper, we propose a remote monitoring and control system that is specific to the plant walls. The system utilizes the Internet of Things technology and the Azure public cloud platform to automate the management procedure, improve the scalability, enhance user experiences of plant walls, and contribute to a green indoor climate.&lt;br/&gt; &amp;copy; 2013 IEEE.</t>
  </si>
  <si>
    <t>The world population's life expectancy has gradually increased. According to the World Health Organization (WHO), the life expectation will reach 90 years by 2030, and this quality of life is one of most important aging aspects. The academic and business communities are devoting many efforts to develop new applications that promote quality of life for this portion of the population; services, such as vital signs monitoring, fall detection systems, heart attacks, among others, are increasingly in evidence. Most of these e-health systems are focused on intelligent devices-Internet of Things (IoT). However, IoT by itself is not able to process, store and guarantee the quality of service of these services due to hardware capacity limitations. So, to mitigate this issue, IoT has two major allies in order to be able to provide e-health services with high availability and quality, fog and cloud computing. This paper presents in progress e-health architecture using IoT for data acquisition, fog for data pre-processing and short-Term storage, and cloud for data processing, analyze and long-Term storage. We also describe main challenges to provide an e-health application with high availability, high performance and accessibility, at low deployment and maintenance cost.&lt;br/&gt; &amp;copy; 2018 IEEE.</t>
  </si>
  <si>
    <t>Older adults face challenges such as chronic health conditions, reduced mobility, and cognitive decline. Technological solutions are valuable resources to assist older adults in maintaining their quality of life. One approach involves the Internet of Things (IoT) connected sensors which are designed to detect and record individuals' activities and status within their living spaces. Despite the promise of these technologies to improve health outcomes and quality of life in older adults, there still remains a challenge in understanding older adults' perceptions and concerns. We propose to conduct a pilot study to demonstrate feasibility and understand older adults' preferences and needs using the IoT connected sensors within their home.&lt;br/&gt; &amp;copy; 2017 IEEE.</t>
  </si>
  <si>
    <t>Water is one of the primary requisites and crucial for sustaining the quality of life. In Pakistan its significance is more than ordinary due to the agrarian nature of the economy. Owing to increasing trend in urbanization and industrialization, the quality of water is continuously declining. For this purpose, we propose an Internet of Things (IoT) based water quality system capable of measuring the quality of water in near real time. The proposed solution is based on World Health Organization (WHO) defined water quality metrics. For this purpose, a real time embedded prototype has been developed to record the water quality parameters from the water samples collected from various sources across the study area. The hardware solution sends data to cloud for real time storage and processing. The processed data can be remotely monitored and water flow can be controlled using our developed software solution comprising of mobile app and a dashboard. In addition to water quality monitoring and control system, the predictive analysis of the collected data has been performed. For training purposes a dataset has been obtained from Pakistan Council of Research in Water Resources (PCRWR). Machine learning algorithms have been applied for classification of water quality and the experimental results indicate that deep neural network outperforms all other algorithms with an accuracy of 93%. The preliminary results have shown a high potential of scaling up this concept to an advanced level.&lt;br/&gt; &amp;copy; 2018 IEEE.</t>
  </si>
  <si>
    <t>Internet of Things (IoT) is a new frontier where scientists are currently experimenting with fascinating new ideas and items. Along with health-care and wellness, sports and recreational activities constitutes one of the most rapidly growing areas of personal and consumer-oriented Internet of Things technologies. This area of research is in its nascent stage of development and has been investigated by none till date. Though few companies have started working in this area, the methodology while manufacturing their products lack in standard architectural framework. Despite of huge market expectations, this filed of research lags far behind than other sectors of IoT. This literature investigates how sports and recreational activities can be augmented through novel services based on standard architecture of emerging IoT infrastructures. This paper envisages the Internet of Things for Sports (IoTSport) as the novel and state of the art framework which is capable to cater the needs of persuasion of current sports culture in a smart and handy way. Moreover, IoT for sports and recreational activities provide a new domain of research that includes several of the critical challenges which need to be taken care of. It is skeptical to the fact that the research output from this work would surely affect other domains such as health and rehabilitation in near future.&lt;br/&gt; &amp;copy; 2015 IEEE.</t>
  </si>
  <si>
    <t>Advances in semiconductor-photonics and communication technologies have paved the way for devices and applications in almost every aspect of our lives. Various devices have functional capabilities to sense surrounding environment, to collect, process, and communicate (transmit/receive) information. These devices have their unique identification and can be connected from anywhere. Such connected devices form Internet of Things (IoT) and enable smart applications that were not possible before. One of such applications include smart healthcare. This paper discusses some of the potential applications of IoTs in healthcare to improve the quality of life. The challenges and future directions of research are discussed particularly the importance of forensics and identity management of IoT devices for wider acceptance in society as well as security matters.&lt;br/&gt; &amp;copy; 2015 International Institute of Informatics and Systemics IIIS. All rights reserved.</t>
  </si>
  <si>
    <t>Environmental noise has a direct influence on human health and also on the quality of life. The environmental noise effects on health are not only related to annoyance, sleep and cognitive performance but can also be linked with raised blood pressure. Therefore, noise pollution must be seen as severe world public health challenge and should be monitored not only inside buildings, as people spend about 90% of our lives indoors, for enhanced occupational health but also in outside for enhanced living environments in smart cities. Noise real-time monitoring allows the detection of unhealthy situations and to notify the building or the city managers to take interventions to decrease the sound levels quickly. Considering the proliferation of Internet of Things (IoT) devices and technologies, the iSound, a solution for real-time noise monitoring based on IoT has been developed. This solution is composed by a hardware prototype for ambient data collection and web portal for data consulting. The iSound is based on open-source technologies and is a totality Wi-Fi system, with several advantages compared to existing systems, such as its modularity, scalability, low-cost and easy installation.&lt;br/&gt; &amp;copy; Springer Nature Switzerland AG 2019.</t>
  </si>
  <si>
    <t>The advances in sensor technology over recent years has provided new ways for researchers to monitor the elderly in uncontrolled environments. Sensors have become smaller, cheaper and can be worn on the body, potentially creating a network of sensors. Smart phones are also more common in the average household and can also provide some behavioural analysis due to the built in sensors. As a result of this, researchers are able to monitor behaviours in a more natural setting, which can lead to more useful data. This is important for those that may be suffering from mental illness as it allows for continuous, non-invasive monitoring in order to diagnose symptoms from different behaviours. However there are various challenges that need to be addressed ranging from issues with sensors to the involvement of human factors. It is vital that these challenges are taken into consideration along with the major behavioural symptoms that can appear in an Elderly Person. For a person suffering with Dementia, the application of sensor technologies can improve the quality of life of the person and also monitor the progress of the disease through behavioural analysis. This paper will consider the behaviours that can be associated with dementia and how these behaviours can be monitored through sensor technology. We will also provide an insight into some sensors and algorithms gathered through survey in order to provide advantages and disadvantages of these technologies as well as to present any challenges that may face future research.&lt;br/&gt; &amp;copy; 2017 IEEE.</t>
  </si>
  <si>
    <t>Internet of Things (IoT) has penetrated into our day-to-day activities in one way or the other. IoT application provides a huge opportunity for applications in health care system, improving patients' quality of life. The combination of embedded systems, sensors and actuators associated with constant monitoring of patients aids in alleviating patient discomfort, providing timely assistance and supervision. IoT has a vast scope in health care system due to affordability and possibility to develop compact systems. In this paper, we propose an IoT based solution that can be adapted into Lateral Rotation Mattress used for bed-bound patients through embedding sensors to recognize patient discomfort and alleviate it through an intelligent IoT system.&lt;br/&gt; &amp;copy; 2017 IEEE.</t>
  </si>
  <si>
    <t>An overview is provided of RF and microwave technology challenges for Internet-of-Things applications. In addition to traditional ultra-low power radio requirements, improved energy recovery and storage technologies and improved solid-state sensor technologies will be required. The marriage of RF, dc, sensors and network technologies promises a vast array of new technologies for the improvement of human health and well-being.&lt;br/&gt; &amp;copy; 2015 IEEE.</t>
  </si>
  <si>
    <t>Evolving from a mature body of research titled SoundScapes, this paper reports on a work-in-progress that is investigating the need that is evident for improved information and recommendation infrastructures to assist in healthcare intervention and communication (including apparatus and method). The need is due to increased ICT use and the potentials for positive treatment outcomes from informed decision-making. A challenge is security of sensitive data, however detailing this is beyond the scope of this paper. In line with this need, an evolving cloud-based collaboration infrastructure resource is reported where global networks of professional subscribers will have increasing access to specific profile data and recommendation strategies. The focus on this phase of the work is to network those using (or considering using) ICT in wellness/QOL, rehabilitation and habilitation. The resource is being built from real-world case studies and is envisioned as a developing 'feed-in feed-out' entity where evidence-based findings are submitted and extracted via a secured 'gateway' by expert professional practitioners. The resource is considered an 'Internet of Things' model to also inform and consult families of people diagnosed with impairments or patients undergoing treatment. Recommended intervention apparatus include bespoke/custom systems as well as commercially available systems. 'In-action' and 'On-action' models for have emerged from the research. This means that therapists adopting ICT into their work have a wealth of prior studies to guide their choices of hardware, software and intervention method and analysis without having to wade through academic or scientific articles, papers and book chapters. Through dissemination of the concept at this early phase of development in establishing the resource, an open invitation for peers and related interested parties to critique, advise, and otherwise contribute toward optimal development and wide impact is offered. &amp;copy; 2014 IEEE.&lt;br/&gt;</t>
  </si>
  <si>
    <t>The concept of Health Smart House aims at giving an autonomous life, in their own home, to people who suffering from a chronic disease, older, handicapped people, etc. However, developing a smart health system for home is a challenge. A long-term, it must meet the specific needs of any user. In addition, it must provide the most important daily services. That is, to design and develop smart health system is important to know patients' needs and the point of view of caregivers, doctors, nurses, etc. In this paper, we have based on a smart-home environment that use home automation and tangible and wearable interaction to improve the patients' quality of life. In order to know the point of view the patients, caregivers, doctors, etc. We have conducted an expert survey to identify challenges and advantages in home automation and system interaction. The survey is divided into three sections: the patients' load cognitive using the system; the most useful variables related to data gathering through sensors, and the system social acceptance. Thanks to the results obtained, we contribute to a better understanding about important factors in healthcare, home automation and user interaction.&lt;br/&gt; &amp;copy; 2019 Association for Computing Machinery.</t>
  </si>
  <si>
    <t>The conjunction of wireless computing, ubiquitous Internet access, and the miniaturisation of sensors have opened the door for technological applications that can monitor health and well-being outside of formal healthcare systems. The health-related Internet of Things (H-IoT) increasingly plays a key role in health management by providing real-time tele-monitoring of patients, testing of treatments, actuation of medical devices, and fitness and well-being monitoring. Given its numerous applications and proposed benefits, adoption by medical and social care institutions and consumers may be rapid. However, a host of ethical concerns are also raised that must be addressed. The inherent sensitivity of health-related data being generated and latent risks of Internet-enabled devices pose serious challenges. Users, already in a vulnerable position as patients, face a seemingly impossible task to retain control over their data due to the scale, scope and complexity of systems that create, aggregate, and analyse personal health data. In response, the H-IoT must be designed to be technologically robust and scientifically reliable, while also remaining ethically responsible, trustworthy, and respectful of user rights and interests. To assist developers of the H-IoT, this paper describes nine principles and nine guidelines for ethical design of H-IoT devices and data protocols.&lt;br/&gt; &amp;copy; 2017 by the author.</t>
  </si>
  <si>
    <t>With the global population crossing 7 billion, the number of deaths from cardiovascular diseases is on the rise. According to WHO report, 17.9 million people die each year from CVDs, representing 31% of all global deaths. Of these deaths, 85% are due to heart attack and stroke. Cardiovascular diseases, the leading cause of premature death in the world include heart attacks, strokes and other circulatory diseases. More than 75% of CVD deaths occur in low-income and middle-income countries. So the challenge is how to provide a health-care monitoring system especially for rural areas which lacks in the established set up of cardio health centers. The scarcity of specialist can partially be solved with sharing the people medical information with professionals, specialists and artificial intelligence health management system on cloud to give information at early stage, which can increase the quality of life and also lessen the risk of death. In this paper we discuss the implementation and design of a monitoring and measurement system based on IoT (internet of things) with Arduino. This system uses Arduino microcontroller with ESP8266 NodeMCU as a WI-FI module which helps to send and store the real time information of patient health to Google firebase.&lt;br/&gt; &amp;copy; 2019 IEEE.</t>
  </si>
  <si>
    <t>Hospitalization can be an extremely distressful experience, especially for children. Healthcare institutions are striving to create hospital environments that respond to patient needs and promote their well-being and recovery. The San Raffaele Scientific Institute of Milan has embraced this challenge and through its eServices for Life and Health unit is striving to ideate, develop and deploy eServices in its City of the Future Living Lab, which truly meet user needs and foster innovation. In such a context, an Interactive Totem has been placed in a paediatric ward offering services aimed at educating, entertaining and empowering hospitalized children. This Totem is part of an Internet of Things platform and is being used to understand the impact of these services, achieve their fine-tuning with the collaboration of children, and at the same time to explore the role of an Internet of Things System in the Living Lab process. &amp;copy; 2012 IEEE.&lt;br/&gt;</t>
  </si>
  <si>
    <t>Ambient Assistive Living (AAL) technologies have the capacity to provide a safe environment for elderly people and to monitor and analyse gathered data which have been proven to be valuable in detecting activities that underpin health decline. Although there is a growing interest for these technologies, older people face some difficulties interacting with the technology. In an AAL environment, the interaction problem due to changes in perceptual and motor skill capabilities that often accompany the aging process in elderly people is further complicated as the immense quantity of sensors, with varying user interface and user interaction, makes full interoperability difficult. As elderly people navigate through this environment, they should be able to discover, configure, and directly interact with a myriad smart objects and digital information delivered to them. To increase the uptake of these technologies, there is a need for an intuitive interaction technique that considers elderly people&amp;rsquo;s personal profile and presents contextual information when needed. In this paper, we present an interaction design research which aims to explore opportunities and challenges inherent to the development of an Assistive Technology (AT) for elderly people. The proposed AT, which is a combination of Mixed Reality (MR) and Internet of Things (IoT) technologies, aims to improve the Quality of Life (QoL) and to maintain the self-independence of people aged 65 or above. The intended users are elderly people, their family, their closest friends, and their healthcare network. The main contribution of this project is to provide a set of interaction design principles for combining MR and IoT as an AT. This is achieved by a carefully planned participatory design approach. The benefits and drawbacks of each phase are discussed transparently to inform current practices which are still mostly technology driven.&lt;br/&gt; &amp;copy; 2019, Springer Nature Switzerland AG.</t>
  </si>
  <si>
    <t>The four pillars of IoT (People, Processes, Data and Things) have created the need to have an education system that empowers the new generations of digital citizens who understand the emerging technologies offered by IoT, the impact it has on the society the widespread adoption of the same and the correct application of the information that is captured. The purpose of this project is to diagnose the use of the Internet of Things (IoT) in the higher education institutions of Barranquilla and its metropolitan area and to develop a strategy that encourages the use of IoT in these institutions. There is great potential in the definition of new projects related to IoT, a series of opportunities that must be identified and developed within higher education institutions, which will improve the quality of life of the community in general. Currently, the IoT already offers added value and, over time, its potential will increase thanks to the work in innovation that is being carried out in various areas such as Sustainability and Energy Efficiency, Education, Health, Mining and Industrial Sector, Mobile vision and mitigation of proactive risks, among others. Education is not unconnected to this phenomenon and important developments have taken place in universities throughout the world, which will be described in the development of the work. This project aims, in addition to diagnosing the current state of IoT in our institutions of higher education and to define a strategy for its promotion, raise awareness about the role of IoT and the challenges it represents in formal education.&lt;br/&gt; &amp;copy; Springer International Publishing AG, part of Springer Nature 2018.</t>
  </si>
  <si>
    <t>Due to the increased rhythm of aging population at world level, all countries need to prepare for this challenge their healthcare and social systems for the elderly. Thus, it appears the need of monitoring the older adults in order to increase their Quality of life (QoL) and wellbeing, this conducting to the development of ICT-based systems to solve these problems. These systems accelerate the transition from traditionally passive patients to patients as partners and change the relationship between patients and healthcare professionals. In this paper there is presented an architecture which constitutes the base for the development of an integrated and validated evidence-based Internet of Things (IoT) platform to deliver non-intrusive monitoring and support for older adults to augment professional healthcare giving. By integrating proven open-data analytics technology with innovative user-driven IoT devices, the platform aims to assist caregivers and provide smart care for older adults at out-patients clinics and outdoors.&lt;br/&gt; &amp;copy; 2019 IEEE.</t>
  </si>
  <si>
    <t>For the last two decades the Internet of Things (IoT) has been a subject of growing global interest. Particularly dynamic industries such as the healthcare service sector have just begun to understand the benefits of the IoT for the provision of a new, more advanced type of services. However, whilst the healthcare service industry is yet to fully grasp the benefits of information systems for its practitioners and managers, and for patients and families, there is a need for a better understanding of the challenges and opportunities associated to IoT-based healthcare systems as another disruptive wave of technologies. In particular, research on the relevance of users&amp;rsquo; skills for adoption of IoT-based healthcare services has been limited. Using the current Internet-based healthcare service landscape as a platform for the formulation and testing of its hypotheses, this paper explores the relationship between patients&amp;rsquo; capabilities for effective use of information and communication technologies and the success of IoT-based healthcare services. The resulting theoretical model for effective use of information and communication technologies and the success of IoT-based healthcare services was then validated. The validation was based on data collected from a randomly selected sample of 256 users of Internet-based healthcare services provided by the public healthcare system of the Region of Murcia in Spain. The findings of this research inform future strategies for the implementation of new generations of health and well-being services based on IoT technologies.&lt;br/&gt; &amp;copy; 2018 Elsevier Inc.</t>
  </si>
  <si>
    <t>This book introduces zero-effort technologies (ZETs), an emerging class of technologies that require little or no effort from the people who use them. ZETs use advanced computing techniques, such as computer vision, sensor fusion, decision-making and planning, machine learning, and the Internet of Things to autonomously perform the collection, analysis, and application of data about the user and/or his/her context. This book begins with an overview of ZETs, then presents concepts related to their development, including pervasive intelligent technologies and environments, design principles, and considerations regarding use. The book discusses select examples of the latest in ZET development before concluding with thoughts regarding future directions of the field.&lt;br/&gt; &amp;copy; 2018 by Morgan &amp; Claypool.</t>
  </si>
  <si>
    <t>Patient-generated health data (PGHD), or health-related data gathered from patients to help address a health concern, are used increasingly in oncology to make regulatory decisions and evaluate quality of care. PGHD include self-reported health and treatment histories, patient-reported outcomes (PROs), and biometric sensor data. Advances in wireless technology, smartphones, and the Internet of Things have facilitated new ways to collect PGHD during clinic visits and in daily life. The goal of the current review was to provide an overview of the current clinical, regulatory, technological, and analytic landscape as it relates to PGHD in oncology research and care. The review begins with a rationale for PGHD as described by the US Food and Drug Administration, the Institute of Medicine, and other regulatory and scientific organizations. The evidence base for clinic-based and remote symptom monitoring using PGHD is described, with an emphasis on PROs. An overview is presented of current approaches to digital phenotyping or device-based, real-time assessment of biometric, behavioral, self-report, and performance data. Analytic opportunities regarding PGHD are envisioned in the context of big data and artificial intelligence in medicine. Finally, challenges and solutions for the integration of PGHD into clinical care are presented. The challenges include electronic medical record integration of PROs and biometric data, analysis of large and complex biometric data sets, and potential clinic workflow redesign. In addition, there is currently more limited evidence for the use of biometric data relative to PROs. Despite these challenges, the potential benefits of PGHD make them increasingly likely to be integrated into oncology research and clinical care.</t>
  </si>
  <si>
    <t>Increasing life expectancy and reducing birth rates indicate that the world population is becoming older, with many challenges related to quality of life for old and fragile people, as well as their informal caregivers. In the last few years, novel information and communication technology techniques generally known as the Internet of Things (IoT) have been developed, and they are centered around the provision of computation and communication capabilities to objects. The IoT may provide older people with devices that enable their functional independence in daily life by either extending their own capacity or facilitating the efforts of their caregivers. LoRa is a proprietary wireless transmission protocol optimized for long-range, low-power, low-data-rate applications. LoRaWAN is an open stack built upon LoRa.\\ This paper describes an infrastructure designed and experimentally developed to support IoT deployment in a health care setup, and the management of patients with Alzheimer's disease and dementia has been chosen for a proof-of-concept study. The peculiarity of the proposed approach is that it is based on the LoRaWAN protocol stack, which exploits unlicensed frequencies and allows for the use of very low-power radio devices, making it a rational choice for IoT communication.\\ A complete LoRaWAN-based infrastructure was designed, with features partly decided in agreement with caregivers, including outdoor patient tracking to control wandering; fall recognition; and capability of collecting data for further clinical studies. Further features suggested by caregivers were night motion surveillance and indoor tracking for large residential structures. Implementation involved a prototype node with tracking and fall recognition capabilities, a middle layer based on an existing network server, and a Web application for overall management of patients and caregivers. Tests were performed to investigate indoor and outdoor capabilities in a real-world setting and study the applicability of LoRaWAN in health and social care scenarios.\\ Three experiments were carried out. One aimed to test the technical functionality of the infrastructure, another assessed indoor features, and the last assessed outdoor features. The only critical issue was fall recognition, because a slip was not always easy to recognize.\\ The project allowed the identification of some advantages and restrictions of the LoRaWAN technology when applied to the health and social care sectors. Free installation allows the development of services that reach ranges comparable to those available with cellular telephony, but without running costs like telephony fees. However, there are technological limitations, which restrict the scenarios in which LoRaWAN is applicable, although there is room for many applications. We believe that setting up low-weight infrastructure and carefully determining whether applications can be concretely implemented within LoRaWAN limits might help in optimizing community care activities while not adding much burden and cost in information technology management.</t>
  </si>
  <si>
    <t>The importance of body area sensor networks (BASNs) is increasing day by day because of their increasing use in Internet of things (IoT)-enabled healthcare application services. They help humans in improving their quality of life by continuously monitoring various vital signs through biosensors strategically placed on the human body. However, BASNs face serious challenges, in terms of the short life span of their batteries and unreliable data transmission, because of the highly unstable and unpredictable channel conditions of tiny biosensors located on the human body. These factors may result in poor data gathering quality in BASNs. Therefore, a more reliable data transmission mechanism is greatly needed in order to gather quality data in BASN-based healthcare applications. Therefore, this study proposes a novel, multiobjective, lion mating optimization inspired routing protocol, called self-organizing multiobjective routing protocol (SARP), for BASN-based IoT healthcare applications. The proposed routing scheme significantly reduces local search problems and finds the best dynamic cluster-based routing solutions between the source and destination in BASNs. Thus, it significantly improves the overall packet delivery rate, residual energy, and throughput with reduced latency and packet error rates in BASNs. Extensive simulation results validate the performance of our proposed SARP scheme against the existing routing protocols in terms of the packet delivery ratio, latency, packet error rate, throughput, and energy efficiency for BASN-based health monitoring applications.</t>
  </si>
  <si>
    <t>The evidence that quality of life is a positive variable for the survival of cancer patients has prompted the interest of the health and pharmaceutical industry in considering that variable as a final clinical outcome. Sustained improvements in cancer care in recent years have resulted in increased numbers of people living with and beyond cancer, with increased attention being placed on improving quality of life for those individuals. Connected Health provides the foundations for the transformation of cancer care into a patient-centric model, focused on providing fully connected, personalized support and therapy for the unique needs of each patient. Connected Health creates an opportunity to overcome barriers to health care support among patients diagnosed with chronic conditions. This paper provides an overview of important areas for the foundations of the creation of a new Connected Health paradigm in cancer care. Here we discuss the capabilities of mobile and wearable technologies; we also discuss pervasive and persuasive strategies and device systems to provide multidisciplinary and inclusive approaches for cancer patients for mental well-being, physical activity promotion, and rehabilitation. Several examples already show that there is enthusiasm in strengthening the possibilities offered by Connected Health in persuasive and pervasive technology in cancer care. Developments harnessing the Internet of Things, personalization, patient-centered design, and artificial intelligence help to monitor and assess the health status of cancer patients. Furthermore, this paper analyses the data infrastructure ecosystem for Connected Health and its semantic interoperability with the Connected Health economy ecosystem and its associated barriers. Interoperability is essential when developing Connected Health solutions that integrate with health systems and electronic health records. Given the exponential business growth of the Connected Health economy, there is an urgent need to develop mHealth (mobile health) exponentially, making it both an attractive and challenging market. In conclusion, there is a need for user-centered and multidisciplinary standards of practice to the design, development, evaluation, and implementation of Connected Health interventions in cancer care to ensure their acceptability, practicality, feasibility, effectiveness, affordability, safety, and equity.</t>
  </si>
  <si>
    <t>Healthcare providers all over the world are faced with a single challenge: the need to improve patient outcomes while containing costs. Drivers include an increasing demand for chronic disease management for an aging population, technological advancements and empowered patients taking control of their health experience. The digital transformation in healthcare, through the creation of a rich health data foundation and integration of technologies like the Internet of Things (IoT), advanced analytics, Machine Learning (ML) and Artificial Intelligence (AI), is recognized as a key component to tackle these challenges. It can lead to improvements in diagnostics, prevention and patient therapy, ultimately empowering care givers to use an evidence-based approach to improve clinical decisions. Real-time interactions allow a physician to monitor a patient 'live', instead of interactions once every few weeks. Operational intelligence ensures efficient utilization of healthcare resources and services provided, thereby optimizing costs. However, procedure-based payments, legacy systems, disparate data sources with the limited adoption of data standards, technical debt, data security and privacy concerns impede the efficient usage of health information to maximize value creation for all healthcare stakeholders. This has led to a highly-regulated, constrained industry. Ultimately, the goal is to improve quality of life and saving people's lives through the creation of the intelligent healthcare provider, fully enabled to deliver value-based healthcare and a seamless patient experience. Information technologies that enable this goal must be extensible, safe, reliable and affordable, and tailored to the digitalization maturity-level of the individual organization.</t>
  </si>
  <si>
    <t>As the life expectancy of individuals increases with recent advancements in medicine and quality of living, it is important to monitor the health of patients and healthy individuals on a daily basis. This is not possible with the current health care system in North America, and thus there is a need for wireless devices that can be used from home. These devices are called biomedical wearables, and they have become popular in the last decade. There are several reasons for that, but the main ones are: expensive health care, longer wait times, and an increase in public awareness about improving quality of life. With this, it is vital for anyone working on wearables to have an overall understanding of how they function, how they were designed, their significance, and what factors were considered when the hardware was designed. Therefore, this study attempts to investigate the hardware components that are required to design wearable devices that are used in the emerging context of the Internet of Medical Things (IoMT). This means that they can be used, to an extent, for disease monitoring through biosignal capture. In particular, this review study covers the basic components that are required for the front-end of any biomedical wearable, and the limitations that these wearable devices have. Furthermore, there is a discussion of the opportunities that they create, and the direction that the wearable industry is heading in.</t>
  </si>
  <si>
    <t>Personalized healthcare systems deliver e-health services to fulfill the medical and assistive needs of the aging population. Internet of Things (IoT) is a significant advancement in the Big Data era, which supports many real-time engineering applications through enhanced services. Analytics over data streams from IoT has become a source of user data for the healthcare systems to discover new information, predict early detection, and makes decision over the critical situation for the improvement of the quality of life. In this paper, we have made a detailed study on the recent emerging technologies in the personalized healthcare systems with the focus towards cloud computing, fog computing, Big Data analytics, IoT and mobile based applications. We have analyzed the challenges in designing a better healthcare system to make early detection and diagnosis of diseases and discussed the possible solutions while providing e-health services in secure manner. This paper poses a light on the rapidly growing needs of the better healthcare systems in real-time and provides possible future work guidelines.</t>
  </si>
  <si>
    <t>With the increasing global population of older adults, there is a need for environmental interventions that directly affect their physical, psychological, and emotional well-being to help them maintain or regain their independence and autonomy - all of which promote longevity.\\ To better understand potential opportunities and challenges associated with interior design and "future homes" that may promote well-being, aging in place, and independent living in older adults, the authors reviewed relevant literature and included their own expert opinions from a multidisciplinary point of view including interior design, wellness, and engineering.\\ After summarizing existing environmental interventions for the aging population and their effectiveness, this review reveals knowledge gaps in interior design for the well-being and longevity of older adults followed by a discussion of opportunities for future research that may fill these gaps. Some of these opportunities include finding habilitative design strategies that identify and address unique situational needs of each user, advancing multidisciplinary fields such as environmental gerontology that recreate security and independence for older adults even outside of their homes, implementing technically advanced design strategies, which are flexible and adaptive to individual needs; and integrating the Internet of things (IoT) into living environments, including voice-activated command technologies to improve seniors' central role in enabling an optimized healthcare ecosystem.\\ Knowledge of current evidence regarding the impact of different environmental factors may hasten adaptation of well-designed innovations that can provide optimal healing and living environments for the aging population. By effectively addressing older adults' unique and specialized needs, design practitioners can become an indispensable part of their medical, social, and environmental team. One of the rapidly developing infrastructures promising to revolutionize the design of "future homes" is the IoT. While it is at an early stage of development, ultimately we envisage a connected home using voice-controlled technology and Bluetooth-radio-connected add-ons, to augment much of what home health does today. Bringing these approaches together into an effective strategy for a model of effective geriatric care is important and needs to become an integral part of both design education and practice.</t>
  </si>
  <si>
    <t>The rapid increase in the number of older adults in developed countries has raised concerns about their well-being and increasing need for healthcare. New technologies, including Internet of Things, are being used to monitor older adults' health and activities, thus enabling them to live safely and independently at home as they age. However, Internet of Things monitoring solutions create privacy challenges that need to be addressed. This review examines how privacy has been conceptualised in studies proposing new Internet of Things solutions for monitoring older adults. The literature reviewed mostly links privacy with information security and unauthorised accessibility threats. There is a limited consideration of other aspects of privacy such as confidentiality and secondary use of users' information. We argue that developers of Internet of Things solutions that aim to monitor and collect health data about older adults need to adopt an expanded view of privacy. This will ensure that safeguards are built in to Internet of Things devices to protect and maintain users' privacy while also enabling the appropriate sharing of data to support older adults' safety and wellbeing.</t>
  </si>
  <si>
    <t>Wearable- IOT based low- cost platforms can enable dynamic lifestyle monitoring through enabling promising and exciting opportunities for wellness and chronic- disease management in personalized environments. Diabetic and pre- diabetic populations can modulate their alcohol intake by tracking their glycemic content continuously to prevent health risks through these platforms. We demonstrate the first technological proof of a combinatorial biosensor for continuous, dynamic monitoring of alcohol and glucose in ultra- low volumes (1-5 Â?L) of passive perspired sweat towards developing a wearable- IOT based platform. Non-invasive biosensing in sweat is achieved by a unique gold- zinc oxide (ZnO) thin film electrode stack fabricated on a flexible substrate suitable for wearable applications. The active ZnO sensing region is immobilized with enzyme complexes specific for the detection of alcohol and glucose through non- faradaic electrochemical impedance spectroscopy (EIS) and chronoamperometry (CA). Biomolecular interactions occurring at the electrode- sweat interface are represented by the impedance and capacitive current changes in response to charge modulations arising in the double layer. We also report the detection of alcohol concentrations of 0.01-100 mg/dl and glucose concentrations of 0.01-50 mg/dl present in synthetic sweat and perspired human sweat. The limit of detection obtained for alcohol and glucose was found to be 0.1 mg/dl in perspired human sweat. Cross- reactivity studies revealed that glucose and alcohol did not show any signal response to cross- reactive molecules. Furthermore, the stable temporal response of the combinatorial biosensor on continuous exposure to passive perspired human sweat spiked with alcohol and glucose over a 120-min duration was demonstrated.</t>
  </si>
  <si>
    <t>Healthcare as we know it is in the process of going through a massive change - from episodic to continuous, from disease focused to wellness and quality of life focused, from clinic centric to anywhere a patient is, from clinician controlled to patient empowered, and from being driven by limited data to 360-degree, multimodal personal-public-population physical-cyber-social big data driven. While ability to create and capture data is already here, the upcoming innovations will be in converting this big data into smart data through contextual and personalized processing such that patients and clinicians can make better decisions and take timely actions for augmented personalized health. This paper outlines current opportunities and challenges, with a focus on key AI approaches to make this a reality. The broader vision is exemplified using three ongoing applications (asthma in children, bariatric surgery, and pain management) as part of the Kno.e.sis kHealth personalized digital health initiative.</t>
  </si>
  <si>
    <t>The combination of point-of-care (POC) medical microdevices and machine learning has the potential transform the practice of medicine. In this area, scalable lab-on-a-chip (LOC) devices have many advantages over standard laboratory methods, including faster analysis, reduced cost, lower power consumption, and higher levels of integration and automation. Despite significant advances in LOC technologies over the years, several remaining obstacles are preventing clinical implementation and market penetration of these novel medical microdevices. Similarly, while machine learning has seen explosive growth in recent years and promises to shift the practice of medicine toward data-intensive and evidence-based decision making, its uptake has been hindered due to the lack of integration between clinical measurements and disease determinations. In this Account, we describe recent developments in the programmable bio-nanochip (p-BNC) system, a biosensor platform with the capacity for learning. The p-BNC is a "platform to digitize biology" in which small quantities of patient sample generate immunofluorescent signal on agarose bead sensors that is optically extracted and converted to antigen concentrations. The platform comprises disposable microfluidic cartridges, a portable analyzer, automated data analysis software, and intuitive mobile health interfaces. The single-use cartridges are fully integrated, self-contained microfluidic devices containing aqueous buffers conveniently embedded for POC use. A novel fluid delivery method was developed to provide accurate and repeatable flow rates via actuation of the cartridge's blister packs. A portable analyzer instrument was designed to integrate fluid delivery, optical detection, image analysis, and user interface, representing a universal system for acquiring, processing, and managing clinical data while overcoming many of the challenges facing the widespread clinical adoption of LOC technologies. We demonstrate the p-BNC's flexibility through the completion of multiplex assays within the single-use disposable cartridges for three clinical applications: prostate cancer, ovarian cancer, and acute myocardial infarction. Toward the goal of creating "sensors that learn", we have developed and describe here the Cardiac ScoreCard, a clinical decision support system for a spectrum of cardiovascular disease. The Cardiac ScoreCard approach comprises a comprehensive biomarker panel and risk factor information in a predictive model capable of assessing early risk and late-stage disease progression for heart attack and heart failure patients. These marker-driven tests have the potential to radically reduce costs, decrease wait times, and introduce new options for patients needing regular health monitoring. Further, these efforts demonstrate the clinical utility of fusing data from information-rich biomarkers and the Internet of Things (IoT) using predictive analytics to generate single-index assessments for wellness/illness status. By promoting disease prevention and personalized wellness management, tools of this nature have the potential to improve health care exponentially.</t>
  </si>
  <si>
    <t>Extensive deployment and sustainability of integrated care services (ICS) constitute an unmet need to reduce the burden of chronic conditions. The European Union project NEXES (2008-2013) assessed the deployment of four ICS encompassing the spectrum of severity of chronic patients.\\ The current study aims to (i) describe the open source Adaptive Case Management (ACM) system (LinkcareÂ?) developed to support the deployment of ICS at the level of healthcare district; (ii) to evaluate its performance; and, (iii) to identify key challenges for regional deployment of ICS.\\ We first defined a conceptual model for ICS management and execution composed of five main stages. We then specified an associated logical model considering the dynamic runtime of ACM. Finally, we implemented the four ICS as a physical model with an ICS editor to allow professionals (case managers) to play active roles in adapting the system to their needs. Instances of ICS were then run in LinkcareÂ?. Four ICS provided a framework for evaluating the system: Wellness and Rehabilitation (W&amp;R) (number of patients enrolled in the study (n)=173); Enhanced Care (EC) in frail chronic patients to prevent hospital admissions, (n=848); Home Hospitalization and Early Discharge (HH/ED) (n=2314); and, Support to remote diagnosis (Support) (n=7793). The method for assessment of telemedicine applications (MAST) was used for iterative evaluation.\\ LinkcareÂ? supports ACM with shared-care plans across healthcare tiers and offers integration with provider-specific electronic health records. LinkcareÂ? successfully contributed to the deployment of the four ICS: W&amp;R facilitated long-term sustainability of training effects (p&lt;0.01) and active life style (p&lt;0.03); EC showed significant positive outcomes (p&lt;0.05); HH/ED reduced on average 5 in-hospital days per patient with a 30-d re-admission rate of 10%; and, Support, enhanced community-based quality forced spirometry testing (p&lt;0.01). Key challenges for regional deployment of personalized care were identified.\\ LinkcareÂ? provided the required functionalities to support integrated care adopting an ACM model, and it showed adaptive potential for its implementation in different health scenarios. The research generated strategies that contributed to face the challenges of the transition toward personalized medicine for chronic patients.</t>
  </si>
  <si>
    <t>This article gives a brief overview of the Internet of Things (IoT) for cities, offering examples of IoT-powered 21st century smart cities, including the experience of the Spanish city of Barcelona in implementing its own IoT-driven services to improve the quality of life of its people through measures that promote an eco-friendly, sustainable environment. The potential benefits as well as the challenges associated with IoT for cities are discussed. Much of the 'big data' that are continuously generated by IoT sensors, devices, systems and services are geo-tagged or geo-located. The importance of having robust, intelligent geospatial analytics systems in place to process and make sense of such data in real time cannot therefore be overestimated. The authors argue that IoT-powered smart cities stand better chances of becoming healthier cities. The World Health Organization (WHO) Healthy Cities Network and associated national networks have hundreds of member cities around the world that could benefit from, and harness the power of, IoT to improve the health and well-being of their local populations.</t>
  </si>
  <si>
    <t>id</t>
  </si>
  <si>
    <t>year</t>
  </si>
  <si>
    <t>Avaliador</t>
  </si>
  <si>
    <t>Status</t>
  </si>
  <si>
    <t>Comentários</t>
  </si>
  <si>
    <t>Apenas 4 páginas</t>
  </si>
  <si>
    <t>Indisponível</t>
  </si>
  <si>
    <t>Apenas 1 página</t>
  </si>
  <si>
    <t>Apenas 3 páginas</t>
  </si>
  <si>
    <t>Apenas 2 páginas</t>
  </si>
  <si>
    <t>C_ID</t>
  </si>
  <si>
    <t>Area</t>
  </si>
  <si>
    <t>Occurrences_A</t>
  </si>
  <si>
    <t>Challenge</t>
  </si>
  <si>
    <t>Occurrences_C</t>
  </si>
  <si>
    <t>Security and Privacy</t>
  </si>
  <si>
    <t>Security and privacy</t>
  </si>
  <si>
    <t>Middleware</t>
  </si>
  <si>
    <t>Lack of interoperability</t>
  </si>
  <si>
    <t>Energy Consumption</t>
  </si>
  <si>
    <t>Energy Consumption (limited power)</t>
  </si>
  <si>
    <t>Data security and privacy (e.g. patient information)</t>
  </si>
  <si>
    <t>Real-time</t>
  </si>
  <si>
    <t>Network and Communication Technologies</t>
  </si>
  <si>
    <t>Scalability</t>
  </si>
  <si>
    <t>Ethics</t>
  </si>
  <si>
    <t>Trust and Trustworthiness</t>
  </si>
  <si>
    <t>Software Engineering</t>
  </si>
  <si>
    <t>Reliability</t>
  </si>
  <si>
    <t>Business</t>
  </si>
  <si>
    <t>Cost efficiency</t>
  </si>
  <si>
    <t>Authentication &amp; Authorization (access control)</t>
  </si>
  <si>
    <t>Data storage and management</t>
  </si>
  <si>
    <t>Volume, variety, velocity and veracity</t>
  </si>
  <si>
    <t>Internet of Things</t>
  </si>
  <si>
    <t>Personalized IoT-Health</t>
  </si>
  <si>
    <t>Confidentiality</t>
  </si>
  <si>
    <t>Mobility</t>
  </si>
  <si>
    <t>Human-Computer Interaction</t>
  </si>
  <si>
    <t>Usability</t>
  </si>
  <si>
    <t>Data Analytics</t>
  </si>
  <si>
    <t>Standards and Regulatory Institutions</t>
  </si>
  <si>
    <t>Standardization (diversity of standards)</t>
  </si>
  <si>
    <t>Heterogeneity</t>
  </si>
  <si>
    <t>Integrity</t>
  </si>
  <si>
    <t>Availability</t>
  </si>
  <si>
    <t>Communication infrastructure</t>
  </si>
  <si>
    <t>Low latency</t>
  </si>
  <si>
    <t>Big data</t>
  </si>
  <si>
    <t>Low quality of data deliverance</t>
  </si>
  <si>
    <t>Moving from passive sensing to acting on data inferences and interacting with users</t>
  </si>
  <si>
    <t>Integration with smart cities and smart home projects</t>
  </si>
  <si>
    <t>Ubiquitous connectivity</t>
  </si>
  <si>
    <t>Device discovery</t>
  </si>
  <si>
    <t>Battery life and frequency of charging devices</t>
  </si>
  <si>
    <t>Reconfigurability and Remote configuration</t>
  </si>
  <si>
    <t>Usable and non-invasive (-intrusive) care technologies</t>
  </si>
  <si>
    <t>Machine Learning and Decision Support Systems</t>
  </si>
  <si>
    <t>Prediction of diseases (e.g. chronic)</t>
  </si>
  <si>
    <t>Applications</t>
  </si>
  <si>
    <t>Monitoring and managing apnea</t>
  </si>
  <si>
    <t>Cloud Computing</t>
  </si>
  <si>
    <t>Complexity of integration and management of different layers of Cloud and the Internet of Things for healthcare systems</t>
  </si>
  <si>
    <t>Heterogeneous data</t>
  </si>
  <si>
    <t>Researchers need to emphasize data privacy as a whole</t>
  </si>
  <si>
    <t>Privacy and encryption for devices and sensors</t>
  </si>
  <si>
    <t>Anonymization techniques are open to reidentification attacks</t>
  </si>
  <si>
    <t>Cross-platform security</t>
  </si>
  <si>
    <t>Data redundancy</t>
  </si>
  <si>
    <t>Data reliability</t>
  </si>
  <si>
    <t xml:space="preserve">De-identify data without introducing noise </t>
  </si>
  <si>
    <t>Non-repudiation</t>
  </si>
  <si>
    <t>Security of communication channels</t>
  </si>
  <si>
    <t>Policy enforcement (security policy)</t>
  </si>
  <si>
    <t>Network design</t>
  </si>
  <si>
    <t xml:space="preserve">Network interference </t>
  </si>
  <si>
    <t>Bandwidth</t>
  </si>
  <si>
    <t>Communication cost</t>
  </si>
  <si>
    <t>Connectivity</t>
  </si>
  <si>
    <t>Data transmission by BASN</t>
  </si>
  <si>
    <t>Development of new protocols that are reliable and energy efficient in data transmission</t>
  </si>
  <si>
    <t>Latency</t>
  </si>
  <si>
    <t>Loss of signals and connectivity</t>
  </si>
  <si>
    <t>Multiple receiver and traffic types</t>
  </si>
  <si>
    <t>Network Address Translation (NAT)</t>
  </si>
  <si>
    <t>Protocols adapted to IoT-Health area</t>
  </si>
  <si>
    <t>Reducing E2E latency and packet drop rate</t>
  </si>
  <si>
    <t>Reducing latency to send notifications</t>
  </si>
  <si>
    <t>Timely delivery</t>
  </si>
  <si>
    <t>Traffic load</t>
  </si>
  <si>
    <t>Transmission speed</t>
  </si>
  <si>
    <t>Data communication</t>
  </si>
  <si>
    <t>Continuous access to the network</t>
  </si>
  <si>
    <t>Error/Fault tolerance</t>
  </si>
  <si>
    <t>Data filtering</t>
  </si>
  <si>
    <t>Data silos</t>
  </si>
  <si>
    <t>Data tranfer</t>
  </si>
  <si>
    <t>Interpreting big data using smart semantic middleware to visualize patterns</t>
  </si>
  <si>
    <t>Lack of a data-driven culture</t>
  </si>
  <si>
    <t>Large number of monitored</t>
  </si>
  <si>
    <t>Local data processing</t>
  </si>
  <si>
    <t>Local Storage</t>
  </si>
  <si>
    <t>Missing data</t>
  </si>
  <si>
    <t>Multi-disciplinary, theory and data-driven research, and development</t>
  </si>
  <si>
    <t>Open data sharing</t>
  </si>
  <si>
    <t>Sensor data reliability and quality</t>
  </si>
  <si>
    <t>Data infrastructure ecosystem</t>
  </si>
  <si>
    <t>Plug-and-play ability</t>
  </si>
  <si>
    <t>Connected health economy ecosystem</t>
  </si>
  <si>
    <t>Transparency</t>
  </si>
  <si>
    <t>Uncontrolled environments</t>
  </si>
  <si>
    <t>Green technology</t>
  </si>
  <si>
    <t>Device interoperability</t>
  </si>
  <si>
    <t xml:space="preserve">Lack of universal access </t>
  </si>
  <si>
    <t>Protocol interoperability</t>
  </si>
  <si>
    <t>Sensors and Wearables</t>
  </si>
  <si>
    <t>Bio-affinity sensing</t>
  </si>
  <si>
    <t>Computing capabilities</t>
  </si>
  <si>
    <t>Invasive methods to collect data</t>
  </si>
  <si>
    <t>Issues with sensors</t>
  </si>
  <si>
    <t>Lack of appropriate testing for wearables and fitness tracking</t>
  </si>
  <si>
    <t>Limitation of using sensors data</t>
  </si>
  <si>
    <t>Multi-analyte sensing</t>
  </si>
  <si>
    <t>Reliable and energy-efficient wireless communications among BASNs</t>
  </si>
  <si>
    <t>Sensor placement in body</t>
  </si>
  <si>
    <t>Sensors that learn</t>
  </si>
  <si>
    <t>Textile wearables</t>
  </si>
  <si>
    <t>Cumbersome and large equipment</t>
  </si>
  <si>
    <t>Designing the sensors, networks and intelligent software</t>
  </si>
  <si>
    <t>There is no technology for some types of monitoring</t>
  </si>
  <si>
    <t>Extensive cabling</t>
  </si>
  <si>
    <t>Mechanical properties-based challenges</t>
  </si>
  <si>
    <t>Pre-treatment and special conditions (e.g. calibration and incubation in conditioning solution)</t>
  </si>
  <si>
    <t>Self-destroyed and invisible sensors-based challenges</t>
  </si>
  <si>
    <t xml:space="preserve">Power density and management </t>
  </si>
  <si>
    <t>Powering wearable sensors</t>
  </si>
  <si>
    <t>Processing power</t>
  </si>
  <si>
    <t>Wearable biofuel cells</t>
  </si>
  <si>
    <t>Wireless technologies and standards that support low energy consumption</t>
  </si>
  <si>
    <t xml:space="preserve">Legacy systems </t>
  </si>
  <si>
    <t>Modularity</t>
  </si>
  <si>
    <t>Resiliency</t>
  </si>
  <si>
    <t>Robustness</t>
  </si>
  <si>
    <t>Stability</t>
  </si>
  <si>
    <t>System compatibility</t>
  </si>
  <si>
    <t>Technical debts</t>
  </si>
  <si>
    <t>Fault tolerance</t>
  </si>
  <si>
    <t>Flexibility (easily adaptation)</t>
  </si>
  <si>
    <t>Business model of health insurance</t>
  </si>
  <si>
    <t>Low cost</t>
  </si>
  <si>
    <t>Advertising</t>
  </si>
  <si>
    <t>Perceived usefulness</t>
  </si>
  <si>
    <t>Personal innovativeness</t>
  </si>
  <si>
    <t>Public benefic</t>
  </si>
  <si>
    <t>Cooperation and training</t>
  </si>
  <si>
    <t>eLoyalty (loyalty of citizens to IoT-based healthcare services)</t>
  </si>
  <si>
    <t>Empowered users</t>
  </si>
  <si>
    <t>Engagement in health interventions</t>
  </si>
  <si>
    <t>Interacting with the technology</t>
  </si>
  <si>
    <t xml:space="preserve">Involvement of human factors </t>
  </si>
  <si>
    <t>Positive computing research requires cross-disciplinary collaboration among computing, design, human-computer interaction (HCI), and psychology fields. Therefore, acquiring holistic perspectives on this research domain is very challenging.</t>
  </si>
  <si>
    <t>Satisfaction</t>
  </si>
  <si>
    <t>Elderly learned to use technology</t>
  </si>
  <si>
    <t>Combining strengths of human and technology</t>
  </si>
  <si>
    <t>Data models that intelligently monitor user behaviour</t>
  </si>
  <si>
    <t>Contextual interpretation and abstraction</t>
  </si>
  <si>
    <t>Data freshness</t>
  </si>
  <si>
    <t>Data heterogeneity</t>
  </si>
  <si>
    <t>Data integrity</t>
  </si>
  <si>
    <t>Extract potential medically significant insights from sensor data</t>
  </si>
  <si>
    <t>Interpreting personal sensor data</t>
  </si>
  <si>
    <t>Identification of useful signals and proxies in sensor and Web data to capture behaviors, relevant context, and outcomes</t>
  </si>
  <si>
    <t xml:space="preserve">Specific techniques and technologies for analyzing and evaluating data </t>
  </si>
  <si>
    <t>Precision and accuracy</t>
  </si>
  <si>
    <t>Recognize user activities</t>
  </si>
  <si>
    <t>Unsupervised learning method</t>
  </si>
  <si>
    <t>Healthcare services with Machine Learning</t>
  </si>
  <si>
    <t>Improve the accuracy of fall detection</t>
  </si>
  <si>
    <t>Disease diagnosis dependent on doctor expertise</t>
  </si>
  <si>
    <t>Multiple occupancy issue in smart homes</t>
  </si>
  <si>
    <t>Difficult to trace what happens to data and to know who has access and for which proposes</t>
  </si>
  <si>
    <t>Real-time data monitoring</t>
  </si>
  <si>
    <t>Real-time monitoring requires large memory</t>
  </si>
  <si>
    <t>Real-time requirements</t>
  </si>
  <si>
    <t>Data Monitoring</t>
  </si>
  <si>
    <t>Accuracy</t>
  </si>
  <si>
    <t>Emergency monitoring</t>
  </si>
  <si>
    <t xml:space="preserve">Extensive monitoring (an all-inclusive monitoring) </t>
  </si>
  <si>
    <t>Integration of data acquisition, handling, and interpretation</t>
  </si>
  <si>
    <t>Long-term monitoring (provide services for many years)</t>
  </si>
  <si>
    <t>Sensing multiple containers</t>
  </si>
  <si>
    <t>Sensitivity and limit of detection</t>
  </si>
  <si>
    <t>Build connected health models using the IEEE 11073 standard</t>
  </si>
  <si>
    <t>Data acquisition and storage is not standardized</t>
  </si>
  <si>
    <t>Lack of regularoty authorization</t>
  </si>
  <si>
    <t>Limited adoption of data standards</t>
  </si>
  <si>
    <t>Monitor indoor air quality</t>
  </si>
  <si>
    <t>Plant walls</t>
  </si>
  <si>
    <t>Relation between measurable aspects and burn-out (stress problem)</t>
  </si>
  <si>
    <t>Liquid level sensing with low-cost and highly accurate solutions</t>
  </si>
  <si>
    <t>Delay in Cloud Computing</t>
  </si>
  <si>
    <t xml:space="preserve">Offloading </t>
  </si>
  <si>
    <t>Usage of fog computing in IoT-Health</t>
  </si>
  <si>
    <t>Synchronization between different cloud vendors</t>
  </si>
  <si>
    <t xml:space="preserve">Heterogeneity of representation formats </t>
  </si>
  <si>
    <t>Quality of Service (QoS)</t>
  </si>
  <si>
    <t>High QoS of such heterogeneous communication frameworks</t>
  </si>
  <si>
    <t>High QoS with low cost</t>
  </si>
  <si>
    <t xml:space="preserve">QoS and Fidelity </t>
  </si>
  <si>
    <t>QoS assurance of Remote HealthCare Applications</t>
  </si>
  <si>
    <t>The deficiency of standardized methods for end-to-end service quality (between the end user, IoT and cloud)</t>
  </si>
  <si>
    <t>Resource Constraints</t>
  </si>
  <si>
    <t>Devices resources constraint</t>
  </si>
  <si>
    <t>Efficiency</t>
  </si>
  <si>
    <t>Limited resources</t>
  </si>
  <si>
    <t>Lower processing power</t>
  </si>
  <si>
    <t>Memory</t>
  </si>
  <si>
    <t>Health</t>
  </si>
  <si>
    <t xml:space="preserve">Age-relevant factors in technology that make social media acceptable to older adults </t>
  </si>
  <si>
    <t>Ageing populations</t>
  </si>
  <si>
    <t>Impact of social engagement in well-being of older adults</t>
  </si>
  <si>
    <t>Electronic Health Records</t>
  </si>
  <si>
    <t>Data restricted only to hospitals &amp; doctors</t>
  </si>
  <si>
    <t>Exchange of patient information</t>
  </si>
  <si>
    <t>Deployment</t>
  </si>
  <si>
    <t>Easy installation</t>
  </si>
  <si>
    <t>Empirical validation</t>
  </si>
  <si>
    <t>Collaboration of people from the clinical site in studies of IoT/wearable application</t>
  </si>
  <si>
    <t>Safety</t>
  </si>
  <si>
    <t>Electrical safety</t>
  </si>
  <si>
    <t>Society issue</t>
  </si>
  <si>
    <t>Access to affordable and effective healthcare</t>
  </si>
  <si>
    <t>Paper ID</t>
  </si>
  <si>
    <t>P_ID</t>
  </si>
  <si>
    <t>Problem</t>
  </si>
  <si>
    <t>Category</t>
  </si>
  <si>
    <t>Perspective</t>
  </si>
  <si>
    <t>Occ_Problem</t>
  </si>
  <si>
    <t>Occ_Cat</t>
  </si>
  <si>
    <t>Cognitive decline and dementia</t>
  </si>
  <si>
    <t>Diseases and Health Issues</t>
  </si>
  <si>
    <t>Health perspective</t>
  </si>
  <si>
    <t>Sleep apnea syndrome (SAS)</t>
  </si>
  <si>
    <t>Stress</t>
  </si>
  <si>
    <t>Cancer</t>
  </si>
  <si>
    <t>Cardiovascular and cardiorespiratory diseases</t>
  </si>
  <si>
    <t>Architectures for healthcare technologies</t>
  </si>
  <si>
    <t>Computer Science perspective</t>
  </si>
  <si>
    <t>Chronic diseases</t>
  </si>
  <si>
    <t>Falls</t>
  </si>
  <si>
    <t>Hypertension health issues</t>
  </si>
  <si>
    <t>Health information exchange</t>
  </si>
  <si>
    <t>EHR</t>
  </si>
  <si>
    <t>Diabetes</t>
  </si>
  <si>
    <t>Parkinson’s disease</t>
  </si>
  <si>
    <t>Population ageing</t>
  </si>
  <si>
    <t>General Issues</t>
  </si>
  <si>
    <t>Reducing healthcare costs and providing improved and reliable services</t>
  </si>
  <si>
    <t>The growing demand for health care</t>
  </si>
  <si>
    <t>Smart home healthcare services</t>
  </si>
  <si>
    <t>Improve the quality of life of hospitalized children</t>
  </si>
  <si>
    <t xml:space="preserve">Sustaining health </t>
  </si>
  <si>
    <t>Design of wearables</t>
  </si>
  <si>
    <t>Collect, storage, and manage data from various sensors (heterogeneous data)</t>
  </si>
  <si>
    <t>Health related data have grown exponentially in the past decades</t>
  </si>
  <si>
    <t>Systems that focus more when the patient is sick. Being necessary a system that focuses on the patient before he gets sick</t>
  </si>
  <si>
    <t>Continuos and real time monitoring of vital sign</t>
  </si>
  <si>
    <t>Health Monitoring</t>
  </si>
  <si>
    <t>Monitor air and water quality (in and outdoor)</t>
  </si>
  <si>
    <t>Fitness tracking (still limited when compared to vital body parameters in a clinical context)</t>
  </si>
  <si>
    <t>Deployment of ubiquitous health monitoring systems especially in clinical environments</t>
  </si>
  <si>
    <t>Monitor patient behaviours</t>
  </si>
  <si>
    <t>Monitor patients who live further away from the city</t>
  </si>
  <si>
    <t>Early illness detection</t>
  </si>
  <si>
    <t>Illness detection</t>
  </si>
  <si>
    <t>Build connected health models</t>
  </si>
  <si>
    <t>Design and implementation of a smart healthcare system</t>
  </si>
  <si>
    <t>Guidelines for design Health-related Internet of Things solutions</t>
  </si>
  <si>
    <t>Integrated and holistic IoT healthcare system</t>
  </si>
  <si>
    <t>Lack of mobile health (mHealth) biomarker measurement platforms that are programmable (i.e., can be easily retasked for a variety of applications) and accessible to individuals, chemists, pharmaceutical scientists, and care-providers</t>
  </si>
  <si>
    <t>Personalization in IoT services</t>
  </si>
  <si>
    <t>The large number of sensors</t>
  </si>
  <si>
    <t>Universal design (UD) for IoT aplication</t>
  </si>
  <si>
    <t>Detect emotional state</t>
  </si>
  <si>
    <t>Detect fetal bio-signals for the early detection of embryonic developmental impairments</t>
  </si>
  <si>
    <t>Disease prevention and personalized wellness management</t>
  </si>
  <si>
    <t>Efficient routing protocol for BASN</t>
  </si>
  <si>
    <t>Evaluate the performance of protocol considering the IEEE 11073 standard</t>
  </si>
  <si>
    <t>Real-time data collection and remote configuration capabilities</t>
  </si>
  <si>
    <t>Cloud-based solutions can cause intolerable delays to health applications</t>
  </si>
  <si>
    <t>Usage of 5G in healthcare systems</t>
  </si>
  <si>
    <t>Smart e-Health Gateway</t>
  </si>
  <si>
    <t>Limitations of the existing sensors are: movement artefacts, triboelectric charge generation due to the friction within the garment and poor subject-sensor coupling.</t>
  </si>
  <si>
    <t>Liquid level sensing</t>
  </si>
  <si>
    <t>Maintain accurate and authentic sensor data</t>
  </si>
  <si>
    <t>Sensors have several restrictions related to storage, processing, and battery capacity</t>
  </si>
  <si>
    <t>Wearable body sensors failures</t>
  </si>
  <si>
    <t>Regular management of massive plant walls is costly and time-consuming</t>
  </si>
  <si>
    <t>The usage of social media to improve the elderly quality of life</t>
  </si>
  <si>
    <t>Cloud-based system for activity assessment and fall detection</t>
  </si>
  <si>
    <t>Fall detection avoiding privacy concerns, tendency to produce false positives, and requirements for end user maintenance</t>
  </si>
  <si>
    <t>Create a real-time, low-cost water monitoring system</t>
  </si>
  <si>
    <t>Indoor localization</t>
  </si>
  <si>
    <t>Analyze reliability data in context Big Data</t>
  </si>
  <si>
    <t>Build a system able to handle massive amount of data and support heavy querying</t>
  </si>
  <si>
    <t>Self-independence of elderly people</t>
  </si>
  <si>
    <t>Reduced physical ability in elderly</t>
  </si>
  <si>
    <t>Ethical responsability over health data</t>
  </si>
  <si>
    <t>Behaviour analytics</t>
  </si>
  <si>
    <t>Evaluate different types of data</t>
  </si>
  <si>
    <t>Infer health conditions from data</t>
  </si>
  <si>
    <t>Semantic interoperability</t>
  </si>
  <si>
    <t>The need to have new simplified techniques and methods for screening and diagnosis</t>
  </si>
  <si>
    <t>Creation of a fog-based deep neural architecture for prediction of health issues</t>
  </si>
  <si>
    <t>Recognize user activities and detect abnormalities</t>
  </si>
  <si>
    <t>Intelligence in health services</t>
  </si>
  <si>
    <t>Intelligent model to predic chronic diseases</t>
  </si>
  <si>
    <t>Data privacy and communication cost</t>
  </si>
  <si>
    <t>Ensure the integrity and security of data in transit and storage</t>
  </si>
  <si>
    <t>Ensures the security of data exchanged between doctors and patients</t>
  </si>
  <si>
    <t>Lack of regulation of healthcare technologies and their susceptibility to cybercrime</t>
  </si>
  <si>
    <t>The privacy of data collected from the homes of the elderly</t>
  </si>
  <si>
    <t>Energy harvesting for wearable</t>
  </si>
  <si>
    <t>Developed a real-time mobile health monitoring with low battery consume</t>
  </si>
  <si>
    <t>The limited power source restricts the processing power of the sensor nodes and imposes the use of signal processing algorithms with low complexity, for real-time classi_x000c_cation</t>
  </si>
  <si>
    <t>The size of battery needed to power these nodes during the monitoring period</t>
  </si>
  <si>
    <t>Manage the personalized smart home in a friendly way</t>
  </si>
  <si>
    <t>Older people face some difficulties interacting with the technology</t>
  </si>
  <si>
    <t>User's experiences</t>
  </si>
  <si>
    <t>Connect different IoT devices to monitor people with dementia aiming to improve their lifes</t>
  </si>
  <si>
    <t>Integration of heterogeneous contexts of a smart home</t>
  </si>
  <si>
    <t>Issues of the source-format heterogeneity of data captured by eHealth IoT devices and the issues of interoperability among different eHealth systems</t>
  </si>
  <si>
    <t>Non-interoperability of heterogeneous technologies</t>
  </si>
  <si>
    <t>Provide an environment that brings better well-being to employees</t>
  </si>
  <si>
    <t>Health at Work</t>
  </si>
  <si>
    <t>Data sharing for researchers</t>
  </si>
  <si>
    <t>Low cost monitoring toolkit</t>
  </si>
  <si>
    <t>Abstence of a review related to current state and future trends for healthcare applications based on IoT infrastructure</t>
  </si>
  <si>
    <t>Literature Review</t>
  </si>
  <si>
    <t>Lack of a comprehensive picture of IoT/wearable usage and applications for elderly healthcare</t>
  </si>
  <si>
    <t>Integration of the cloud and the Internet of Things services</t>
  </si>
  <si>
    <t>Current monitoring systems do not stay in the elderly</t>
  </si>
  <si>
    <t>High quality of service (QoS) - in terms of faster responsiveness and data-specific complex analytics</t>
  </si>
  <si>
    <t>The difficult faced by healthcare professionals to get an iIntegrated overview of health data and an efficient data analysis process</t>
  </si>
  <si>
    <t>Data Management</t>
  </si>
  <si>
    <t>The fast pace of developments in the information technology sector</t>
  </si>
  <si>
    <t>HCI</t>
  </si>
  <si>
    <t>Paper_ID</t>
  </si>
  <si>
    <t>QOL_ID</t>
  </si>
  <si>
    <t>Domain</t>
  </si>
  <si>
    <t>Facet</t>
  </si>
  <si>
    <t>Domain_Count</t>
  </si>
  <si>
    <t>Facet_Count</t>
  </si>
  <si>
    <t>Physical</t>
  </si>
  <si>
    <t>Activities of daily living</t>
  </si>
  <si>
    <t>Energy and fatigue</t>
  </si>
  <si>
    <t>Pain and discomfort</t>
  </si>
  <si>
    <t>Dependence on medicinal</t>
  </si>
  <si>
    <t>Sleep and rest</t>
  </si>
  <si>
    <t>Not identified</t>
  </si>
  <si>
    <t>Psychological</t>
  </si>
  <si>
    <t>Thinking, learning, memory and concentration</t>
  </si>
  <si>
    <t>Positive feelings</t>
  </si>
  <si>
    <t>Negative feelings</t>
  </si>
  <si>
    <t>Self-esteem</t>
  </si>
  <si>
    <t>Environment</t>
  </si>
  <si>
    <t>Physical environment</t>
  </si>
  <si>
    <t>Home environment</t>
  </si>
  <si>
    <t>Health and social care: accessibility and quality</t>
  </si>
  <si>
    <t>Social relationships</t>
  </si>
  <si>
    <t>Personal relationships</t>
  </si>
  <si>
    <t>Social support</t>
  </si>
  <si>
    <t>TEC_ID</t>
  </si>
  <si>
    <t>Summary</t>
  </si>
  <si>
    <t>Description</t>
  </si>
  <si>
    <t>TEC_Count</t>
  </si>
  <si>
    <t>Type_Count</t>
  </si>
  <si>
    <t>IEEE 802.11 (Wi-Fi)</t>
  </si>
  <si>
    <t>Set of standards that define communication for wireless LANs</t>
  </si>
  <si>
    <t>Protocol</t>
  </si>
  <si>
    <t>Bluetooth</t>
  </si>
  <si>
    <t>Wireless technology standard used for exchanging data between fixed and mobile devices over short distances using short-wavelength UHF radio waves in the industrial, scientific and medical radio bands, from 2.402 GHz to 2.480 GHz, and building personal area networks (PANs)</t>
  </si>
  <si>
    <t>ZigBee</t>
  </si>
  <si>
    <t>Wireless technology developed as an open global standard to address the unique needs of low-cost, low-power wireless IoT networks</t>
  </si>
  <si>
    <t>Bluetooth Low Energy (BLE)</t>
  </si>
  <si>
    <t>Designed for very low power operation</t>
  </si>
  <si>
    <t>MQTT</t>
  </si>
  <si>
    <t>Message Queuing Telemetry Transport is an open OASIS and ISO standard (ISO/IEC 20922) lightweight, publish-subscribe network protocol that transports messages between devices</t>
  </si>
  <si>
    <t>6LoWPAN</t>
  </si>
  <si>
    <t>IPv6 over Low Power Wireless Personal Area Networks over the IEEE 802.15.4</t>
  </si>
  <si>
    <t>Ethernet</t>
  </si>
  <si>
    <t>Network protocol that controls how data is transmitted over a LAN and is referred to as the IEEE 802.3 protocol</t>
  </si>
  <si>
    <t>HTTP</t>
  </si>
  <si>
    <t>Application-layer protocol for transmitting hypermedia documents, such as HTML</t>
  </si>
  <si>
    <t>LoRaWAN</t>
  </si>
  <si>
    <t>LoRaWAN is the standard protocol for WAN communications and LoRa is used as a wide area network technology</t>
  </si>
  <si>
    <t>3G</t>
  </si>
  <si>
    <t>Third generation of wireless mobile telecommunications technology</t>
  </si>
  <si>
    <t>4G</t>
  </si>
  <si>
    <t>Fourth generation of broadband cellular network technology, succeeding 3G</t>
  </si>
  <si>
    <t>AMQP</t>
  </si>
  <si>
    <t>Open standard for passing business messages between applications or organizations</t>
  </si>
  <si>
    <t>CoAP</t>
  </si>
  <si>
    <t>Specialized Internet Application Protocol for constrained devices, as defined in RFC 7252</t>
  </si>
  <si>
    <t>HTTPS</t>
  </si>
  <si>
    <t>Secure version of HTTP</t>
  </si>
  <si>
    <t>IEEE 802.15.4</t>
  </si>
  <si>
    <t>Technical standard which defines the operation of low-rate wireless personal area networks (LR-WPANs)</t>
  </si>
  <si>
    <t>GPRS</t>
  </si>
  <si>
    <t>General Packet Radio Service was a 2G evolution of GSM providing packet switched data capability at speeds up to 172 kbps</t>
  </si>
  <si>
    <t>IEEE 802.15.6</t>
  </si>
  <si>
    <t>International standard for Wireless Body Area Network (WBAN)</t>
  </si>
  <si>
    <t xml:space="preserve">LTE </t>
  </si>
  <si>
    <t>Standard for wireless broadband communication for mobile devices and data terminals, based on the GSM/EDGE and UMTS/HSPA technologies</t>
  </si>
  <si>
    <t>SigFox</t>
  </si>
  <si>
    <t>Sigfox is a narrowband (or ultra-narrowband) technology</t>
  </si>
  <si>
    <t>WiMAX</t>
  </si>
  <si>
    <t>Worldwide Interoperability for Microwave Access is a family of wireless broadband communication standards based on the IEEE 802.16 set of standards, which provide multiple physical layer (PHY) and Media Access Control (MAC) options</t>
  </si>
  <si>
    <t>Z-wave</t>
  </si>
  <si>
    <t>Wireless communications protocol used primarily for home automation</t>
  </si>
  <si>
    <t>Arduino</t>
  </si>
  <si>
    <t>Open-source electronic prototyping platform</t>
  </si>
  <si>
    <t>Hardware</t>
  </si>
  <si>
    <t>Raspberry Pi</t>
  </si>
  <si>
    <t>Series of small single-board computers developed in the United Kingdom by the Raspberry Pi Foundation to promote teaching of basic computer science in schools and in developing countries</t>
  </si>
  <si>
    <t>DHT11</t>
  </si>
  <si>
    <t>Basic, ultra low-cost digital temperature and humidity sensor</t>
  </si>
  <si>
    <t>Smartphone embedded sensors</t>
  </si>
  <si>
    <t>E.g. accelerometer, gyroscope, GPS, and so on</t>
  </si>
  <si>
    <t>Temperature sensor</t>
  </si>
  <si>
    <t>Detects the IR energy emitted by an object</t>
  </si>
  <si>
    <t>ADS1292R</t>
  </si>
  <si>
    <t>It includes a fully integrated respiration impedance measurement function</t>
  </si>
  <si>
    <t>Arduino Ethernet Shield</t>
  </si>
  <si>
    <t>It allows an Arduino board to connect to the internet</t>
  </si>
  <si>
    <t>Beacons</t>
  </si>
  <si>
    <t>Small Bluetooth radio transmitters</t>
  </si>
  <si>
    <t>BLE113</t>
  </si>
  <si>
    <t>Bluetooth Smart module targeted for small and low-power sensors and accessories</t>
  </si>
  <si>
    <t>CC2538 module</t>
  </si>
  <si>
    <t>It can be used as reference modules for hardware and software prototyping and for verifying the performance of the CC2538 RF IC</t>
  </si>
  <si>
    <t>ESP32 SoC</t>
  </si>
  <si>
    <t>Low-cost, low-power system on a chip microcontrollers with integrated Wi-Fi and dual-mode Bluetooth.</t>
  </si>
  <si>
    <t xml:space="preserve">ESP8266 </t>
  </si>
  <si>
    <t>Low-cost Wi-Fi microchip, with a full TCP/IP stack and microcontroller capability</t>
  </si>
  <si>
    <t>Formaldehyde sensor module</t>
  </si>
  <si>
    <t>It can be used to measure HCHO in air. Used to measure indoor air quality</t>
  </si>
  <si>
    <t>HTPA32x32dR1L2.1/0.8F5.0HiC</t>
  </si>
  <si>
    <t>Heimann Thermal camera sensor</t>
  </si>
  <si>
    <t>Humidity sensor</t>
  </si>
  <si>
    <t>Detects and measures water vapor</t>
  </si>
  <si>
    <t>MH-Z16</t>
  </si>
  <si>
    <t>Detects the existence of CO2 in the air</t>
  </si>
  <si>
    <t>MiCS6814</t>
  </si>
  <si>
    <t>Detects pollution from automobile exhausts and for agricultural/industrial odors</t>
  </si>
  <si>
    <t>MOD-ENC28J60 Ethernet Module</t>
  </si>
  <si>
    <t>Ethernet controller</t>
  </si>
  <si>
    <t>MQ-135</t>
  </si>
  <si>
    <t>Gas sensor used in air quality control equipments</t>
  </si>
  <si>
    <t>MTAC-LORA-915</t>
  </si>
  <si>
    <t>915 MHz v1.0 USB LoRa Accessory Card</t>
  </si>
  <si>
    <t>MTCDT H5</t>
  </si>
  <si>
    <t>Application Enablement Gateway</t>
  </si>
  <si>
    <t>MTDOT-915-X1P-SMA-1</t>
  </si>
  <si>
    <t>915 MHz X1 LoRa SMA with Programming Header</t>
  </si>
  <si>
    <t>Pandaboard</t>
  </si>
  <si>
    <t>Low-power single-board computer development platform based on the Texas Instruments OMAP4430 system on a chip</t>
  </si>
  <si>
    <t>Particulate matter (PMS5003ST)</t>
  </si>
  <si>
    <t>It can monitor the concentration of air in the air</t>
  </si>
  <si>
    <t>pH sensor</t>
  </si>
  <si>
    <t>It helps to measure the acidity or alkalinity of the water with a value between 0-14</t>
  </si>
  <si>
    <t>PSoC 5LP</t>
  </si>
  <si>
    <t>Programmable embedded system-on-chip, integrating configurable analog and digital peripherals, memory, and a microcontroller on a single chip</t>
  </si>
  <si>
    <t>Pulse sensor</t>
  </si>
  <si>
    <t>Heart-rate sensor</t>
  </si>
  <si>
    <t>SI1145</t>
  </si>
  <si>
    <t>Light sensing</t>
  </si>
  <si>
    <t>Smart cards</t>
  </si>
  <si>
    <t>Physical card that has an embedded integrated chip that acts as a security token</t>
  </si>
  <si>
    <t>SmartRF06 board</t>
  </si>
  <si>
    <t>Motherboard in development kits for Low Power RF ARM® Cortex®-M based System-on-Chips from Texas Instruments</t>
  </si>
  <si>
    <t>Solenoid valve</t>
  </si>
  <si>
    <t>Electromechanically operated valve</t>
  </si>
  <si>
    <t>SpO2 sensor</t>
  </si>
  <si>
    <t>Pulse oximeter noninvasively measures the oxygen saturation of a patient's blood</t>
  </si>
  <si>
    <t>STM32</t>
  </si>
  <si>
    <t>High-performance MCU platform</t>
  </si>
  <si>
    <t>Turbidity sensor</t>
  </si>
  <si>
    <t>Measures the amount of light that is scattered by the suspended solids in water</t>
  </si>
  <si>
    <t>UNAM 18U6903/S14</t>
  </si>
  <si>
    <t>Ultrasonic distance measuring sensor</t>
  </si>
  <si>
    <t>WiFi shield</t>
  </si>
  <si>
    <t>Allows an Arduino board to connect to the internet using the WiFi library</t>
  </si>
  <si>
    <t>Xiaomi Mi Smart Home kit</t>
  </si>
  <si>
    <t>Xiomi smart home kit</t>
  </si>
  <si>
    <t>Wireless</t>
  </si>
  <si>
    <t>Electromagnetic transfer of information between two or more points that are not connected by an electrical conductor</t>
  </si>
  <si>
    <t>Communication Technology</t>
  </si>
  <si>
    <t>LoRa</t>
  </si>
  <si>
    <t>LoRa is an RF modulation technology for low-power, wide area networks (LPWANs)</t>
  </si>
  <si>
    <t>RFID</t>
  </si>
  <si>
    <t>Radio-frequency identification</t>
  </si>
  <si>
    <t>NFC</t>
  </si>
  <si>
    <t>Near Field Communication</t>
  </si>
  <si>
    <t>Machine-to-machine (M2M) communications</t>
  </si>
  <si>
    <t>Direct communication between devices using any communications channel</t>
  </si>
  <si>
    <t>FIWARE</t>
  </si>
  <si>
    <t>Open source platform components to accelerate the development of IoT applications</t>
  </si>
  <si>
    <t>IoT Platform</t>
  </si>
  <si>
    <t>AWS IoT</t>
  </si>
  <si>
    <t>Amazon IoT platform</t>
  </si>
  <si>
    <t>Azure IoT</t>
  </si>
  <si>
    <t>Azure IoT platform</t>
  </si>
  <si>
    <t>Kaa</t>
  </si>
  <si>
    <t>IoT Platform designed to support various integrations: REST API, WebSockets</t>
  </si>
  <si>
    <t>SensorCentral platform</t>
  </si>
  <si>
    <t>It incorporates several research oriented features such as offering annotation interfaces, metric generation, exporting experimental datasets, machine learning services, rule based classification, forwarding live sensor records to other systems and quick sensor configuration</t>
  </si>
  <si>
    <t>ThingSpeak</t>
  </si>
  <si>
    <t>Open IoT platform with MATLAB analytics</t>
  </si>
  <si>
    <t>IaaS</t>
  </si>
  <si>
    <t>Infrastructure as a Service</t>
  </si>
  <si>
    <t>Cloud Models</t>
  </si>
  <si>
    <t>PaaS</t>
  </si>
  <si>
    <t>Platform as a Service</t>
  </si>
  <si>
    <t>SaaS</t>
  </si>
  <si>
    <t>Software as a Service</t>
  </si>
  <si>
    <t>A Gateway, called UT-GATE</t>
  </si>
  <si>
    <t>Strategies to act</t>
  </si>
  <si>
    <t>A Totem for Children</t>
  </si>
  <si>
    <t>Rules for smart home automation, e.g., Toilet.Occupied = true ∧ Duration &gt;= 30mins, an action, SendAlert</t>
  </si>
  <si>
    <t>Usage of social media</t>
  </si>
  <si>
    <t>Using pump, lights and fans</t>
  </si>
  <si>
    <t>Amazon Cloud Services (EC2, S3, DynamoDB)</t>
  </si>
  <si>
    <t>Amazon Clous Services</t>
  </si>
  <si>
    <t>Cloud Services</t>
  </si>
  <si>
    <t>Apache Kafka</t>
  </si>
  <si>
    <t>Distributed Streaming Platform</t>
  </si>
  <si>
    <t>Big data processing tool</t>
  </si>
  <si>
    <t>Apache Spark</t>
  </si>
  <si>
    <t>Analytics engine for big data processing</t>
  </si>
  <si>
    <t>Hadoop</t>
  </si>
  <si>
    <t>Framework that allows for the distributed processing of large data sets across clusters of computers</t>
  </si>
  <si>
    <t>InfluxDB</t>
  </si>
  <si>
    <t>Open source time series database</t>
  </si>
  <si>
    <t>Database</t>
  </si>
  <si>
    <t>MongoDB</t>
  </si>
  <si>
    <t>Cross-platform document-oriented database program</t>
  </si>
  <si>
    <t>NoSQL</t>
  </si>
  <si>
    <t>Umbrella term for non-relational databases</t>
  </si>
  <si>
    <t>Technology</t>
  </si>
  <si>
    <t>Semantic Web of Things</t>
  </si>
  <si>
    <t>Extension of Semantic Web and IoT</t>
  </si>
  <si>
    <t>Apache SAMOA</t>
  </si>
  <si>
    <t>Distributed streaming machine learning (ML) framework</t>
  </si>
  <si>
    <t>Machine Learning Platform</t>
  </si>
  <si>
    <t>TensorFlow platform</t>
  </si>
  <si>
    <t>End-to-end open source machine learning platform</t>
  </si>
  <si>
    <t>Offloading</t>
  </si>
  <si>
    <t>The transfer of resource intensive computational tasks to a separate processor</t>
  </si>
  <si>
    <t>Cloud Computing Approach</t>
  </si>
  <si>
    <t>Orion Context Broker</t>
  </si>
  <si>
    <t>NGSIv2 server implementation to manage context information and its availability</t>
  </si>
  <si>
    <t>Context Broker</t>
  </si>
  <si>
    <t>FHIR</t>
  </si>
  <si>
    <t>Fast Healthcare Interoperability Resources</t>
  </si>
  <si>
    <t>Data Standard</t>
  </si>
  <si>
    <t>Proposed solution</t>
  </si>
  <si>
    <t>Subtype</t>
  </si>
  <si>
    <t>Count subtype</t>
  </si>
  <si>
    <t>Challenges Array</t>
  </si>
  <si>
    <t>Adoption of the FIWARE for the development of Remote Patient Monitoring (RPM)</t>
  </si>
  <si>
    <t>FIWARE adoption</t>
  </si>
  <si>
    <t>Big Data for healthcare</t>
  </si>
  <si>
    <t>5G connectivity</t>
  </si>
  <si>
    <t>Artificial Intelligence and Machine Learning</t>
  </si>
  <si>
    <t>Ingestible and Wearable Sensors</t>
  </si>
  <si>
    <t>Robot-Assisted Therapy and Surgery</t>
  </si>
  <si>
    <t>Robotics</t>
  </si>
  <si>
    <t>Open Source EHR/EMR Systems</t>
  </si>
  <si>
    <t>Digital transformation with intelligent, applications and platforms that help to manage patients, networks, employees, and core processes</t>
  </si>
  <si>
    <t>Recommendations</t>
  </si>
  <si>
    <t>Reference architectures for high connectivity when working according to the Industry 4.0 framework</t>
  </si>
  <si>
    <t>There are developed many platforms, frameworks, and standards to serve as main vectors in implementing large scale applications supporting integrated Big Data technologies, Industrial Data and Sensors oriented protocols.</t>
  </si>
  <si>
    <t>Completely automated workflow that takes a stream of low-level-encoded IoT information instances, transforms them to domain-level OWL concepts, and reasons with them to generate inferences</t>
  </si>
  <si>
    <t>Workflow</t>
  </si>
  <si>
    <t>Adopt an expanded view of privacy by focusing on different privacy issues associated with the use of aged care monitoring devices</t>
  </si>
  <si>
    <t>Privacy</t>
  </si>
  <si>
    <t>Conduct empirical studies to further explore older adults’ privacy concerns and the limitations in the proposed monitoring solutions in addressing these concerns</t>
  </si>
  <si>
    <t>It would be necessary to develop elderly-friendly devices suited for characteristics of the elderly group and to actively deploy professional manpower, in parallel with active support from related organizations, who can provide instant support to the elderly encountering difficulty with the use, so as to stimulate the smart care service in the period ahead.</t>
  </si>
  <si>
    <t>Conceptual framework for intelligent positive computing systems research</t>
  </si>
  <si>
    <t>Framework</t>
  </si>
  <si>
    <t>Robust ethical reflecion and action in initiatives related to health data sharing</t>
  </si>
  <si>
    <t>Open standards for interoperability</t>
  </si>
  <si>
    <t>Standards</t>
  </si>
  <si>
    <t>Vendor neutral</t>
  </si>
  <si>
    <t>Vendor Lock-In</t>
  </si>
  <si>
    <t>Platform independence</t>
  </si>
  <si>
    <t>Assistive Technology (AT), which is a combination of Mixed Reality (MR) and Internet of Things (IoT) technologies, to improve the Quality of Life (QOL) and to maintain the self-independence of people aged 65 or above</t>
  </si>
  <si>
    <t>Assistive Technology</t>
  </si>
  <si>
    <t>There is an urgent need for user-centered and theory-driven international and multidisciplinary standards of practice to inform the design, development, evaluation, and implementation of Connected Health interventions in cancer care.</t>
  </si>
  <si>
    <t>AI can be used to compute recommendations aiming to support cancer patients. Classical model approaches can then be augmented with the new evidence inferred from data analytics.</t>
  </si>
  <si>
    <t>Usage of AI</t>
  </si>
  <si>
    <t>Usable and non-invasive technologies</t>
  </si>
  <si>
    <t>Efficiency and computational limitations</t>
  </si>
  <si>
    <t>It does not propose specific solutions</t>
  </si>
  <si>
    <t>Review</t>
  </si>
  <si>
    <t>Cloud-based processing systems</t>
  </si>
  <si>
    <t>Survey</t>
  </si>
  <si>
    <t>Approach for handling privacy in the current service oriented model</t>
  </si>
  <si>
    <t>Approach</t>
  </si>
  <si>
    <t>Capture the consumption of the entire household in litres and analyze the data</t>
  </si>
  <si>
    <t>Integrate researchers from different areas</t>
  </si>
  <si>
    <t>Strategy</t>
  </si>
  <si>
    <t>Social media has the potential to improve the quality of life for the older population</t>
  </si>
  <si>
    <t>The use of ontologies and the semantic web have been proposed for having a better quality of services, each of which requires extensive research.</t>
  </si>
  <si>
    <t>Ontology</t>
  </si>
  <si>
    <t>The use of the Future Living Lab, which is an intelligent environment capable of improving the quality of life of hospitalized children through play</t>
  </si>
  <si>
    <t>Use of Machine Learning algorithms to make the real-time location of elderly people inside the residence</t>
  </si>
  <si>
    <t>New sleep apnea scheme was proposed. This method adopts the IoMT techniques for real time detection which enable the true alarm and give a prediction alarm.</t>
  </si>
  <si>
    <t>Monitoring Method</t>
  </si>
  <si>
    <t>Method based on low-cost microcomputer's measurement device and botinical air purifiers.</t>
  </si>
  <si>
    <t>Logistic regression and ANN-based approach for chronic disease prediction</t>
  </si>
  <si>
    <t>Modification of the RSA algorithm to ensure greater security of data generated by IoT devices</t>
  </si>
  <si>
    <t>Security Algorithm</t>
  </si>
  <si>
    <t>Routing protocol for BASNs</t>
  </si>
  <si>
    <t>Routing Protocol</t>
  </si>
  <si>
    <t>Framework of Health Fog and the usage of cloud access security broker</t>
  </si>
  <si>
    <t>Framework that will help the needs of medical and patient care applications</t>
  </si>
  <si>
    <t>General and pragmatic framework, which combines various stress and intervention theories, as well as possibilities for real-time measurements and interventions with technology</t>
  </si>
  <si>
    <t>Heterogeneous cloud based IoHT communication framework with mist and fog computing</t>
  </si>
  <si>
    <t>Secure cloud framework has been proposed for sharing and storing EHRs which does not reveal the access policies. For this, it uses modified CP ABE and an attribute Bloom filter (ABF)</t>
  </si>
  <si>
    <t>Internet of Things endowed multi-level access control framework to regulate access to sensitive personal health data in order to protect privacy in AAL systems</t>
  </si>
  <si>
    <t>Propose a predictive modeling framework that uses an ensemble approach and is tailored for analyzing sparse datasets</t>
  </si>
  <si>
    <t>The contributions of this research to the state-of-the-art are multi-faceted as follows: (i) designed a framework for fault tolerant in mHealth for ensuring continues providing healthcare services; (ii) identification new algorithm (3LLT); (iii) propose a decision matrix based on a crossover of ‘healthcare services packages/TAH’ and ‘hospitals list’ for hospitals selection; (iv) use MCDM in hospitals selection by adoption unique method which is AHP for estimating small power consumption</t>
  </si>
  <si>
    <t>GDM architecture to discriminate periodic activities for use in BSN applications. This architecture uses wavelet extracted features to reject non-target actions as early as possible, reducing the need for higher cost signal processing.</t>
  </si>
  <si>
    <t>Architecture</t>
  </si>
  <si>
    <t>Layer based architecture for processing sensor data (e.g., the heart rate and facial features) to detect and classify the user’s emotional state in an HSH environment</t>
  </si>
  <si>
    <t>REMS, a mobile real-time remote health monitoring architecture centered around the utilization of ARM’s big.LITTLE™ heterogenous multicore platform for signal processing, focusing on the efficacy of ECG CS under real time and hardware constraints</t>
  </si>
  <si>
    <t>Layered architecture for healthcare applications based on IoT infrastructure presented. It considers the characteristics of these applications, functional and nonfunctional requirements, used protocols and patterns, and is composed of the following layers: patients, monitoring, requirements, communication, middleware, systems and services, and users</t>
  </si>
  <si>
    <t>Big Data based predictive maintenance architecture for biomedical devices for health domain</t>
  </si>
  <si>
    <t>System architecture organized in three layers: collection data tier, fog computing tier, and cloud computing tier</t>
  </si>
  <si>
    <t>Cloud-based architecture for fall monitoring and alert notification that can be used to assess health and independence of at-home elderly individuals</t>
  </si>
  <si>
    <t>Model for evaluating health services from the user's point of view based on the Seddon model</t>
  </si>
  <si>
    <t>Conceptual Model</t>
  </si>
  <si>
    <t>Self-regulated Open Health Archive (OHA) system with focus on QoL data</t>
  </si>
  <si>
    <t>Development of a third generation telecare system capable of monitoring changes in the well-being of elderly clients at home</t>
  </si>
  <si>
    <t>Human-Centered Cyber-Physical Healthcare System Concept</t>
  </si>
  <si>
    <t>Implementation of an IoT-enabled medical system for enhanced treatment, diagnosis, detection, and monitoring of cancer patients based on cancer care services and business analytics/cloud services, where the business analytics/cloud services constitute enablers for actionable insights; decision making; data transmission; and reporting</t>
  </si>
  <si>
    <t>System Design</t>
  </si>
  <si>
    <t xml:space="preserve">Proposed a design a healthcare application in IoT and identify the associations between the varying vulnerabilities related to the data collected while a patient is operating in normal life and the security threats he or she is exposed. </t>
  </si>
  <si>
    <t>Monitoring System</t>
  </si>
  <si>
    <t>Solution to monitor the water quality in real time. The proposed system provides remote monitoring of water quality assessment along with water flow control via a mobile app</t>
  </si>
  <si>
    <t>Smart e-Health Gateway, called UT-GATE, collaborates with sensor nodes, remote server, and clients. At the end, the platform based on the UT-GATE provide medical data collected from sensors to end-users through web browsers to their devices.</t>
  </si>
  <si>
    <t>Gateway</t>
  </si>
  <si>
    <t>Smart health monitoring system based on Fog Computing exploiting LoRa as connectivity</t>
  </si>
  <si>
    <t>IoT solution called AirPlus developed to monitor indoor air quality. The AirPlus provides several advantages when compared to other systems, such as scalability, flexibility, modularity, easy installation, and configuration, as well as mobile computing software for data consulting and notifications.</t>
  </si>
  <si>
    <t>eLifeCare platform designed for healthcare</t>
  </si>
  <si>
    <t>Platform</t>
  </si>
  <si>
    <t>Enhancement of the MONISAN platform that includes realtime estimation of the risk of dementia in elderly patients and assessment of the impact that the recorded parameters might have in the development of the medical condition</t>
  </si>
  <si>
    <t>Proposed system aims to provide monitoring and non-intrusive care to the elderly in order to improve their Quality of life (QoL) and wellbeing, by offering modern and efficient solutions to solve their problems. The integrated technology has for objective monitoring and instrumentation of the QoL intervention</t>
  </si>
  <si>
    <t>Ontology-based cognitive computing eHealth system which aims to provide semantic interoperability among heterogeneous IoT fitness devices and wellness appliances in order to facilitate data integration, sharing and analysis</t>
  </si>
  <si>
    <t>Ontology-base System</t>
  </si>
  <si>
    <t>Creation of large behavioral datasets</t>
  </si>
  <si>
    <t>Usage of elliptic curve cryptography, homomorphism, and on-demand authentication</t>
  </si>
  <si>
    <t>In this study, the authors conclude that intention to use, user satisfaction, collaboration environment, trust, efforts, and service quality influence physicians and IT practitioners to utilize IoT in the healthcare context in order to promote data exchange among healthcare staff and healthcare providers</t>
  </si>
  <si>
    <t>Monitoring biosignals using wearable devices for disease prevention and vital sign healthiness is a novel direction, and could very well play a pivoting role in healthcare systems around the world</t>
  </si>
  <si>
    <t>Usage of CoAP protocol on low power devices</t>
  </si>
  <si>
    <t>Principles and guidelines for ethical design of H-IoT solutions</t>
  </si>
  <si>
    <t>Guidelines</t>
  </si>
  <si>
    <t>Semantic, cognitive and perceptual computing</t>
  </si>
  <si>
    <t>The authors propose some hints to overcome the challenges like use machine learning, data mining and artificial intelligence</t>
  </si>
  <si>
    <t>The elderly to become co-designers of IoT applications</t>
  </si>
  <si>
    <t>Evaluation of fitness tracking</t>
  </si>
  <si>
    <t>Big data and IoT-based patient behaviour monitoring system</t>
  </si>
  <si>
    <t>Personalized wearable to monitor cardiorespiratory data</t>
  </si>
  <si>
    <t>Wearable</t>
  </si>
  <si>
    <t>Sensor toolkit which supports monitoring meaningful activities and is comprised of off-the-shelf and affordable sensors: motion, door, ambient, button, pressure, power, and beacons.</t>
  </si>
  <si>
    <t>Sensor toolkit</t>
  </si>
  <si>
    <t>Ensemble of novel fall detection processes with can identify falls through an unobtrusive monitoring mechanism involving low-resolution, thermal vison sensors.</t>
  </si>
  <si>
    <t>BSN hardware platform that integrates novel circuit designs and cutting-edge technologies to reduce the cost of communication and computation by several orders of magnitude.</t>
  </si>
  <si>
    <t>DeepFog to detect a person’s mental state and does an early detection for type-2 diabetes from some of the captured data</t>
  </si>
  <si>
    <t>Illness Detection System</t>
  </si>
  <si>
    <t>eMeD is introduced as self-sustainable wearable device that sense, process and transmit vital sign data via ZigBee</t>
  </si>
  <si>
    <t>LiquidSense, a new approach for sensing the liquid level that is low-cost, high accuracy, widely applicable to different daily liquid containers, and can be easily integrated with existing home networks without additional cost.</t>
  </si>
  <si>
    <t>Programmable bio-nanochip (p-BNC) ensemble with the capacity to learn</t>
  </si>
  <si>
    <t>Sensor</t>
  </si>
  <si>
    <t>Remote monitoring and management solution that is specific to a plant wall system based on the Azure public cloud platform and is aimed at contributing to the indoor climate monitoring and control in public or private buildings.</t>
  </si>
  <si>
    <t>Smart Saskatchewan Healthcare System based on IoT technology in the context of four services, namely: business analytics and cloud services, cancer care services, emergency services, and operational services.</t>
  </si>
  <si>
    <t>Smart Healthcare System</t>
  </si>
  <si>
    <t>The project allowed the identification of some advantages and restrictions of the LoRaWAN technology when applied to the health and social care sectors. In addition, the work proposes the creation of a LoRa network to assist in the communication of medical monitoring devices.</t>
  </si>
  <si>
    <t>Infrastructure</t>
  </si>
  <si>
    <t>The proposed solution is based on monitoring kits, with wireless Bluetooth (BT) and Bluetooth low energy (BLE) sensors and a gateway (i.e., smartphone or tablet) connected to a web-based cloud application that collects and makes available the clinical information to the medical staff. The platform allows clinicians and practitioners to monitor at distance their patients, according to personalized treatment plans, and to act promptly in case of aggravations, reducing hospitalizations and improving patients’ quality of life.</t>
  </si>
  <si>
    <t>TIHM that is an innovative living environments that empower people with dementia and their carers to enjoy better health and quality of life, with reduced dependence on institutional care.</t>
  </si>
  <si>
    <t>AAL System</t>
  </si>
  <si>
    <t>WITS, Web-based Internet of Things Smart home, as an end-to-end solution to facilitate the development of smart home applications.</t>
  </si>
  <si>
    <t>Development Support</t>
  </si>
  <si>
    <t>source</t>
  </si>
  <si>
    <t>target</t>
  </si>
  <si>
    <t>value</t>
  </si>
  <si>
    <t>Method</t>
  </si>
  <si>
    <t>Model</t>
  </si>
  <si>
    <t>Tool</t>
  </si>
  <si>
    <t>Formal Study</t>
  </si>
  <si>
    <t>Experience</t>
  </si>
  <si>
    <t>Others</t>
  </si>
  <si>
    <t>Data Science</t>
  </si>
  <si>
    <t>Other methods</t>
  </si>
  <si>
    <t>Quotes</t>
  </si>
  <si>
    <t>Historically, these behavioral, social, and environmental factors have been difficult to measure and quantify. Scientists and clinicians typically relied on (guided) self-reports, which are subjective and often biased.</t>
  </si>
  <si>
    <t>Connecting this data to health outcomes could unveil a great deal of which behaviors are predictive of, or even causally responsible for, our well-being.</t>
  </si>
  <si>
    <t>One might be able to detect traces of depression and self-harm, cyberchondria, or fatigue levels severely increasing accident risk. But how should one act on this information?</t>
  </si>
  <si>
    <t>population-scale pervasive computing might change how epidemiological and population health research is conducted</t>
  </si>
  <si>
    <t>The most promising applications for AAL are aged care, patient care and independent living for the elderly</t>
  </si>
  <si>
    <t>The conjunction of wireless computing, ubiquitous Internet access, and the miniaturisation of sensors have opened the door for technological applications that can monitor health and well-being outside of formal healthcare systems</t>
  </si>
  <si>
    <t>Thanks to the developments in the medical science and related technologies, the world life expectancy index has been increased for the last decades, and has been projected to further increase in the future (WHO 2014).</t>
  </si>
  <si>
    <t>Internet of things (IoT) as a promising paradigm can provide such essential services for elderly adults (Dohr et al. 2010; Huaxin et al. 2012).</t>
  </si>
  <si>
    <t>Furthermore, a significant number of senior citizens in the future may encounter with limited number of care and supportive services due to the reduction of potential supportive ratio Age25-64/Age65+ in the world</t>
  </si>
  <si>
    <t>Within eHealth knowledge systems, the employment of shared ontologies constitutes a good strategy to deal with diversity.</t>
  </si>
  <si>
    <t>BioPortal provides access to a library of biomedical ontologies and terminologies developed in RDF, OWL, Open Biological and Biomedical Ontologies (OBO) formats</t>
  </si>
  <si>
    <t>The potential for change in the quality of life that can be promoted by IoT is unquestionable</t>
  </si>
  <si>
    <t>When K. Ashton conied the term in 1999 [1], he suggested to interconnect sensors and actuator devices so that they don’t require the intervention of human beings in order to cooperate.</t>
  </si>
  <si>
    <t>There is a wide scope for applications in this domain, and for this reason, HSH environments are structured in three separate levels: (i) hardware (sensing and wireless networks), (ii) middleware (capture, security, and data integration), and (iii) services (biological signal processing and other services) [4–6]</t>
  </si>
  <si>
    <t>The main objective of these services is to provide benefits for the (a) individual (by increasing safety and well-being), (b) economy (greater cost-effectiveness of limited resources), and (c) society (better living conditions) [7].</t>
  </si>
  <si>
    <t>IoT is with no doubt one of the technological revolutions that will have a significant impact on improving the quality of life in different sectors, particularly in well-being and health domains [1], [19].</t>
  </si>
  <si>
    <t>Presently, those with long-term conditions and chronic diseases require intense interactions with clinicians in a hospital environment. This can be time consuming, and the resulting assessment can be subjective. It can also be costly to the hospital and therefore not sustainable [8].</t>
  </si>
  <si>
    <t>Health, Quality of Life and Well-being are closely related.</t>
  </si>
  <si>
    <t>The World Health Organization (WHO) indicates that measuring quality of life can provide valuable information in medical practice, for improving the doctor-patient relationship, as well as for assessing the effectiveness and merits of treatments, in health service evaluation, in research and in policy making [1].</t>
  </si>
  <si>
    <t>Meanwhile, between 1940 and 2015, the life expectancy in Brazil has increased from 45.5 to 75.5 years [9]. In 2030, we will live up to 79.5 years.</t>
  </si>
  <si>
    <t>The demand is to ensure the economically active population is aging well. In order to achieve that, an emphasis on health promotion is necessary. According to the First International Conference on Health Promotion (Ottawa Charter) [10], health promotion is the process of empowering the community to work on improving their quality of life and health. In addition, it assumes that each individual is in charge of his or her own process to reach a state of complete physical, mental, and social well-being.</t>
  </si>
  <si>
    <t xml:space="preserve">The first idea towards the Internet of things concept, was initially expressed as “computers everywhere”, formulated by Ken Sakamura at the University of Tokyo in 1984 [1], and latter referred to as “ubiquitous computing” by Mark Weiser in 1988 (Xerox PARC) [2]. However, in 1999 Kevin Ashton was the first to coin the term “Internet of things” (IoT) in the context of supply chain management </t>
  </si>
  <si>
    <t>Healthcare as we know it is in the process of going through a massive change - from episodic to continuous, from disease focused to wellness and quality of life focused, from clinic centric to anywhere a patient is, from clinician controlled to patient empowered, and from being driven by limited data to 360-degree, multimodal personal-public-population physical-cybersocial big data driven.</t>
  </si>
  <si>
    <t>According to IBM, the volume of healthcare data has reached 150 exabytes in 2017 [4].</t>
  </si>
  <si>
    <t>Among those emerging services, sensing the liquid level in the containers has gained increasing attention [13, 24, 32, 33, 57] as it provides the information of when and how much the liquid content has been consumed each day. Such information is critical to building many smart homes and mobile healthcare applications [13]. For example, it helps us to estimate and track the calories ingested [36] or water consumed each day [49]. It can also help patients or care-taker to manage the intake and refill of the medicines [46] and to monitor the household inventory [37].</t>
  </si>
  <si>
    <t>Answer registered at</t>
  </si>
  <si>
    <t>Gender</t>
  </si>
  <si>
    <t>Male</t>
  </si>
  <si>
    <t>Date of Birth</t>
  </si>
  <si>
    <t>Education</t>
  </si>
  <si>
    <t>Tertiary</t>
  </si>
  <si>
    <t>Marital status</t>
  </si>
  <si>
    <t>Married</t>
  </si>
  <si>
    <t>Single</t>
  </si>
  <si>
    <t>Are you currently ill?</t>
  </si>
  <si>
    <t>No</t>
  </si>
  <si>
    <t>How would you rate your quality of life?</t>
  </si>
  <si>
    <t>Good</t>
  </si>
  <si>
    <t>Very good</t>
  </si>
  <si>
    <t>Very poor</t>
  </si>
  <si>
    <t>How satisfied are you with your health?</t>
  </si>
  <si>
    <t>Satisfied</t>
  </si>
  <si>
    <t>Very satisfied</t>
  </si>
  <si>
    <t>Very dissatisfied</t>
  </si>
  <si>
    <t>To what extent do you feel that physical pain prevents you from doing what you need to do?</t>
  </si>
  <si>
    <t>Not at all</t>
  </si>
  <si>
    <t>An extreme amount</t>
  </si>
  <si>
    <t>How much do you need any medical treatment to function in your daily life?</t>
  </si>
  <si>
    <t>How much do you enjoy life?</t>
  </si>
  <si>
    <t>Very much</t>
  </si>
  <si>
    <t>A moderate amount</t>
  </si>
  <si>
    <t>To what extent do you feel your life to be meaningful?</t>
  </si>
  <si>
    <t>How well are you able to concentrate?</t>
  </si>
  <si>
    <t>Extremely</t>
  </si>
  <si>
    <t>How safe do you feel in your daily life?</t>
  </si>
  <si>
    <t>How healthy is your physical environment?</t>
  </si>
  <si>
    <t>Do you have enough energy for everyday life?</t>
  </si>
  <si>
    <t>Mostly</t>
  </si>
  <si>
    <t>Completely</t>
  </si>
  <si>
    <t>Are you able to accept your bodily appearance?</t>
  </si>
  <si>
    <t>Moderately</t>
  </si>
  <si>
    <t>Have you enough money to meet your needs?</t>
  </si>
  <si>
    <t>How available to you is the information that you need in your day-to-day life?</t>
  </si>
  <si>
    <t>To what extent do you have the opportunity for leisure activities?</t>
  </si>
  <si>
    <t>A little</t>
  </si>
  <si>
    <t>How well are you able to get around?</t>
  </si>
  <si>
    <t>Neither poor nor good</t>
  </si>
  <si>
    <t>How satisfied are you with your sleep?</t>
  </si>
  <si>
    <t>Neither satisfied nor</t>
  </si>
  <si>
    <t>How satisfied are you with your ability to perform your daily living activities?</t>
  </si>
  <si>
    <t>How satisfied are you with your capacity for work?</t>
  </si>
  <si>
    <t>How satisfied are you with yourself?</t>
  </si>
  <si>
    <t>How satisfied are you with your personal relationships?</t>
  </si>
  <si>
    <t>How satisfied are you with your sex life?</t>
  </si>
  <si>
    <t>How satisfied are you with the support you get from your friends?</t>
  </si>
  <si>
    <t>How satisfied are you with the conditions of your living place?</t>
  </si>
  <si>
    <t>How satisfied are you with your access to health services?</t>
  </si>
  <si>
    <t>How satisfied are you with your transport?</t>
  </si>
  <si>
    <t>How often do you have negative feelings such as blue mood, despair, anxiety, depression?</t>
  </si>
  <si>
    <t>Quite often</t>
  </si>
  <si>
    <t>Never</t>
  </si>
  <si>
    <t>Always</t>
  </si>
  <si>
    <t>Very often</t>
  </si>
  <si>
    <t>Useful data</t>
  </si>
  <si>
    <t>Domain 1</t>
  </si>
  <si>
    <t>Raw</t>
  </si>
  <si>
    <t>T [4-20]</t>
  </si>
  <si>
    <t>Poor</t>
  </si>
  <si>
    <t>T [0-100]</t>
  </si>
  <si>
    <t>Domain 2</t>
  </si>
  <si>
    <t>Domain 3</t>
  </si>
  <si>
    <t>Dissatisfied</t>
  </si>
  <si>
    <t>Domain 4</t>
  </si>
  <si>
    <t>Final Score</t>
  </si>
  <si>
    <t>Seldom</t>
  </si>
  <si>
    <t>Transformed scores</t>
  </si>
  <si>
    <t>7-4</t>
  </si>
  <si>
    <t>8-5</t>
  </si>
  <si>
    <t>9-5</t>
  </si>
  <si>
    <t>10-6</t>
  </si>
  <si>
    <t>11-6</t>
  </si>
  <si>
    <t>12-7</t>
  </si>
  <si>
    <t>13-7</t>
  </si>
  <si>
    <t>14-8</t>
  </si>
  <si>
    <t>15-9</t>
  </si>
  <si>
    <t>16-9</t>
  </si>
  <si>
    <t>17-10</t>
  </si>
  <si>
    <t>18-10</t>
  </si>
  <si>
    <t>19-11</t>
  </si>
  <si>
    <t>20-11</t>
  </si>
  <si>
    <t>21-12</t>
  </si>
  <si>
    <t>22-13</t>
  </si>
  <si>
    <t>23-13</t>
  </si>
  <si>
    <t>24-14</t>
  </si>
  <si>
    <t>25-14</t>
  </si>
  <si>
    <t>26-15</t>
  </si>
  <si>
    <t>27-15</t>
  </si>
  <si>
    <t>28-16</t>
  </si>
  <si>
    <t>29-17</t>
  </si>
  <si>
    <t>30-17</t>
  </si>
  <si>
    <t>31-18</t>
  </si>
  <si>
    <t>32-18</t>
  </si>
  <si>
    <t>33-19</t>
  </si>
  <si>
    <t>34-19</t>
  </si>
  <si>
    <t>35-20</t>
  </si>
  <si>
    <t>6-4</t>
  </si>
  <si>
    <t>7-5</t>
  </si>
  <si>
    <t>9-6</t>
  </si>
  <si>
    <t>10-7</t>
  </si>
  <si>
    <t>11-7</t>
  </si>
  <si>
    <t>12-8</t>
  </si>
  <si>
    <t>13-9</t>
  </si>
  <si>
    <t>14-9</t>
  </si>
  <si>
    <t>15-10</t>
  </si>
  <si>
    <t>16-11</t>
  </si>
  <si>
    <t>17-11</t>
  </si>
  <si>
    <t>18-12</t>
  </si>
  <si>
    <t>19-13</t>
  </si>
  <si>
    <t>20-13</t>
  </si>
  <si>
    <t>21-14</t>
  </si>
  <si>
    <t>22-15</t>
  </si>
  <si>
    <t>23-15</t>
  </si>
  <si>
    <t>24-16</t>
  </si>
  <si>
    <t>25-17</t>
  </si>
  <si>
    <t>26-17</t>
  </si>
  <si>
    <t>27-18</t>
  </si>
  <si>
    <t>28-19</t>
  </si>
  <si>
    <t>29-19</t>
  </si>
  <si>
    <t>30-20</t>
  </si>
  <si>
    <t>3-4</t>
  </si>
  <si>
    <t>4-5</t>
  </si>
  <si>
    <t>5-7</t>
  </si>
  <si>
    <t>6-8</t>
  </si>
  <si>
    <t>7-9</t>
  </si>
  <si>
    <t>8-11</t>
  </si>
  <si>
    <t>9-12</t>
  </si>
  <si>
    <t>10-13</t>
  </si>
  <si>
    <t>11-15</t>
  </si>
  <si>
    <t>12-16</t>
  </si>
  <si>
    <t>13-17</t>
  </si>
  <si>
    <t>14-19</t>
  </si>
  <si>
    <t>15-20</t>
  </si>
  <si>
    <t>8-4</t>
  </si>
  <si>
    <t>10-5</t>
  </si>
  <si>
    <t>12-6</t>
  </si>
  <si>
    <t>14-7</t>
  </si>
  <si>
    <t>15-8</t>
  </si>
  <si>
    <t>16-8</t>
  </si>
  <si>
    <t>17-9</t>
  </si>
  <si>
    <t>18-9</t>
  </si>
  <si>
    <t>19-10</t>
  </si>
  <si>
    <t>20-10</t>
  </si>
  <si>
    <t>21-11</t>
  </si>
  <si>
    <t>22-11</t>
  </si>
  <si>
    <t>23-12</t>
  </si>
  <si>
    <t>24-12</t>
  </si>
  <si>
    <t>25-13</t>
  </si>
  <si>
    <t>26-13</t>
  </si>
  <si>
    <t>27-14</t>
  </si>
  <si>
    <t>28-14</t>
  </si>
  <si>
    <t>29-15</t>
  </si>
  <si>
    <t>30-15</t>
  </si>
  <si>
    <t>31-16</t>
  </si>
  <si>
    <t>32-16</t>
  </si>
  <si>
    <t>33-17</t>
  </si>
  <si>
    <t>34-17</t>
  </si>
  <si>
    <t>35-18</t>
  </si>
  <si>
    <t>36-18</t>
  </si>
  <si>
    <t>37-19</t>
  </si>
  <si>
    <t>38-19</t>
  </si>
  <si>
    <t>39-20</t>
  </si>
  <si>
    <t>40-20</t>
  </si>
  <si>
    <t>Timestamp</t>
  </si>
  <si>
    <t>What is your gender?</t>
  </si>
  <si>
    <t>How old are you?</t>
  </si>
  <si>
    <t>What is the highest education you received?</t>
  </si>
  <si>
    <t>What is your marital status?</t>
  </si>
  <si>
    <t>1. How would you rate your quality of life?</t>
  </si>
  <si>
    <t>2. How satisfied are you with your health?</t>
  </si>
  <si>
    <t>3. To what extent do you feel that physical pain prevents you from doing what you need to do?</t>
  </si>
  <si>
    <t>4. How much do you need any medical treatment to function in your daily life?</t>
  </si>
  <si>
    <t>5. How much do you enjoy life?</t>
  </si>
  <si>
    <t>6. To what extent do you feel your life to be meaningful?</t>
  </si>
  <si>
    <t>7. How well are you able to concentrate?</t>
  </si>
  <si>
    <t>8. How safe do you feel in your daily life?</t>
  </si>
  <si>
    <t>9. How healthy is your physical environment?</t>
  </si>
  <si>
    <t>10. Do you have enough energy for everyday life?</t>
  </si>
  <si>
    <t>11. Are you able to accept your bodily appearance?</t>
  </si>
  <si>
    <t>12. Have you enough money to meet your needs?</t>
  </si>
  <si>
    <t>13. How available to you is the information that you need in your day-to-day life?</t>
  </si>
  <si>
    <t>14. To what extent do you have the opportunity for leisure activities?</t>
  </si>
  <si>
    <t>15. How well are you able to get around?</t>
  </si>
  <si>
    <t>16. How satisfied are you with your sleep?</t>
  </si>
  <si>
    <t>17. How satisfied are you with your ability to perform your daily living activities?</t>
  </si>
  <si>
    <t>18. How satisfied are you with your capacity for work?</t>
  </si>
  <si>
    <t>19. How satisfied are you with yourself?</t>
  </si>
  <si>
    <t>20. How satisfied are you with your personal relationships?</t>
  </si>
  <si>
    <t>21. How satisfied are you with your sex life?</t>
  </si>
  <si>
    <t>22. How satisfied are you with the support you get from your friends?</t>
  </si>
  <si>
    <t>23. How satisfied are you with the conditions of your living place?</t>
  </si>
  <si>
    <t>24. How satisfied are you with your access to health services?</t>
  </si>
  <si>
    <t>25. How satisfied are you with your transport?</t>
  </si>
  <si>
    <t>26. How often do you have negative feelings such as blue mood, despair, anxiety, depression?</t>
  </si>
  <si>
    <t>Did you lose your job due to the pandemic?</t>
  </si>
  <si>
    <t>How many people live with you?</t>
  </si>
  <si>
    <t>Did you lose a family member or friend to COVID-19?</t>
  </si>
  <si>
    <t>Do you have health insurance?</t>
  </si>
  <si>
    <t>What is your profession?</t>
  </si>
  <si>
    <t>Do you belong to a COVID-19 risk group?</t>
  </si>
  <si>
    <t>Yes</t>
  </si>
  <si>
    <t>1 to 3</t>
  </si>
  <si>
    <t>Researcher</t>
  </si>
  <si>
    <t>PhD student</t>
  </si>
  <si>
    <t>Female</t>
  </si>
  <si>
    <t>4 to 6</t>
  </si>
  <si>
    <t>Professor</t>
  </si>
  <si>
    <t>Living as married</t>
  </si>
  <si>
    <t xml:space="preserve">Test Analyst </t>
  </si>
  <si>
    <t>Answers</t>
  </si>
  <si>
    <t>Answered at</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</si>
  <si>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</si>
  <si>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</si>
  <si>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</si>
  <si>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</si>
  <si>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</si>
  <si>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</si>
  <si>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</si>
  <si>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</si>
  <si>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</si>
  <si>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</si>
  <si>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</si>
  <si>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</si>
  <si>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</si>
  <si>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</si>
  <si>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</si>
  <si>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</si>
  <si>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</si>
  <si>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</si>
  <si>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</si>
  <si>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</si>
  <si>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</si>
  <si>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</si>
  <si>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</si>
  <si>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</si>
  <si>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</si>
  <si>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</si>
  <si>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D1</t>
  </si>
  <si>
    <t>D2</t>
  </si>
  <si>
    <t>D3</t>
  </si>
  <si>
    <t>D4</t>
  </si>
  <si>
    <t>G</t>
  </si>
  <si>
    <t>Assignee</t>
  </si>
  <si>
    <t>Status: 100%</t>
  </si>
  <si>
    <t>Analysis</t>
  </si>
  <si>
    <t>Our Clustering</t>
  </si>
  <si>
    <t>First Author E-mail</t>
  </si>
  <si>
    <t>Goal(s)</t>
  </si>
  <si>
    <t>Research Question(s)</t>
  </si>
  <si>
    <t>Problem addressed in health perspective</t>
  </si>
  <si>
    <t>Problem addressed in computer science perspective</t>
  </si>
  <si>
    <t>Research type</t>
  </si>
  <si>
    <t>Empirical validation technique</t>
  </si>
  <si>
    <t>Challenges and Open Questions</t>
  </si>
  <si>
    <t>Domain of QoL</t>
  </si>
  <si>
    <t>Facets of QoL</t>
  </si>
  <si>
    <t>Type of solution</t>
  </si>
  <si>
    <t>Hardware(s)</t>
  </si>
  <si>
    <t>Protocols</t>
  </si>
  <si>
    <t>Technologies</t>
  </si>
  <si>
    <t>Cloud service models</t>
  </si>
  <si>
    <t>Development Process</t>
  </si>
  <si>
    <t>Strategies to act in the environment</t>
  </si>
  <si>
    <t>Observations</t>
  </si>
  <si>
    <t>Must be highlighted</t>
  </si>
  <si>
    <t>Verified</t>
  </si>
  <si>
    <t>Networks</t>
  </si>
  <si>
    <t>Brazil</t>
  </si>
  <si>
    <t>Cícero Alves da Silva</t>
  </si>
  <si>
    <t>cicero@ppgsc.ufrn.br</t>
  </si>
  <si>
    <t>Academia</t>
  </si>
  <si>
    <t>In this work, the goal was to evaluate the state of the art and challenges of applying Fog Computing to the Healthcare area.</t>
  </si>
  <si>
    <t>For what types of healthcare applications has Fog Computing been used? # What groups of diseases have Fog Computing studies addressed? # What kinds of research are used in health-related Fog Computing studies? # What are the characteristics of Fog Computing health solutions? # What are the reasons for using Fog Computing in the health area? # What are the health-related challenges of Fog Computing?</t>
  </si>
  <si>
    <t xml:space="preserve">high expenditures on medical care </t>
  </si>
  <si>
    <t>Sensors have several restrictions related to storage, processing, and battery capacity. # Cloud-based solutions can cause intolerable delays to health applications.</t>
  </si>
  <si>
    <t>Security # Privacy # Reliability # Real-time # Low latency # Interoperability</t>
  </si>
  <si>
    <t xml:space="preserve">Trabalho curto, mas muito bom. </t>
  </si>
  <si>
    <t>Korea</t>
  </si>
  <si>
    <t>Se Jin Park</t>
  </si>
  <si>
    <t>sipark@kriss.re.kr</t>
  </si>
  <si>
    <t>This research objective is the successful detection and generation of alarms in cases of stroke onset through IoT, which will allow the timely delivery of medical assistance, to mitigate the long-term effects of these attacks.</t>
  </si>
  <si>
    <t>Increase in the life expectancy</t>
  </si>
  <si>
    <t>Provide safe driving for the elderly</t>
  </si>
  <si>
    <t>Solution Proposal</t>
  </si>
  <si>
    <t xml:space="preserve">Purpose of this research projects is the successful detection and generation of alarms in cases of stroke onset for the elderly through IoT </t>
  </si>
  <si>
    <t>Not identifield</t>
  </si>
  <si>
    <t>Monitoring</t>
  </si>
  <si>
    <t>Elderly</t>
  </si>
  <si>
    <t>Bem fraco</t>
  </si>
  <si>
    <t>Yes (removed)</t>
  </si>
  <si>
    <t>Renato Basso Nabuco</t>
  </si>
  <si>
    <t>nabuco.renato@ufabc.edu.br</t>
  </si>
  <si>
    <t>Present a human-centered cyber-physical healthcare system concept that can connect users everyday routine, generating the analytics that guide behavior to promote health.</t>
  </si>
  <si>
    <t>How could the health insurance business be incentivized to promote health instead of treat diseases?</t>
  </si>
  <si>
    <t>Health promotion interventions by small firms</t>
  </si>
  <si>
    <t>Anyone</t>
  </si>
  <si>
    <t>Malaysia</t>
  </si>
  <si>
    <t>Yung-Wey Chong</t>
  </si>
  <si>
    <t>chong@usm.my</t>
  </si>
  <si>
    <t>The paper primarily aims to present a comprehensive classification of different energy sources that can be capitalized to power wearable devices. In addition, this research paper deals with the key challenges that must be considered in the development of autonomous wearable devices for telemedicine applications with a proposed system design for wearable device that uses energy harvesting technology.</t>
  </si>
  <si>
    <t>How to provide regular energy flow without affected by environment condition # How to minimize total power consumption # How to ensure user’s mobility especially in hospital condition</t>
  </si>
  <si>
    <t>Real-time monitoring of patients’ vital signs remotely</t>
  </si>
  <si>
    <t>Energy Harvesting For Wearable</t>
  </si>
  <si>
    <t>Power Density and Management # Power Consumption # Energy Storage # Network Design</t>
  </si>
  <si>
    <t>eMeD is introduced as selfsustainable wearable device that sense, process and transmit vital sign data via ZigBee</t>
  </si>
  <si>
    <t>Voltado para colheita de energia. Interessante para discutir possibilidades da área.</t>
  </si>
  <si>
    <t>Australia</t>
  </si>
  <si>
    <t>Lina Yao</t>
  </si>
  <si>
    <t>lina.yao@unsw.edu.au</t>
  </si>
  <si>
    <t>Present WITS, an end-to-end web-based in-home monitoring system for convenient and efficient care delivery</t>
  </si>
  <si>
    <t>How to seamlessly integrate the heterogeneous contexts of a smart home with better interoperability? # How to effectively recognize user activities and detect abnormalities by utilizing easily-accessible sensory data streams? # How to manage the personalized smart home in a more friendly way?</t>
  </si>
  <si>
    <t>Health monitoring in smart homes</t>
  </si>
  <si>
    <t>Integration of heterogeneous contexts of a smart home # Recognize user activities and detect abnormalities # Manage the personalized smart home in a friendly way</t>
  </si>
  <si>
    <t>Validation Research</t>
  </si>
  <si>
    <t>Experiment</t>
  </si>
  <si>
    <t>Interoperability # Recognize user activities # Personalized smart home in a more friendly way</t>
  </si>
  <si>
    <t>Acting</t>
  </si>
  <si>
    <t>Greece</t>
  </si>
  <si>
    <t>Maria Belesioti</t>
  </si>
  <si>
    <t>mbelesioti@oteresearch.gr</t>
  </si>
  <si>
    <t>Analyzes the impact of Internet of Things on the design of new eHealth services and solutions in the Context of VICINITY EU-funded project</t>
  </si>
  <si>
    <t>people with chronic diseases are in need for care and prevention of accidents at 24/7 basis.</t>
  </si>
  <si>
    <t>Case Study</t>
  </si>
  <si>
    <t>Interoperability#ecosystem resides behind the Network Address Translation – NAT#</t>
  </si>
  <si>
    <t>Artigo bem confuso</t>
  </si>
  <si>
    <t>Canada</t>
  </si>
  <si>
    <t>R Bruce Wallace</t>
  </si>
  <si>
    <t>wally@sce.carleton.ca</t>
  </si>
  <si>
    <t>This paper specifically focuses on modeling these flows and presents the challenges associated with the demands they place on Internet connectivity services. The paper presents an architecture for the resulting implementation models required for these solutions to be able to be scaled in communities.</t>
  </si>
  <si>
    <t>network capacity</t>
  </si>
  <si>
    <t>Bem fraco, verificar se vai manter</t>
  </si>
  <si>
    <t>Pakistan</t>
  </si>
  <si>
    <t>Shaftab Ahmed</t>
  </si>
  <si>
    <t>Shaftab_2010@yahoo.com</t>
  </si>
  <si>
    <t>Discusses some of the potential applications of IoTs in healthcare to improve the quality of life.</t>
  </si>
  <si>
    <t>PoC</t>
  </si>
  <si>
    <t>Heterogeneity#Interoperability#Advertising#Searching#Discovery#Protocols#Trust#Privacy#Security#Data communication</t>
  </si>
  <si>
    <t>The developers of IoTs for smart healthcare have to evolve open standards for interoperability, vendor neutral and platform independence for wider acceptance of the patients and the healthcare professionals.</t>
  </si>
  <si>
    <t>wireless, wired networks</t>
  </si>
  <si>
    <t>wireless sensor networks, Smart cards, RFID</t>
  </si>
  <si>
    <t>Bem superficial</t>
  </si>
  <si>
    <t>A. S. Albahri</t>
  </si>
  <si>
    <t>The motivation for this research is to continue providing healthcare services within mHealth for remote chronic heart disease (CHD) patients and recovery the mentions failures.</t>
  </si>
  <si>
    <t>Cardiovascular disease is growing worldwide and is projected to emerge as the No. 1 cause of death worldwide</t>
  </si>
  <si>
    <t>Evaluation Research</t>
  </si>
  <si>
    <t>Safety#Reliability#Cost efficiency</t>
  </si>
  <si>
    <t>The contributions of this research to the state-of-the-art are multi-faceted as follows: (i) designed a framework for faulttolerant in mHealth for ensuring continues providing healthcare services; (ii) identification new algorithm (3LLT); (iii) propose a decision matrix based on a crossover of ‘healthcare services packages/TAH’ and ‘hospitals list’ for hospitals selection; (iv) use MCDM in hospitals selection by adoption unique method which is AHP for estimating small power consumption.</t>
  </si>
  <si>
    <t>Wireless Sensor Network</t>
  </si>
  <si>
    <t>Boa referência</t>
  </si>
  <si>
    <t>France</t>
  </si>
  <si>
    <t>Arthur Gatouillat</t>
  </si>
  <si>
    <t>Build a wearable cardiorespiratory sensor that can be integrated to wider-scale healthcare framework</t>
  </si>
  <si>
    <t>Monitor cardiorespiratory data</t>
  </si>
  <si>
    <t>Real-time data monitoring # Remote configuration</t>
  </si>
  <si>
    <t>A personalized wearable to monitor cardiorespiratory data</t>
  </si>
  <si>
    <t>Activities of daily living, Energy and fatigue</t>
  </si>
  <si>
    <t>PSoC 5LP, BLE113, ADS1292R</t>
  </si>
  <si>
    <t>Bluetooth Low Energy (BLE), MQTT</t>
  </si>
  <si>
    <t>Descrição interessante sobre a criação de um wearable para monitoramento cardiaco</t>
  </si>
  <si>
    <t>Spain</t>
  </si>
  <si>
    <t>Eva Martínez-Caro</t>
  </si>
  <si>
    <t>eva.martinez@upct.es</t>
  </si>
  <si>
    <t>This paper explores the relationship between patients' capabilities for effective use of  information and communication technologies and the success of IoT-based healthcare services.</t>
  </si>
  <si>
    <t>Conceptual Proposal</t>
  </si>
  <si>
    <t>Personal innovativeness # self-efficacy # perceived usefulness # satisfaction # eLoyalty</t>
  </si>
  <si>
    <t>A model for evaluating health services from the user's point of view based on the Seddon model</t>
  </si>
  <si>
    <t>Difícil de entender</t>
  </si>
  <si>
    <t>United Kingdom</t>
  </si>
  <si>
    <t>Lee Newcombe</t>
  </si>
  <si>
    <t>L.S.Newcombe@2012.ljmu.ac.uk</t>
  </si>
  <si>
    <t>This paper considers the behaviours that can be associated with dementia and how these behaviours can be monitored through sensor technology.</t>
  </si>
  <si>
    <t>Elderly healthcare</t>
  </si>
  <si>
    <t>Involvement of human factors # Mobile # Uncontrolled environments # Issues with sensors</t>
  </si>
  <si>
    <t>Discute alguns desafio interessantes.</t>
  </si>
  <si>
    <t>United States of America</t>
  </si>
  <si>
    <t>J.U. Knickerbocker</t>
  </si>
  <si>
    <t>knickerj@us.ibm.com</t>
  </si>
  <si>
    <t>Industry</t>
  </si>
  <si>
    <t>In this paper, we describe both new technologies and advancements to heterogeneous integration technology tools, materials and processes that provide differentiating electronics for future healthcare diagnostic tools and sensors.</t>
  </si>
  <si>
    <t xml:space="preserve">Excluir trabalho ? Foco em hardware </t>
  </si>
  <si>
    <t>Qatar</t>
  </si>
  <si>
    <t>MOHAMMED AL DISI</t>
  </si>
  <si>
    <t>abbes.amira@qu.edu.qa</t>
  </si>
  <si>
    <t>This paper demonstrates the real-time performance of compressed ECG reconstruction on ARM’s big. LITTLE HMP and the advantages they provide as the primary processing unit of the IoT architecture. It also investigates the efficacy of Compressive sensing (CS) in minimizing power consumption of a wearable device under real-time and hardware constraints.</t>
  </si>
  <si>
    <t>Monitor the patient</t>
  </si>
  <si>
    <t>Latency#Reliability#Real time</t>
  </si>
  <si>
    <t>Presented REMS, a mobile real-time remote health monitoring architecture centered around the utilization of ARM’s big.LITTLE™ heterogenous multicore platform for signal processing, focusing on the efficacy of ECG CS under real time and hardware constraints.</t>
  </si>
  <si>
    <t>cloud computing</t>
  </si>
  <si>
    <t>email não é do autor</t>
  </si>
  <si>
    <t>Health Prediction</t>
  </si>
  <si>
    <t>India</t>
  </si>
  <si>
    <t>Rojalina Priyadarshini</t>
  </si>
  <si>
    <t>priyadarshini.rojalina@gmail.com</t>
  </si>
  <si>
    <t>This paper tries to propose a feasible fog computing-based deep learning model i.e., DeepFog to detect a person’s mental state and does an early detection for type-2 diabetes from some of the captured data.</t>
  </si>
  <si>
    <t>Diabetes, hypertension attacks and stress type classification</t>
  </si>
  <si>
    <t>Prediction of diseases # usage of fog computing in IoT-Health</t>
  </si>
  <si>
    <t>Esse trabalho é interessante pois detalha os dados utilizados na predição</t>
  </si>
  <si>
    <t>Italy</t>
  </si>
  <si>
    <t>Antonio Celesti</t>
  </si>
  <si>
    <t>mfazio@unime.it</t>
  </si>
  <si>
    <t>Both</t>
  </si>
  <si>
    <t>This paper focuses on how to compose new cutting-edge IoT and Cloud-based Cyber Physical Health Sytem (CPHS) services and applications interconnected with remote medical sensors and actuators using FIWARE technology in the context envisioned by FICHe.</t>
  </si>
  <si>
    <t>Clinical costs for patient</t>
  </si>
  <si>
    <t>Experience Paper</t>
  </si>
  <si>
    <t>Security#Privacy</t>
  </si>
  <si>
    <t>Adoption of the FIWARE for the development of Remote Patient Monitoring (RPM) and, in general, for tele-health projects aiming at supporting clinical centres interested in adopting the cloud computing technology.</t>
  </si>
  <si>
    <t>FIWARE, Cloud</t>
  </si>
  <si>
    <t>Estudar mais afundo FIWARE(Parece ser um tecnologia promissora)</t>
  </si>
  <si>
    <t>Germany</t>
  </si>
  <si>
    <t>Stephanie C. Rodermund</t>
  </si>
  <si>
    <t>rodermund@uni-trier.de</t>
  </si>
  <si>
    <t xml:space="preserve">This paper discusses ethical implications that infer from such a simulation approach with respect to the conflicts of interest between the individuals’ autonomy, self-determinism, and duty of care.
</t>
  </si>
  <si>
    <t>Increasing demand for professional care services</t>
  </si>
  <si>
    <t>Fora da ideia central do trabalho(VERIFICAR)</t>
  </si>
  <si>
    <t>Turkey</t>
  </si>
  <si>
    <t>Fadi Al-Turjman</t>
  </si>
  <si>
    <t>The main objective of this study is to offer a perception of new research endeavors for the development and advancement IoMT ecosystem.</t>
  </si>
  <si>
    <t>Cost # Precision and accuracy # Security and privacy # Electrical safety # Energy efficiency # Usability # Energy consumption # Data storage and privacy # Artificial Intelligence and Decision Support System # Network and Communication Technologies</t>
  </si>
  <si>
    <t>WiFi, ZigBee, Bluetooth</t>
  </si>
  <si>
    <t>NFC, RFID</t>
  </si>
  <si>
    <t>Fez uma boa descrição de desafios e questões em aberto. Esse "vale a pena ler de novo"</t>
  </si>
  <si>
    <t>Michael P. McRae</t>
  </si>
  <si>
    <t>mcdevitt@nyu.edu</t>
  </si>
  <si>
    <t>In this Account, we describe our most recent work toward developing the programmable bio-nanochip (p-BNC) ensemble with the capacity to learn.</t>
  </si>
  <si>
    <t>By promoting disease prevention and personalized wellness management, tools of this nature have the potential to improve health care exponentially</t>
  </si>
  <si>
    <t>lack of mobile health (mHealth) biomarker measurement platforms that are programmable (i.e., can be easily retasked for a variety of applications) and accessible to individuals, chemists, pharmaceutical scientists, and care-providers</t>
  </si>
  <si>
    <t>Patient confidentiality # Integration of data acquisition, handling, and interpretation # Sensors that learn</t>
  </si>
  <si>
    <t>Fique na dúvida sobre a remoção desse trabalho. Seria IoT mesmo?</t>
  </si>
  <si>
    <t>Antonella Carbonaro</t>
  </si>
  <si>
    <t>antonella.carbonaro@unibo.it</t>
  </si>
  <si>
    <t>They propose an ontology-based cognitive computing eHealth system which aims to provide semantic interoperability among heterogeneous IoT fitness devices and wellness appliances in order to facilitate data integration, sharing and analysis.</t>
  </si>
  <si>
    <t>Fitness tracking</t>
  </si>
  <si>
    <t>Sematic interoperability</t>
  </si>
  <si>
    <t>An ontology-based cognitive computing eHealth system which aims to provide semantic interoperability among heterogeneous IoT fitness devices and wellness appliances in order to facilitate data integration, sharing and analysis</t>
  </si>
  <si>
    <t>Focado em ontologias.</t>
  </si>
  <si>
    <t>Mexico</t>
  </si>
  <si>
    <t>P.J. Escamilla-Ambrosio</t>
  </si>
  <si>
    <t>pescamilla@cic.ipn.mx</t>
  </si>
  <si>
    <t>Não incluir. Capítulo de livro com foco em computação em nuvem. ok!</t>
  </si>
  <si>
    <t>Massimiliano Donati</t>
  </si>
  <si>
    <t>massimiliano.donati@unipi.it</t>
  </si>
  <si>
    <t>This paper presents a telemedicine platform for data acquisition, distribution, processing, presentation, and storage, aimed to remotely monitor the clinical status of chronic patients.</t>
  </si>
  <si>
    <t>Increasing number of patients</t>
  </si>
  <si>
    <t>Scalable applications</t>
  </si>
  <si>
    <t>The proposed solution is based on monitoring kits, with wireless Bluetooth (BT)/ Bluetooth low energy (BLE) sensors and a gateway (i.e., smartphone or tablet) connected to a web-based cloud application that collects and makes available the clinical information to the medical staff. The platform allows clinicians and practitioners to monitor at distance their patients, according to personalized treatment plans, and to act promptly in case of aggravations, reducing hospitalizations and improving patients’ quality of life.</t>
  </si>
  <si>
    <t>HTTPS, wireless Bluetooth(BT), Bluetooth low energy (BLE), WiFi, 3G, 4G</t>
  </si>
  <si>
    <t>HTML5, CSS, and JavaScript, XML, Android</t>
  </si>
  <si>
    <t>Muito bom</t>
  </si>
  <si>
    <t>Vincenzo Della Mea</t>
  </si>
  <si>
    <t>vincenzo.dellamea@uniud.it</t>
  </si>
  <si>
    <t>This paper describes an infrastructure designed and experimentally developed to support IoT deployment in a health care setup, and the management of patients with Alzheimer’s disease and dementia has been chosen for a proof-of-concept study.</t>
  </si>
  <si>
    <t>Increasing life expectancy and reducing birth rates</t>
  </si>
  <si>
    <t>Power#Bandwidth#Communication infrastructure.</t>
  </si>
  <si>
    <t>Muito com trabalho, explica muiot bem os protocolos(LoRa, Sigfox...)</t>
  </si>
  <si>
    <t>Fayez Qureshi</t>
  </si>
  <si>
    <t>krishnan@ryerson.ca</t>
  </si>
  <si>
    <t>This study attempts to investigate the hardware components that are required to design wearable devices that are used in the emerging context of the Internet of Medical Things (IoMT)</t>
  </si>
  <si>
    <t>Continuos monitoring of vital sign</t>
  </si>
  <si>
    <t>Arduino, Raspberry Pi</t>
  </si>
  <si>
    <t>Não chega a propor nada. Faz uma análise dos aspectos que envolvem o design de um wearable</t>
  </si>
  <si>
    <t>Portugal</t>
  </si>
  <si>
    <t>Gonçalo Marques</t>
  </si>
  <si>
    <t>goncalosantosmarques@gmail.com</t>
  </si>
  <si>
    <t>develop a cost-effective and accurate system that can be easily configured and installed by the average user</t>
  </si>
  <si>
    <t>Noise</t>
  </si>
  <si>
    <t>Low cost and modularity</t>
  </si>
  <si>
    <t>Remove: focused on smart cities ok</t>
  </si>
  <si>
    <t>Nitesh Kumar Gaurav</t>
  </si>
  <si>
    <t>swinger@ipu.ac.in</t>
  </si>
  <si>
    <t>Create a traffic light crossing algorithm to help the visually challenges persons to cross the traffic light in IoT network.</t>
  </si>
  <si>
    <t>Fábio Silva</t>
  </si>
  <si>
    <t>fabiosilva@di.uminho.pt</t>
  </si>
  <si>
    <t>Tracking context-aware well-being</t>
  </si>
  <si>
    <t>Remove: focused on smart cities. ok</t>
  </si>
  <si>
    <t>Remover. Focado em smart cities e drones ok</t>
  </si>
  <si>
    <t>Sweden</t>
  </si>
  <si>
    <t>Jan Markendahl</t>
  </si>
  <si>
    <t>janmar@kth.se</t>
  </si>
  <si>
    <t>Remover. Muito focado em smart cities ok</t>
  </si>
  <si>
    <t>E. Laxmi Lydia</t>
  </si>
  <si>
    <t>elaxmi2002@yahoo.com</t>
  </si>
  <si>
    <t>This paper uses are fined collective network model to drop protection risks and examine how phenomenal wearable gadgets are prodigious in science and intelligent technology.</t>
  </si>
  <si>
    <t>A system to maintain enormous data in unfolding data preparation, evaluation, and security using Big Data in IoT, and also interpret design applications of Healthcare IoT.</t>
  </si>
  <si>
    <t>Remover. Não discute desafios. ok</t>
  </si>
  <si>
    <t>Joel J. P. C. Rodrigues</t>
  </si>
  <si>
    <t>joeljr@ieee.org</t>
  </si>
  <si>
    <t>This work presents a review of techniques based on IoT for healthcare and ambient assisted living, defined as the Internet of Health Things (IoHT), based on the most recent publications and products available in the
market from industry for this segment. Also, this work identifies the technological advances made so far, analyzing the challenges to be overcome and provides an approach of future trends.</t>
  </si>
  <si>
    <t xml:space="preserve">Bluetooth low energy(BLE), Bluetooth,  6LoWPAN (IPv6 over Low Power Wireless Personal Area Networks) over the IEEE 802.15.4
</t>
  </si>
  <si>
    <t>machine-to-machine (M2M) communications</t>
  </si>
  <si>
    <t>Participação de alunos da UNIFOR (Muito bom)</t>
  </si>
  <si>
    <t>Elena de la Guía</t>
  </si>
  <si>
    <t>mariaelena.guia@uclm.es</t>
  </si>
  <si>
    <t>Conduct and expert survey to identify challenges and advantages in home automation and system interaction</t>
  </si>
  <si>
    <t>Short paper ok</t>
  </si>
  <si>
    <t>Muhammad Faheem</t>
  </si>
  <si>
    <t>muhammad.faheem@agu.edu.tr</t>
  </si>
  <si>
    <t>This study proposes a novel, multiobjective, lion mating optimization inspired routing protocol, called self-organizing multiobjective routing protocol (SARP), for BASN-based IoT healthcare applications.</t>
  </si>
  <si>
    <t>Simulation</t>
  </si>
  <si>
    <t>Data transmission by BASN # Timely delivery # Network interference # Reliable and energy-efficient wireless communications among BASNs # Energy consumption</t>
  </si>
  <si>
    <t>A routing protocol for BASNs</t>
  </si>
  <si>
    <t>Proposta de um novo protocolo de roteamento para BASNs</t>
  </si>
  <si>
    <t>Bangladesh</t>
  </si>
  <si>
    <t>Md. Asif-Ur-Rahman</t>
  </si>
  <si>
    <t>mufti.mahmud@fntu.ac.uk</t>
  </si>
  <si>
    <t>It proposes a five-layered heterogeneous mist, fog, and cloud based IoHT framework capable of efficiently handling and routing (near-)real-time as well as offline/batch mode data.</t>
  </si>
  <si>
    <t xml:space="preserve">High QoS of such heterogeneous communication frameworks # Reducing E2E latency and packet drop rate </t>
  </si>
  <si>
    <t>A heterogeneous cloud based IoHT communication framework with mist and fog computing</t>
  </si>
  <si>
    <t>Mist, fog and cloud computing</t>
  </si>
  <si>
    <t>Referência interessante sobre framework que na verdade parece muito com uma arquitetura para sistemas de saúde</t>
  </si>
  <si>
    <t>Adeniyi Onasanya</t>
  </si>
  <si>
    <t>onasanya@uregina.ca</t>
  </si>
  <si>
    <t>The paper highlights the design implementation of a smart healthcare system for the province of Saskatchewan for enhanced electronic medical record initiative and also to augment and support the existing healthcare delivery options to ensure the quality of life of patients by integrating IoT technology and other pertinent technologies in the contexts of those services.</t>
  </si>
  <si>
    <t>Loss of signals and connectivity # Security of communication channels # Frequency of charging sensors # Wireless technologies and standards that support low energy consumption # Security, privacy and encryption for devices and sensors</t>
  </si>
  <si>
    <t>São trabalhos distintos</t>
  </si>
  <si>
    <t>This paper presents the AirPlus real-time indoor environmental quality monitoring system, which incorporates several advantages when compared to other systems, such as scalability, flexibility modularity, easy installation, and configuration, as well as mobile computing software for data consulting and notifications.</t>
  </si>
  <si>
    <t>Independence in elderly adults</t>
  </si>
  <si>
    <t>Scalability#Flexibility#Modularity#Easy installation#Real time#Low cost</t>
  </si>
  <si>
    <t>An IoT solution called AirPlus developed to monitor indoor air quality. The AirPlus provides several advantages when compared to other systems, such as scalability, flexibility, modularity, easy installation, and configuration, as well as mobile computing software for data consulting and notifications.</t>
  </si>
  <si>
    <t>ESP8266, particulate matter(PMS5003ST), temperature, humidity, and formaldehyde sensor module</t>
  </si>
  <si>
    <t>IEEE 802.11 b/g/n</t>
  </si>
  <si>
    <t>Swift programming(IOS), SQl,  ASP .NET</t>
  </si>
  <si>
    <t>Solução bem interessante</t>
  </si>
  <si>
    <t>Yashodhan Athavale</t>
  </si>
  <si>
    <t>yashodhan.athavale@ryerson.ca</t>
  </si>
  <si>
    <t>Investigate the clinical applications of wearable devices for biosignal and disease monitoring</t>
  </si>
  <si>
    <t>The track body parameters is still limited when compared to vital body parameters in a clinical context</t>
  </si>
  <si>
    <t>Invasive methods to collect data#Cumbersome and large equipment#Real-time monitoring requires large memory#Extensive cabling#Data acquisition and storage is not standardized#Data restricted only to hospitals &amp;doctors#Disease diagnosis dependent on doctor expertise</t>
  </si>
  <si>
    <t xml:space="preserve">Monitoring biosignals using wearable devices for disease pre-vention and vital sign healthiness is a novel direction, and couldvery well play a pivoting role in healthcare systems around theworld. </t>
  </si>
  <si>
    <t>Solução um pouco confusa</t>
  </si>
  <si>
    <t>Romania</t>
  </si>
  <si>
    <t>Florin Popentiu-Vlădicescu</t>
  </si>
  <si>
    <t>This work emphasizes on conceptual issues and methodological aspects related to data registration, filtering, smoothing, analyzing in order to predict important indicators of the quality of life and describes new practical strategies to analyze reliability data in context Big Data</t>
  </si>
  <si>
    <t>1) Big data is an opportunity for reliability engineers when study/analyze big networks of sensors, large grids, or very large smart cities; 2) There is at least one reference architecture supporting high connectivity when working according to the Industry 4.0 framework; 3) There are developed many platforms, frameworks, and standards to serve as main vectors in implementing large scale applications supporting integrated Big Data technologies, Industrial Data and Sensors oriented protocols.</t>
  </si>
  <si>
    <t>Temos questões de pesquisa ?</t>
  </si>
  <si>
    <t>Iran</t>
  </si>
  <si>
    <t>Houriyeh Khodkari</t>
  </si>
  <si>
    <t>houriyeh.khodkari@srbiau.ac.ir</t>
  </si>
  <si>
    <t>In this paper, first, the challenges of quality of service are expressed in the integration of the cloud and the Internet of Things services. Then, the challenges of QoS in smart healthcare services such as the limitation of use of sensor data, big data, lack of standard methods of quality of service and the complexity of cloud and IoT layers are reviewed based on this integration.</t>
  </si>
  <si>
    <t>Increasing intelligence in health services, people's quality of life will improve and access to emergency medical services and care for patients and elderly will be faster and easier.</t>
  </si>
  <si>
    <t>The integration of the cloud and the Internet of Things services</t>
  </si>
  <si>
    <t xml:space="preserve">Devices resources constraint#Traffic load # Data redundancy # Scalability # Error tolerance # Heterogeneity # Multiple receiver and traffic types # Real-time requirements # Specific techniques and technologies for analyzing and evaluating data # Limitation of using sensors data # Big data # QoS Assurance Challenges for CoT Remote HealthCare Applications # The deficiency of standardized methods for end-to-end service quality (between the end user,IoT and cloud) # Complexity of integration of different layers of cloud and the Internet of Things
</t>
  </si>
  <si>
    <t>The use of ontologies and the semantic web have been proposed for having a better quality of services, each of which requires extensive research. While there is another important research in modeling QoS software components that we have not discussed.</t>
  </si>
  <si>
    <t>Tive que juntar os desafios de diferentes áreas no mesmo lugar</t>
  </si>
  <si>
    <t>Security</t>
  </si>
  <si>
    <t>Ankush B. Pawar</t>
  </si>
  <si>
    <t>ankushpawar1981@gmail.com</t>
  </si>
  <si>
    <t>In this paper, the medical applications are considered. This paper is mainly focuses on the analysis of various services and applications of IoT.</t>
  </si>
  <si>
    <t>Ensuring the security of health data</t>
  </si>
  <si>
    <t>Confidentiality#Authentication#Access control#Privacy#Trust#Policy enforcement</t>
  </si>
  <si>
    <t>A modification of the RSA algorithm to ensure greater security of data generated by IoT devices</t>
  </si>
  <si>
    <t>Todos os desafios são da mesma área, segurança</t>
  </si>
  <si>
    <t>Siddique Latif</t>
  </si>
  <si>
    <t>slatif.msee15seecs@seecs.edu.pk</t>
  </si>
  <si>
    <t xml:space="preserve">Present for the first time a big-picture overview of this impending 5G-enabled healthcare revolution that will be driven by 5G wireless technology and fully supported by other associated technologies. </t>
  </si>
  <si>
    <t>Improve the healthcare systems</t>
  </si>
  <si>
    <t>Lack of Universal Access # Ageing Populations # Lack of a Data-Driven Culture</t>
  </si>
  <si>
    <t>Big Data for Healthcare # 5G Connectivity # Artificial Intelligence and Machine Learning # Ingestible Sensors # Wearable Sensors # Robot-Assisted Therapy and Surgery # Open Source EHR/EMR Systems</t>
  </si>
  <si>
    <t>Trabalho bem escrito. Pode ser uma boa referência sobre inovações e estado atual dos sistemas de saúde</t>
  </si>
  <si>
    <t>Ovidiu-Lucian Bajenaru</t>
  </si>
  <si>
    <t>olucian.b@gmail.com</t>
  </si>
  <si>
    <t>Propose a platform that uses these technologies in order to predict the chronic deterioration of health status, both physical and mental, in elderly and to evaluate the impact that different physiological and ambient parameters have in the development of the disease.</t>
  </si>
  <si>
    <t>Collect and storage data from various sensors</t>
  </si>
  <si>
    <t>Storage#Large number of monitored</t>
  </si>
  <si>
    <t>Proposed an enhancement of the MONISAN platform that includes realtime estimation of the risk of dementia in elderly patients and assessment of the impact that the recorded parameters might have in the development of the medical condition.</t>
  </si>
  <si>
    <t>Trabalho bem parecido com o anterior</t>
  </si>
  <si>
    <t>Chile</t>
  </si>
  <si>
    <t>Ahmed M. Elmisery</t>
  </si>
  <si>
    <t>smrho@sungkyul.ac.kr</t>
  </si>
  <si>
    <t>Build a a framework for cloud healthcare recommender service</t>
  </si>
  <si>
    <t>The problem we are tackling has two sides; we want to detain the ability of the adversary to identify patients based on a set of identifying health data and thus track them by correlating this released data with data from other publicly-accessible databases and in the same time we want to prevent the adversary from profiling the patients through their network identity and therefore invade their privacy.</t>
  </si>
  <si>
    <t>Privacy#Trust</t>
  </si>
  <si>
    <t>An approach for handling privacy in the current service oriented model</t>
  </si>
  <si>
    <t>Trabalho complexo de entender</t>
  </si>
  <si>
    <t>Ciprian Dobre</t>
  </si>
  <si>
    <t>ciprian.dobre@ici.ro</t>
  </si>
  <si>
    <t>This paper presents the need to identify the requirements of elderly people in designing and developing computer systems to support a decent living standard with the potential to improve the quality of life.</t>
  </si>
  <si>
    <t>The increase of elderly people</t>
  </si>
  <si>
    <t>Monitoring and non-intrusive care to the elderly</t>
  </si>
  <si>
    <t>The proposed system aims to provide monitoring and non-intrusive care to the elderly in order to improve their Quality of life (QoL) and wellbeing, by offering modern and efficient solutions to solve their problems. The integrated technology has for objective monitoring and instrumentation of the QoL intervention.</t>
  </si>
  <si>
    <t>Physical, Psychological</t>
  </si>
  <si>
    <t>Energy and fatigue, Mobility; Thinking, learning, memory and concentration</t>
  </si>
  <si>
    <t>WiFi, LTE, Ethernet</t>
  </si>
  <si>
    <t>Trabalho curto, mas bem legal</t>
  </si>
  <si>
    <t>Tim Althoff</t>
  </si>
  <si>
    <t>althoff@cs.stanford.edu</t>
  </si>
  <si>
    <t>Identify lessons learned from my own work and from other excellent contributions to the field and current challenges in this research area.</t>
  </si>
  <si>
    <t>Improve QoL</t>
  </si>
  <si>
    <t>Open research challenges include identification of useful signals and proxies in sensor and Web data to capture behaviors, relevant context, and outcomes # develop improved computational tools for analysis as well as establish methods and protocols # significant challenges exist in moving from passive sensing to acting on data inferences and interacting with users # de-identify data without introducing noise # anonymization techniques are open to reidentification attacks # data silos</t>
  </si>
  <si>
    <t>Trabalho excelente para referências futuras. Esse vale a pena ler de novo</t>
  </si>
  <si>
    <t>Karim Tabia</t>
  </si>
  <si>
    <t>tabia@cril.univ-artois.fr</t>
  </si>
  <si>
    <t>It was performed a survey to highlight some hot-issues regarding personalization in IoT</t>
  </si>
  <si>
    <t>Interoperability # Personalization in IoT</t>
  </si>
  <si>
    <t>The authors propose some hints to overcome the challenges like use machine learning, data mining and artificial intelligence.</t>
  </si>
  <si>
    <t>Trabalho fraco</t>
  </si>
  <si>
    <t>Joseph Rafferty</t>
  </si>
  <si>
    <t>j.rafferty@ulster.ac.uk</t>
  </si>
  <si>
    <t>This study has developed an ensemble of thermal vision-based, big data facilitated, solutions which aim to address some of the deficiencies presented in previous works.</t>
  </si>
  <si>
    <t>An ensemble of novel fall detection processes with can identify falls through an unobtrusive monitoring mechanism involving low-resolution, thermal vison sensors.</t>
  </si>
  <si>
    <t>Wi-Fi, HTTP</t>
  </si>
  <si>
    <t>SensorCentral platform, MongoDB, TensorFlow platform, Convolution Neural Networks (CNN)</t>
  </si>
  <si>
    <t>Egypt</t>
  </si>
  <si>
    <t>Noha MM. AbdElnapi</t>
  </si>
  <si>
    <t>Noha.mohamed@nub.edu.eg</t>
  </si>
  <si>
    <t>This paper provides an overview of the main medical sensors in IoT and a review of the current state-ofthe-art of IoT projects, and technologies required for healthcare services.</t>
  </si>
  <si>
    <t>Healthcare services</t>
  </si>
  <si>
    <t>Healthcare archictectures</t>
  </si>
  <si>
    <t>Standardization # Synchronization # Management # Balancing</t>
  </si>
  <si>
    <t>Trabalho fraco.</t>
  </si>
  <si>
    <t>Gabriel Ferreira</t>
  </si>
  <si>
    <t>2131218@my.ipleiria.pt</t>
  </si>
  <si>
    <t>This paper presents a low cost solution of an in-home assistive system merged with a home automation system.</t>
  </si>
  <si>
    <t>Smart home health monitoring</t>
  </si>
  <si>
    <t>Low cost smart home for elders</t>
  </si>
  <si>
    <t>Raspberry Pi3, Arduino</t>
  </si>
  <si>
    <t>IEEE 802.11</t>
  </si>
  <si>
    <t>HTML, CSS, JQuery</t>
  </si>
  <si>
    <t>Trabalho fraco. Verificar se deve realmente ficar</t>
  </si>
  <si>
    <t>Shirin Enshaeifar</t>
  </si>
  <si>
    <t>s.enshaeifar@surrey.ac.uk</t>
  </si>
  <si>
    <t>Discuss the design principles and the lessons that we have learned by co-designing this system with patients, their careers, clinicians, and also our industry partners</t>
  </si>
  <si>
    <t>Dementia care</t>
  </si>
  <si>
    <t>Connect different IoT devices to monitor people with dementia aiming to improve their lifes.</t>
  </si>
  <si>
    <t>Big data volume # Velocity # Variety # Heterogeneity # Interoperability # Usability</t>
  </si>
  <si>
    <t>Physical, Environment</t>
  </si>
  <si>
    <t>Wi-Fi, Bluetooth, SigFox, AMQP</t>
  </si>
  <si>
    <t>Mongo DB, JSON, FHIR</t>
  </si>
  <si>
    <t>Trabalho interessante com parceria entre academia e industria e com propostas para superar problemas de heterogeneidade</t>
  </si>
  <si>
    <t>Gayatri Gopal</t>
  </si>
  <si>
    <t>gayatri.gopal@sap.com</t>
  </si>
  <si>
    <t>Discuss the digital transformation in healthcare</t>
  </si>
  <si>
    <t>The need to improve patient outcomes while containing costs, improve quality of life and saving people's lives</t>
  </si>
  <si>
    <t>Opinion Paper</t>
  </si>
  <si>
    <t>Legacy systems # Limited adoption of data standards # Technical debts # Data security and privacy # Big data volume, variety and veracity # Lack of interoperability in healthcare systems # Lack of appropriate testing for wearables and fitness tracking # Lack of regularoty authorization</t>
  </si>
  <si>
    <t>Digital transformation with intelligent, integration-readt applications and platforms that help to manage patients, networks, employees, and core processes</t>
  </si>
  <si>
    <t>Trabalho interessante para obter citações e dados sobre saúde digital.</t>
  </si>
  <si>
    <t>Brent Mittelstadt</t>
  </si>
  <si>
    <t>brent.mittelstadt@oii.ox.ac.uk</t>
  </si>
  <si>
    <t>This paper describes nine principles and nine guidelines for ethical design of H-IoT devices and data protocols.</t>
  </si>
  <si>
    <t>Ethical principles # Security # Privacy</t>
  </si>
  <si>
    <t>Trabalho interessante sobre aspectos éticos no desenvolvimento de H-IoT</t>
  </si>
  <si>
    <t>Leandro Y. Mano</t>
  </si>
  <si>
    <t>leandroyukiomano@usp.br</t>
  </si>
  <si>
    <t>This article discusses how a layer-based architecture can be used to detect emotional factors to assist in healthcare and the prevention of accidents within the context of Smart Home Health.</t>
  </si>
  <si>
    <t>A feasible architecture for smart home health</t>
  </si>
  <si>
    <t>Offloading # Healthcare services with Machine Learning</t>
  </si>
  <si>
    <t>A layer based architecture for processing sensor data (e.g., the heart rate and facial features) to detect and classify the user’s emotional state in an HSH environment.</t>
  </si>
  <si>
    <t>Positive feelings, Negative feelings</t>
  </si>
  <si>
    <t>Trabalho interessante sobre reconhecimento de emoções. Depois, temos que analisar o currículo desses pesquisadores da USP. Além disso, o trabalho comenta sobre bases de dados utilizadas no estudo MIT-BIH e FACES.</t>
  </si>
  <si>
    <t>Amit Sheth</t>
  </si>
  <si>
    <t>amit@knoesis.org</t>
  </si>
  <si>
    <t>This paper outlines current opportunities and challenges, with a focus on key AI approaches to make augmented personalized health a reality.</t>
  </si>
  <si>
    <t>Health monitoring</t>
  </si>
  <si>
    <t>Big data in healthcare</t>
  </si>
  <si>
    <t>Sensor data reliability and quality # Sensor data heterogeneity # Contextual interpretation and abstraction # Personalized health</t>
  </si>
  <si>
    <t>Trabalho interessante, apesar de pequeno</t>
  </si>
  <si>
    <t>New Zealand</t>
  </si>
  <si>
    <t>Soe Ye Yint Tun</t>
  </si>
  <si>
    <t>sam.madanian@aut.ac.nz</t>
  </si>
  <si>
    <t>Provide a comprehensive overview of IoT and wearable technologies applications</t>
  </si>
  <si>
    <t>Trabalho interessante, caso o escopo da proposta de doutorado seja estreitada para idosos. É possível encontrar dispositivos e tipos de dados coletados para uso em diversos problemas de saúde.</t>
  </si>
  <si>
    <t>Yili Ren</t>
  </si>
  <si>
    <t>ren@cs.fsu.edu</t>
  </si>
  <si>
    <t>This paper presents LiquidSense, a liquid level sensing system that is low-cost, high accuracy, widely applicable to different daily liquids and containers, and can be easily integrated with existing smart home networks.</t>
  </si>
  <si>
    <t>Liquid level sensing with low-cost and highly accurate solutions # applicable to daily liquid containers # easily integrated with smart homes networks # sensing multiple containers # energy consumption # unsupervised learning method</t>
  </si>
  <si>
    <t>Activities of daily living; Home environment</t>
  </si>
  <si>
    <t>Wi-Fi</t>
  </si>
  <si>
    <t>Curve fitting and SVM</t>
  </si>
  <si>
    <t>Trabalho interessante. Monitoramento de líquidos com componentes de baixo custo</t>
  </si>
  <si>
    <t>South Korea</t>
  </si>
  <si>
    <t>Jeevan Kharel</t>
  </si>
  <si>
    <t>jeevankharel@kumoh.ac.kr</t>
  </si>
  <si>
    <t>In this paper, an architecture for smart health monitoring system is proposed and is implemented by creating a basic testbed.</t>
  </si>
  <si>
    <t>The large amount of data generated by the sensors</t>
  </si>
  <si>
    <t>Availability of internet#storage#Computing capabilities#Power</t>
  </si>
  <si>
    <t>A smart health monitoring system based on Fog Computing exploiting LoRa as connectivity.</t>
  </si>
  <si>
    <t>Pulse sensor, Raspberry Pi 3, MTDOT-915-X1P-SMA-1, MTCDT H5, MTAC-LORA-915, Windows PC (Intel CoreTM i5 CPU)</t>
  </si>
  <si>
    <t>wireless sensor network, Fog Computing</t>
  </si>
  <si>
    <t>Trabalho muito bem detalhado, boa referência para falar sobre LoRa</t>
  </si>
  <si>
    <t>Quoc T. Huynh</t>
  </si>
  <si>
    <t>quochuynhtan@gmail.com</t>
  </si>
  <si>
    <t>It proposes a system for activity assessment and fall detection intended for in-home applications using the Internet of Things (IoT) for real-time detection of falls events and potentially fall prevention using a low-cost, wearable sensor system</t>
  </si>
  <si>
    <t>Usability # Sensor placement in body # Battery life and frequency of charging devices</t>
  </si>
  <si>
    <t>Mobility, Activities of daily living</t>
  </si>
  <si>
    <t>Smartphone accelerometer and gyroscope</t>
  </si>
  <si>
    <t>LoRa, WiFi</t>
  </si>
  <si>
    <t>AWS DynamoDB, S3, EC2</t>
  </si>
  <si>
    <t>Trabalho recente sobre detecção de quedas em idosos</t>
  </si>
  <si>
    <t>Koray İnçki</t>
  </si>
  <si>
    <t>kincki@adanabtu.edu.tr</t>
  </si>
  <si>
    <t>The authors proposed an architecture that integrates open-source software for complex-event processing and stream processing, which promises to seamlessly analyze real-time data flowing from health sensors from an elderly person.</t>
  </si>
  <si>
    <t>Health seamless monitoring</t>
  </si>
  <si>
    <t>Big data processing</t>
  </si>
  <si>
    <t>An architecture using Esper, Kafka and CoAP</t>
  </si>
  <si>
    <t>Trabalho simples</t>
  </si>
  <si>
    <t>Dimitrios Gkouskos</t>
  </si>
  <si>
    <t>dimitrios.gkouskos@mah.se</t>
  </si>
  <si>
    <t>This paper aims to outline areas of improvement for health related IOT research by examining existing health IOT solutions from the position of advocating for a participatory approach to elderly health management.</t>
  </si>
  <si>
    <t>Elderly face issues of reduced physical ability</t>
  </si>
  <si>
    <t>Trabalho um pouco confuso</t>
  </si>
  <si>
    <t>Ashlesha Bhide</t>
  </si>
  <si>
    <t>shalini.prasad@utdallas.edu</t>
  </si>
  <si>
    <t>Demonstrate the first technological proof of a combinatorial biosensor for continuous, dynamic monitoring of alcohol and glucose in ultra- low volumes (1- 5μL) of passive perspired sweat towards developing a wearable- IOT based platform</t>
  </si>
  <si>
    <t>Offers low-cost diagnostic solutions for chronic and fatal disease management in remote locations.</t>
  </si>
  <si>
    <t>Creation of a biosensor that can be integrated with ioT wearables for detection the blood glucose level</t>
  </si>
  <si>
    <t>USER PROFILE = anyone</t>
  </si>
  <si>
    <t>Finland</t>
  </si>
  <si>
    <t>Amir-Mohammad Rahmani</t>
  </si>
  <si>
    <t>amirah@utu.fi</t>
  </si>
  <si>
    <t>In this paper, we exploit the strategic position of such gateways to offer several higher-level services such as local storage, real-time local data processing, embedded data mining, etc., proposing thus a Smart e-Health Gateway.</t>
  </si>
  <si>
    <t>Deployment of ubiquitous health monitoring systems especially in clinical environments.</t>
  </si>
  <si>
    <t>Plug-and-play ability#Reconfigurability#Energy efficiency#Scalability#Lower processing power#Memory#Transmission speed#Realtime#reliability#Protocol Interoperability#Device Interoperability#Local Storage#Data Filtering#Local Data Processing#Device Discovery#Mobility Support#</t>
  </si>
  <si>
    <t xml:space="preserve">Pandaboard#SmartRF06 board#CC2538 module#MOD-ENC28J60 Ethernet Module </t>
  </si>
  <si>
    <t>Verificar o Problem addressed in health perspective</t>
  </si>
  <si>
    <t>Sauro Vicinil</t>
  </si>
  <si>
    <t>iris@eservices4Iife.org</t>
  </si>
  <si>
    <t>This paper is explorative and induced from an ongoing development and practical implementation of the City of the Future Living Lab within San Raffaele Scientific Institute (HSR).  Such setting is a fruitful opportunity to explore and discuss how the  Living Lab concept and process can be extended to the understanding, studying and  measuring of the interaction between children and services, and the potential of Internet of Things technologies in innovation.</t>
  </si>
  <si>
    <t>Involve children in the process of creating the Future Living Lab</t>
  </si>
  <si>
    <t>Physical, Psychological, Social relationships</t>
  </si>
  <si>
    <t>Pain and discomfort, Dependence on medicinal; Self-esteem; Personal relationships</t>
  </si>
  <si>
    <t>Child</t>
  </si>
  <si>
    <t>Verificar se o não foca em smart city</t>
  </si>
  <si>
    <t>Heena Varshney</t>
  </si>
  <si>
    <t>heenavarshney14@gmail.com</t>
  </si>
  <si>
    <t>Discuss the implementation and design of a eHealth monitoring and measurement system based on IoT with Arduino</t>
  </si>
  <si>
    <t>Cardiovascular diseases</t>
  </si>
  <si>
    <t>Low cost and effective health-care monitoring system</t>
  </si>
  <si>
    <t>An eHealth system for continuously monitoring the ECG signal of a patient</t>
  </si>
  <si>
    <t>ESP8266, Arduino</t>
  </si>
  <si>
    <t>Google Firebase</t>
  </si>
  <si>
    <t>Verificar se deve ser mantido. Trabalho fraco</t>
  </si>
  <si>
    <t>This paper provides an experiment protocol that can be used to monitor those with mild cognitive impairment in a natural environment</t>
  </si>
  <si>
    <t>Dementia</t>
  </si>
  <si>
    <t>Experiment protocol for a cost-effective mobile sensing technologies</t>
  </si>
  <si>
    <t>Experiment protocol</t>
  </si>
  <si>
    <t>Indonesia</t>
  </si>
  <si>
    <t>Arni Ariani</t>
  </si>
  <si>
    <t>arniariani@yahoo.com</t>
  </si>
  <si>
    <t>Verificar se é um livro</t>
  </si>
  <si>
    <t>We focus on the IoT based healthcare system for cancer care services and business analytics/cloud services and also propose the adoption and implementation of IoT/WSN technology to augment the existing treatment options to deliver healthcare solution</t>
  </si>
  <si>
    <t>Increase in the number of cancer cases in the world</t>
  </si>
  <si>
    <t>Security#Scalability#Reliability</t>
  </si>
  <si>
    <t>Proposed the implementation of an IoT-enabled medical system for enhanced treatment, diagnosis, detection, and monitoring of cancer patients based on cancer care services and business analytics/cloud services, where the business analytics/cloud services constitute enablers for actionable insights; decision making; data transmission; and reporting.</t>
  </si>
  <si>
    <t>LoRaWAN, IEEE 802.15.4</t>
  </si>
  <si>
    <t>ZigBee: é um padrão. Fique em dúvida. Talvez fosse o caso de ter outra coluna.
6LoWPAN: grupo de trabalho do IETF.
WirelessHART: não conheço, mas pelo que li também é um padrão para redes wireless
Wireless cellular: tecnologia
LoRaWAN: protocolo
LPWA: tipo de rede
IEEE 802.15.4: protocolo</t>
  </si>
  <si>
    <t>Mohammad-Mahdi Bidmeshki</t>
  </si>
  <si>
    <t>bidmeshki@utdallas.edu</t>
  </si>
  <si>
    <t>In this paper, we propose a low-power programmable signal processing architecture for dynamic and periodic activity monitoring applications which utilizes the properties of the physical world(i.e., human body movements) to reduce the power consumption of the system.</t>
  </si>
  <si>
    <t>The limited power source restricts the processing power of the sensor nodes and imposes the use of signal processing algorithms with low complexity, for real-time classi_x000c_cation.</t>
  </si>
  <si>
    <t>Processing power#Limited Power</t>
  </si>
  <si>
    <t>A GDM architecture to discriminate periodic activities for use in BSN applications. This architecture uses wavelet extracted features to reject non-target actions as early as possible, reducing the need for
higher cost signal processing.</t>
  </si>
  <si>
    <t>Uferah Shafi</t>
  </si>
  <si>
    <t>ushafi.dphd18seecs@seecs.edu.pk</t>
  </si>
  <si>
    <t>Propose an Internet of Things (IoT) based water quality system capable of measuring the quality of water in near real time.</t>
  </si>
  <si>
    <t>Monitor water quality</t>
  </si>
  <si>
    <t>Real time#Cost effective</t>
  </si>
  <si>
    <t>A solution to monitor the water quality in real time. The proposed system provides remote monitoring of water quality assessment along with water flow control via a mobile app.</t>
  </si>
  <si>
    <t>Arduino Uno#pH sensor#turbidity sensor# temperature sensor#solenoid valve# WiFi shield</t>
  </si>
  <si>
    <t>Konstantinos Karamitsios</t>
  </si>
  <si>
    <t>konstantinos.karamitsios@ac.eap.gr</t>
  </si>
  <si>
    <t>Evaluate the performance of protocol stacks that have been proposed for the transportation of healthcare monitoring data</t>
  </si>
  <si>
    <t>Ireland</t>
  </si>
  <si>
    <t>Seán Quinn</t>
  </si>
  <si>
    <t>sean.quinn34@mail.dcu.ie</t>
  </si>
  <si>
    <t xml:space="preserve">detect relevant periodicities from a household water meter connected to an LPWAN using a low-cost sensor. </t>
  </si>
  <si>
    <t>early illness detection and for monitoring the wellbeing of those with known illnesses</t>
  </si>
  <si>
    <t>extract potential medically significant insights from sensor data</t>
  </si>
  <si>
    <t>capture the consumption of the entire household in litres and analyze the data</t>
  </si>
  <si>
    <t>Amay Jairaj Bandodkar</t>
  </si>
  <si>
    <t>josephwang@eng.ucsd.edu</t>
  </si>
  <si>
    <t>Reviews key challenges and technological gaps towards the successful realization of effective wearable chemical sensor systems, related to materials, power, analytical procedure, communication, and data acquisition,processing, and security.</t>
  </si>
  <si>
    <t>Mechanical properties-based challenges#Self-destroyed and invisible sensors-based challenges#Pre-treatment and special conditions#Stability#Sensitivity and Limit of Detection#Bio-affinity Sensing#Multi-analyte Sensing#Powering Wearable Sensors#Wearable biofuel cells#Communication#Data Analytics#Security#</t>
  </si>
  <si>
    <t>Republic of Korea</t>
  </si>
  <si>
    <t>Uichin Lee</t>
  </si>
  <si>
    <t>uclee@kaist.ac.kr</t>
  </si>
  <si>
    <t>The goal of this work is to bridge this gap by providing an integrative review of existing studies for researchers and practitioners who strive to design, develop, and evaluate intel- ligent positive computing systems using mobile, wearable, and IoT technologies.</t>
  </si>
  <si>
    <t>A conceptual framework for intelligent positive computing systems research</t>
  </si>
  <si>
    <t>Morocco</t>
  </si>
  <si>
    <t>Eloutouate Lamiae</t>
  </si>
  <si>
    <t>lamiae.elo@gmail.com</t>
  </si>
  <si>
    <t>The goal is propose a smart home model for medical surveillance</t>
  </si>
  <si>
    <t>Medical surveillance in smart homes</t>
  </si>
  <si>
    <t>Create an architecture suitable for smart healthcare applications</t>
  </si>
  <si>
    <t>-</t>
  </si>
  <si>
    <t>Smart home architecture for medical surveillance</t>
  </si>
  <si>
    <t>Roberto Reda</t>
  </si>
  <si>
    <t>roberto.reda@unibo.it</t>
  </si>
  <si>
    <t>Propose an semantic eHealth system to enable automatic inferences and logical reasoning using IoT health data.</t>
  </si>
  <si>
    <t>The difficult faced by healthcare professionals to get an integrated overview of health data and an efficient data analysis process</t>
  </si>
  <si>
    <t>Heterogeneity of representation formats # Lack of interoperability</t>
  </si>
  <si>
    <t>A completely automated workflow that takes a stream of low-level-encoded IoT information instances, transforms them to domain-level OWL concepts, and reasons with them to generate inferences</t>
  </si>
  <si>
    <t>Murali Mohan Kotha</t>
  </si>
  <si>
    <t>kotha_mm@yahoo.com</t>
  </si>
  <si>
    <t>Discuss core technologies that are shaping Internet of Things based healthcare.</t>
  </si>
  <si>
    <t xml:space="preserve">Confidentiality # Empowered users # Limited resources # Cross-platform security # Standardization # Mobility </t>
  </si>
  <si>
    <t>Graeme T. Laurie</t>
  </si>
  <si>
    <t>graeme.laurie@ed.ac.uk</t>
  </si>
  <si>
    <t>Apply and analyze the Ethics Framework for Big Data in Health and Research to a specifica case of cross-sectoral big data.</t>
  </si>
  <si>
    <t>Ethical and governances related to sharing health data</t>
  </si>
  <si>
    <t>Diversity of standards # Difficult to trace what happens to data and to know who has access and for which proposes # Quality fo datasets # Privacy # Public benefic # Transparency # Reasonableness # Trustworthiness</t>
  </si>
  <si>
    <t>Hong Kong</t>
  </si>
  <si>
    <t>Kwok Tai Chui</t>
  </si>
  <si>
    <t>ktchui3-c@my.cityu.edu.hk</t>
  </si>
  <si>
    <t>Propose a big data and IoT-based patient behaviour monitoring system</t>
  </si>
  <si>
    <t>Trust # Privacy # Security # Interoperability</t>
  </si>
  <si>
    <t>A big data and IoT-based patient behaviour monitoring system</t>
  </si>
  <si>
    <t>Steve Brown</t>
  </si>
  <si>
    <t>The paper reviews how different aspects of well-being might be instrumented within the home of an older person using non-intrusive pervasive sensors and computing devices. The data acquired from these sensors can be used to describe a model of behaviour for each individual.</t>
  </si>
  <si>
    <t>Designing the sensors, networks and intelligent software#There is no technology for some types of monitoring</t>
  </si>
  <si>
    <t xml:space="preserve">Development of a third generation telecare system capable of monitoring changes in the well-being of elderly clients at home. </t>
  </si>
  <si>
    <t>Andrea Pazienza</t>
  </si>
  <si>
    <t>andrea.pazienza@exprivia.com</t>
  </si>
  <si>
    <t>Focus on an Ambient Assisted Living scenario in which a Smart Home Environment is carried out to assist elders at home, performing trustworthy automated complex decisions by means of IoT sensors, smart healthcare devices, and edge nodes.</t>
  </si>
  <si>
    <t>The aging population, which will lead to an ever-increasing rise in the costs associated with prevention, diagnosis, and treatments.</t>
  </si>
  <si>
    <t>Computational complexity#Much delay in Cloud Computing</t>
  </si>
  <si>
    <t>Attempts to provide possible research opportunities about AI on Edge and the eLifeCare platform, speci_x000c_cally designed for healthcare, outlining also a use case scenario in SHE.</t>
  </si>
  <si>
    <t>Edge Computing, Semantic Web of Things, AI,ML</t>
  </si>
  <si>
    <t>Karthik Srinivasan</t>
  </si>
  <si>
    <t>karthiks@email.arizona.edu</t>
  </si>
  <si>
    <t>Integration of multiple heterogeneous data streams often results in a dataset with several empty cells or missing values. We discuss and evaluate current best-practices for modeling such data with missing values and then propose an ensemble-learning based sparse-data modeling framework.</t>
  </si>
  <si>
    <t xml:space="preserve">Integration of multiple heterogeneous data streams </t>
  </si>
  <si>
    <t xml:space="preserve">Propose a predictive modeling framework that uses an ensemble approach and is tailored for analyzing sparse datasets. </t>
  </si>
  <si>
    <t>Gandikota Ramu</t>
  </si>
  <si>
    <t>g.ramucse@gmail.com</t>
  </si>
  <si>
    <t>Propose a secure cloud framework using modified CP ABE and an attribute Bloom filter (ABF).</t>
  </si>
  <si>
    <t>Securing health information#Preserving privacy</t>
  </si>
  <si>
    <t>a secure cloud framework has been proposed for sharing and storing EHRs. The proposed framework does not reveal the access policies. For this, the  framework use modified CP ABE and an attribute Bloom filter (ABF).</t>
  </si>
  <si>
    <t>China</t>
  </si>
  <si>
    <t>Ahmed Faeq Hussein</t>
  </si>
  <si>
    <t>ahmed.f.h.1976@gmail.com</t>
  </si>
  <si>
    <t>Develop an automated and portable sleep apnea detector</t>
  </si>
  <si>
    <t>Monitoring of apnea</t>
  </si>
  <si>
    <t>A new sleep apnea scheme was proposed. This method adopts the IoMT techniques for real time detection which enable the true alarm and give a prediction alarm.</t>
  </si>
  <si>
    <t>SpO2 sensor, ESP32 SoC</t>
  </si>
  <si>
    <t>Wi-Fi, Bluetooth low energy</t>
  </si>
  <si>
    <t>DynamoDB</t>
  </si>
  <si>
    <t>IaaS (EC2)</t>
  </si>
  <si>
    <t>Isaac Machorro-Cano</t>
  </si>
  <si>
    <t>imachorro@gmail.com</t>
  </si>
  <si>
    <t>Design a smart healthcare platform architecture based on the IoT paradigm</t>
  </si>
  <si>
    <t>Obesity and hypertension</t>
  </si>
  <si>
    <t>Architectures for healthcare services</t>
  </si>
  <si>
    <t>An architecture for healthcare services</t>
  </si>
  <si>
    <t>Chitra Balakrishna</t>
  </si>
  <si>
    <t>chitra.balakrishna@open.ac.uk</t>
  </si>
  <si>
    <t>Discuss the challenges associated with wearable health monitors through a case study of a fetal ECG wearable garment.</t>
  </si>
  <si>
    <t>Detect fetal bio-signals for the early detection of embryonic developmental impairments, and potential complications.</t>
  </si>
  <si>
    <t>Low latency # Data tranfer # Privacy</t>
  </si>
  <si>
    <t>Fetus</t>
  </si>
  <si>
    <t>Wi-Fi, Bluetooth, ZigBee</t>
  </si>
  <si>
    <t>V. Jagadeeswari</t>
  </si>
  <si>
    <t>vsubramaniyaswamy@gmail.com</t>
  </si>
  <si>
    <t>In this paper, the authors have made a detailed study on the recent emerging technologies in the personalized healthcare systems with the focus towards cloud computing, fog computing, Big Data analytics, IoT and mobile based applications.</t>
  </si>
  <si>
    <t>Early detection and diagnosis of diseases</t>
  </si>
  <si>
    <t>Security in healthcare services</t>
  </si>
  <si>
    <t>Security # Privacy # Big data # Low quality of data deliverance # High QoS with low cost</t>
  </si>
  <si>
    <t>Elliptic curve cryptography # Homomorphism # Security and Quality-of-Service # On-demand authentication</t>
  </si>
  <si>
    <t>Wi-Fi, Bluetooth, ZigBee, WiMAX</t>
  </si>
  <si>
    <t>Fog and edge computing</t>
  </si>
  <si>
    <t>Tunisia</t>
  </si>
  <si>
    <t>Neila Mekki</t>
  </si>
  <si>
    <t>To design a healthcare architecture for a patient monitoring system, and to explore the major security requirements in WBSN</t>
  </si>
  <si>
    <t>To detect chronic diseases early enough to implement efficient mechanism.</t>
  </si>
  <si>
    <t>Confidentiality#Integrity#Authentication#Availability#Data freshness#Non-repudiation#Authorization#Data Privacy#Resiliency#Fault tolerance#Access Network</t>
  </si>
  <si>
    <t>Well-being and comfort</t>
  </si>
  <si>
    <t>Yu Liu</t>
  </si>
  <si>
    <t>yu.a.liu@liu.se</t>
  </si>
  <si>
    <t>Propose a remote monitoring and control system that is specific to the plant walls.</t>
  </si>
  <si>
    <t>The quality of an indoor climate</t>
  </si>
  <si>
    <t>Digitalization of green technology # plant walls</t>
  </si>
  <si>
    <t>Arduino Uno, DHT11, SI1145, MH-Z16, MiCS6814, UNAM 18U6903/S14</t>
  </si>
  <si>
    <t>HTTPS, MQTT, AMQP, ZigBee</t>
  </si>
  <si>
    <t>Usama Salama</t>
  </si>
  <si>
    <t>u.salama@unsw.edu.au</t>
  </si>
  <si>
    <t>This paper presents an access control framework for AAL which considers multi-level access and privacy preservation.</t>
  </si>
  <si>
    <t>Data privacy and security</t>
  </si>
  <si>
    <t>Security # Privacy</t>
  </si>
  <si>
    <t>Internet of Things endowed multi-level access control framework to regulate access to sensitive personal health data in order to protect privacy in AAL systems.</t>
  </si>
  <si>
    <t>K.Vijayakumar</t>
  </si>
  <si>
    <t>kvijayakumar24@gmail.com</t>
  </si>
  <si>
    <t>Proposes a framework to overcome unreliable and distorted challenges in health care applications</t>
  </si>
  <si>
    <t>Hardware#Connectivity#Security</t>
  </si>
  <si>
    <t>A Framework that will help the needs of medical and patient care applications</t>
  </si>
  <si>
    <t>Iman Azimi</t>
  </si>
  <si>
    <t>imaazi@utu.fi</t>
  </si>
  <si>
    <t>In this paper, the authors study the IoT-enabled systems tackling elderly monitoring to categorize the existing approaches from a new perspective and to introduce a hierarchical model for elderly-centered monitoring.</t>
  </si>
  <si>
    <t>Remote elderly monitoring</t>
  </si>
  <si>
    <t>Extensive monitoring (an all-inclusive monitoring) # Long-term monitoring (provide services for many years) # Emergency monitoring # Personalized monitoring</t>
  </si>
  <si>
    <t>Mohammed Ahmed Dauwed</t>
  </si>
  <si>
    <t>The study conducted in order to investigate current needs and issues faced by the health care sector regarding the use of their health systems. In addition, the researchers aimed at examining the major factors related to the use of IoT for health information exchange.</t>
  </si>
  <si>
    <t>Information exchange among healthcare systems</t>
  </si>
  <si>
    <t>Workflow#Cost-effectiveness#Cooperation and training#Ubiquitous connectivity#System compatibility#Network capacity#Security and Privacy of patient information.</t>
  </si>
  <si>
    <t>Gabriel Ruiz Signorelli</t>
  </si>
  <si>
    <t>gasignorelli@gmail.com</t>
  </si>
  <si>
    <t>This paper provides an overview of important areas for the foundations of the creation of a new Connected Health paradigm in cancer care.</t>
  </si>
  <si>
    <t>Increased numbers of people living with and beyond cancer</t>
  </si>
  <si>
    <t>Limitations to the current application of Connected Health in oncology are the lack of regulation of such technologies and their susceptibility to cybercrime</t>
  </si>
  <si>
    <t>Privacy#Data Protection#Connected Health Barriers#The Data Infrastructure Ecosystem#The Connected Health Economy Ecosystem</t>
  </si>
  <si>
    <t>There is an urgent need for user-centered and theory-driven international and multidisciplinary standards of practice to inform the design, development, evaluation, and implementation of Connected Health interventions in cancer care.Besides that the AI can be used to compute recommendations aiming to support cancer patients. Classical model approaches can then be augmented with the new evidence inferred from data analytics.</t>
  </si>
  <si>
    <t>Artificial Intelligence, Machine Learning</t>
  </si>
  <si>
    <t>Mahmood Ahmad</t>
  </si>
  <si>
    <t>rayemahmood@oslab.khu.ac.kr</t>
  </si>
  <si>
    <t>The authors propose a framework of Health Fog where Fog computing is used as an intermediary layer between the cloud and end users.</t>
  </si>
  <si>
    <t>Privacy # Communication cost</t>
  </si>
  <si>
    <t>A framework of Health Fog and the usage of cloud access security broker</t>
  </si>
  <si>
    <t>Ryan Anthony J. de Belen</t>
  </si>
  <si>
    <t>r.debelen@student.unsw.edu.au</t>
  </si>
  <si>
    <t>Present an interaction design research which aims to explore opportunities and challenges inherent to the development of an Assistive Technology (AT) for elderly people.</t>
  </si>
  <si>
    <t>Older people face some difficulties interacting with the technology.</t>
  </si>
  <si>
    <t>The proposed Assistive Technology (AT), which is a combination of Mixed Reality (MR) and Internet of Things (IoT) technologies, aims to improve the Quality of Life (QOL) and to maintain the self-independence of people aged 65 or above</t>
  </si>
  <si>
    <t>Ermal Elbasani</t>
  </si>
  <si>
    <t>ermal.elbasani@gmail.com</t>
  </si>
  <si>
    <t>Focus of this study is to related location and positioning in a Smart Home system to support real time monitoring of weak and elderly in order that smart home devises to respond their needs.</t>
  </si>
  <si>
    <t>Real time</t>
  </si>
  <si>
    <t>BSN (Body Sensor Network), RFID (Radio-Frequency Identification), Machine Learning</t>
  </si>
  <si>
    <t>SunYoung Kang</t>
  </si>
  <si>
    <t>1010kang@hanmail.net</t>
  </si>
  <si>
    <t>This study was intended to examine trends and outlook of smart care by type of elderly and situation to spur improvement in health management for the elderly.</t>
  </si>
  <si>
    <t>Degraded cognitive function of the elderly</t>
  </si>
  <si>
    <t>Dympna O'Sullivan</t>
  </si>
  <si>
    <t>dympna.osullivan@dit.ie</t>
  </si>
  <si>
    <t xml:space="preserve">Develop a toolkit comprised of off-the-shelf, affordable sensors to allow persons with dementia and Parkinson’s disease to monitor meaningful activities as well as activities of daily living in order to self-manage their life and well-being. </t>
  </si>
  <si>
    <t>Monitoring Parkinson’s disease</t>
  </si>
  <si>
    <t>Scale the toolkit to include dozens of sensors # Multiple occupancy issue # Data models that intelligently monitor user behaviour</t>
  </si>
  <si>
    <t>A sensor toolkit which supports monitoring meaningful activities and is comprised of off-the-shelf and affordable sensors: motion, door, ambient, button, pressure, power, and beacons.</t>
  </si>
  <si>
    <t>Raspberry Pi, Beacons</t>
  </si>
  <si>
    <t>Bluetooth, MQTT, Wi-Fi, Zigbee, Z-wave</t>
  </si>
  <si>
    <t>Xiaomi Mi Smart Home kit, InfluxDB</t>
  </si>
  <si>
    <t>Diana Yacchirema</t>
  </si>
  <si>
    <t>diana.yacchirema@epn.edu.ec</t>
  </si>
  <si>
    <t>Present and discuss an innovative system that supports health professional to monitor sleep apnea and guide its treatment callend SA-IoTBigSys.</t>
  </si>
  <si>
    <t>Sleep apnea</t>
  </si>
  <si>
    <t>Monitor sleep apnea using fog and edge computing as well as IoT and Big data platforms</t>
  </si>
  <si>
    <t>Interoperability # Reducing latency to send notifications # Smart city integration # Monitoring and Managing apnea</t>
  </si>
  <si>
    <t>A system architecture organized in three layers: collection data tier, fog computing tier, and cloud computing tier.</t>
  </si>
  <si>
    <t>STM32, Xbee, Arduino, Smartphone embedded sensors</t>
  </si>
  <si>
    <t>6LoWPAN, ZigBee, BLE, MQTT, CoAP</t>
  </si>
  <si>
    <t>FIWARE and Orion Context Broker, Apache Spark, Hadoop</t>
  </si>
  <si>
    <t>S. Mattssona</t>
  </si>
  <si>
    <t>asa.fasth@chalmers.se</t>
  </si>
  <si>
    <t>Aim of this paper is to present the results of the evaluation of the four digital devices. The evaluation was centered on relevance of output data, industry applicability, real-time usage and general usability.</t>
  </si>
  <si>
    <t>evaluate different types of data</t>
  </si>
  <si>
    <t>Interpreting big data using smart semantic middleware to visualize patterns#integrity, due to cyber security and inappropriate use of personal date.</t>
  </si>
  <si>
    <t>Aiguo Wang</t>
  </si>
  <si>
    <t>wangaiguo2546@163.com</t>
  </si>
  <si>
    <t>The authors proposed a logistic regression and artificial neural network-based approach for chronic disease prediction by taking hypertension as a study case.</t>
  </si>
  <si>
    <t>Prediction of hypertension health issues</t>
  </si>
  <si>
    <t>Chronic disease prediction</t>
  </si>
  <si>
    <t>A logistic regression and ANN-based approach for chronic disease prediction</t>
  </si>
  <si>
    <t>Logistic Regression and Artificial Neural Networks</t>
  </si>
  <si>
    <t>Selin Çoban</t>
  </si>
  <si>
    <t>coban.selin@metu.edu.tr</t>
  </si>
  <si>
    <t>This study, by leveraging the latest advancements in big data analytics technologies, we propose a scalable predictive maintenance architecture for healthcare domain. We also discussed the opportunities and challenges of utilizing the proposed architecture in the healthcare domain.</t>
  </si>
  <si>
    <t>The generated health related data have grown exponentially in the past decades</t>
  </si>
  <si>
    <t xml:space="preserve">Real-time </t>
  </si>
  <si>
    <t>Proposes a big-data based predictive maintenance architecture for biomedical devices for health domain.</t>
  </si>
  <si>
    <t>Apache Kafka, Machine learning, Apache SAMOA, NoSQL</t>
  </si>
  <si>
    <t>John Stankovic</t>
  </si>
  <si>
    <t>stankovic@cs.virginia.edu</t>
  </si>
  <si>
    <t>The main goal of this paper is to present a vision for BSNs that incorporates principles and novel ideas across all layers of the system and that are required to meet CPS challenges.</t>
  </si>
  <si>
    <t>BSN</t>
  </si>
  <si>
    <t>QoS and Fidelity # Robustness # Safety # Security and privacy</t>
  </si>
  <si>
    <t>Oihane Gómez-Carmona</t>
  </si>
  <si>
    <t>oihane.gomezc@deusto.es</t>
  </si>
  <si>
    <t>The presented work reviews the main challenges of IoT-based interventions for workplace health promotion and presents a participatory worker-centric concept for enhancing individuals’ well-being in office environments.</t>
  </si>
  <si>
    <t xml:space="preserve">Little or no pieces of research have pointed out the suitability of IoT for the work environment
</t>
  </si>
  <si>
    <t>Engagement in Health Interventions#Usable and Non-invasive Technologies#Efficiency and Computational Limitations</t>
  </si>
  <si>
    <t>We have identified the main gaps of current IoT solutions and the challenges that should be addressed for this emerging trend to become a suitable tool for health promotion: engagement in health interventions, usable and non-invasive technologies and efficiency and computational limitations.</t>
  </si>
  <si>
    <t>Sami ALKHATIB</t>
  </si>
  <si>
    <t>Aims to gain an initial understanding of the privacy issues that IoT developers are concerned about, by analysing how privacy is addressed in published studies that describe the development of IoT aged care monitoring solutions.</t>
  </si>
  <si>
    <t>The rapid increase in the number of older adults in developed countries</t>
  </si>
  <si>
    <t xml:space="preserve">Data privacy#Researchers need to emphasize data privacy as a whole, not a small set of problems 
</t>
  </si>
  <si>
    <t xml:space="preserve">Developers need to adopt an expanded view of privacy by focusing on different privacy issues associated with the use of aged care monitoring devices. Moreover, it is important to conduct empirical studies to further explore older adults’ privacy concerns and the limitations in the proposed monitoring solutions in addressing these concerns. </t>
  </si>
  <si>
    <t>Arulananthan C</t>
  </si>
  <si>
    <t>asgokula@gmail.com</t>
  </si>
  <si>
    <t>The contributions of this survey reveals and opens (touches uncovered areas) the possible doors in the line of research on smart health and its computing technologies.</t>
  </si>
  <si>
    <t>It provides efficient and most accurate solutions of complex big data problems</t>
  </si>
  <si>
    <t>Access to affordable and effective healthcare#Data heterogeneity#Data integrity#Accuracy#Privacy#Security#Trust</t>
  </si>
  <si>
    <t>Bósnia e Herzegovina</t>
  </si>
  <si>
    <t>Milos Ljubojevic</t>
  </si>
  <si>
    <t>Presented an IoT based method for assessment and adjustment CIFs from environmental and physical QoL domains focusing on IAQ parameters (CO2, VOC, temperature, relative humidity), aiming to improve QoL.</t>
  </si>
  <si>
    <t>Monitor air quality</t>
  </si>
  <si>
    <t>Create a monitoring air quality indoor system low-cost</t>
  </si>
  <si>
    <t>Proposed a method based on low-cost microcomputer's measurement device and botinical air purifiers.</t>
  </si>
  <si>
    <t>Physical#Environment</t>
  </si>
  <si>
    <t>Activities of daily living#Physical environment</t>
  </si>
  <si>
    <t>Arduino Uno, Arduino Ethernet Shield, DHT11, MQ-135</t>
  </si>
  <si>
    <t>Itamir de Morais Barroca Filho</t>
  </si>
  <si>
    <t>itamir.filho@imd.ufrn.br</t>
  </si>
  <si>
    <t>Describe a review to comprehend the current state and future trends for healthcare applications based on IoT infrastructure, and also to find areas for further investigations.</t>
  </si>
  <si>
    <t>RQ1. What are the main characteristics of healthcare applications based on IoT infrastructure? # RQ2. What are the patterns and protocols used in healthcare applications based on IoT infrastructure? # RQ3. What are the challenges and opportunities related to healthcare applications based on IoT infrastructure?</t>
  </si>
  <si>
    <t>Data storage and management # Interoperability and availability of heterogeneous resources # Security and privacy # Unified and ubiquitous access # Interoperability, political and administrative # Development of new protocols that are reliable and energy efficient in data transmission</t>
  </si>
  <si>
    <t>Verificar a permanencia desse trabalho e de trabalhos que são puramente revisões da literatura. Nesse caso, esse seria excelente como trabalho relacionado.</t>
  </si>
  <si>
    <t>Michael Milovich Jr.</t>
  </si>
  <si>
    <t>milovich@rowan.edu</t>
  </si>
  <si>
    <t>Development of new social media based interventions that could supplement the social interaction of adults over 65 who live in nursing homes or home health care facilities</t>
  </si>
  <si>
    <t>What are the age-relevant adaptable factors in technology that make social media acceptable to older adults? # How is the well-being of older adults impacted when they experience an increase in social engagement through social media?</t>
  </si>
  <si>
    <t>Cognitive decline</t>
  </si>
  <si>
    <t>Age-relevant factors in technology that make social media acceptable to older adults # Impact of social engagement in well-being of older adults</t>
  </si>
  <si>
    <t>Psychological, Social relationships</t>
  </si>
  <si>
    <t>Thinking, learning, memory and concentration; Social support</t>
  </si>
  <si>
    <t>MOHAMMED AHMED DAUWED</t>
  </si>
  <si>
    <t>mohalyasari@gmail.com</t>
  </si>
  <si>
    <t>It was conducted a literature survey for the related information in order to investigate the current issues and the factors that affect medical professionals and IT practitioners in order to use IoT in health information exchange.</t>
  </si>
  <si>
    <t>What are the individual factors that have an effect on the use of IoT services for health information exchange?</t>
  </si>
  <si>
    <t>Aims to propose an IoT-based healthcare platform for the remote monitoring of patients in critical condition</t>
  </si>
  <si>
    <t>What are the main characteristics of healthcare applications based on IoT infrastructure? # What are the patterns and protocols used in healthcare applications based on IoT infrastructure? # What are the challenges and opportunities related to healthcare applications based on IoT infrastructure?</t>
  </si>
  <si>
    <t>Increasing number of patients at hospitals caused by population ageing and chronic diseases</t>
  </si>
  <si>
    <t>Security#Interoperability.</t>
  </si>
  <si>
    <t>Propose a layered architecture for healthcare applications based on IoT infrastructure presented. It considers the characteristics of these applications, functional and nonfunctional requirements, used protocols and patterns, and is composed of the following layers: patients, monitoring, requirements, communication, middleware, systems and services, and users.</t>
  </si>
  <si>
    <t xml:space="preserve">6LoWPAN, IEEE 802.15.4, Zigbee, Bluetooth, WIFI, Ethernet, GPRS, IEEE 802.15.6, 3G/4G, NFC, IrDA, CoAP, HTTP </t>
  </si>
  <si>
    <t>ThingSpeak, FIWARE, Kaa, AzureIoT and AWS IoT, RFID, NFC</t>
  </si>
  <si>
    <t>Bom trabalho. Possível parceria ?</t>
  </si>
  <si>
    <t>Denmark</t>
  </si>
  <si>
    <t>Vero Estrada-Galinanes</t>
  </si>
  <si>
    <t>The authors present a position paper focused on strategies to protect privacy as well as to encourage data sharing and support open data without requiring a complex access protocol for researchers.</t>
  </si>
  <si>
    <t>What strategies can be put in place to manage and preserve the sheer amount of personal health information?</t>
  </si>
  <si>
    <t>Data privacy # Data sharing for researchers</t>
  </si>
  <si>
    <t>Privacy # Security # Ethical # Open data sharing</t>
  </si>
  <si>
    <t>A self-redulated open health archive (OHA) system with focus on QoL data</t>
  </si>
  <si>
    <t>Trabalho excelente. Vale a pena ler novamente.</t>
  </si>
  <si>
    <t>Netherlands</t>
  </si>
  <si>
    <t>Saskia Koldijk</t>
  </si>
  <si>
    <t>m.a.neerincx@tudelft.nl</t>
  </si>
  <si>
    <t>The aim of this paper is to present a comprehensive and concise framework that can be used to design pervasive technologies that support knowledge workers to decrease stress.</t>
  </si>
  <si>
    <t>Which concepts are relevant with respect to well-being at work? # Which person, work, and context conditions can lead to negative stress? # How can sensors be applied to automatically infer stress and the context in which it appears? # Which interventions can be provided by means of pervasive technology to help a knowledge worker improve his well-being at work?</t>
  </si>
  <si>
    <t>Monitor and act to tackle stress at work</t>
  </si>
  <si>
    <t>Multi-disciplinary, theory and data-driven research, and development # Interpreting personal sensor data # Relation between measurable aspects and burn-out # Combining strengths of human and technology # Privacy # Ethics</t>
  </si>
  <si>
    <t>A general and pragmatic framework, which combines various stress and intervention theories, as well as possibilities for real-time measurements and interventions with technology.</t>
  </si>
  <si>
    <t>Trabalho com ideias interessantes para o problema de stress no trabalho. Termo novo: pervasive e-coaching</t>
  </si>
  <si>
    <t>Author Name</t>
  </si>
  <si>
    <t>Author E-mail</t>
  </si>
  <si>
    <t>Author Country</t>
  </si>
  <si>
    <t>Gibeon Soares de Aquino Júnior</t>
  </si>
  <si>
    <t>gibeon@dimap.ufrn.br</t>
  </si>
  <si>
    <t>Filippo Piccinini</t>
  </si>
  <si>
    <t>filippo.piccinini@irst.emr.it</t>
  </si>
  <si>
    <t>Maher Elshakankiri</t>
  </si>
  <si>
    <t>Maher.Elshakankiri@uregina.ca</t>
  </si>
  <si>
    <t>Taiwan</t>
  </si>
  <si>
    <t>Sridhar Krishnan</t>
  </si>
  <si>
    <t>Hannu Tenhunen</t>
  </si>
  <si>
    <t>hannu@kth.se</t>
  </si>
  <si>
    <t>Amir M. Rahmani</t>
  </si>
  <si>
    <t>Gibeon Soares de Aquino Junior</t>
  </si>
  <si>
    <t>Luciana Pereira</t>
  </si>
  <si>
    <t>luciana.pereira@ufabc.edu.br</t>
  </si>
  <si>
    <t>Slovakia</t>
  </si>
  <si>
    <t>A.Vaseashta</t>
  </si>
  <si>
    <t>prof.vaseashta@ieee.org</t>
  </si>
  <si>
    <t>Widad Ismail</t>
  </si>
  <si>
    <t>eewidad@usm.my</t>
  </si>
  <si>
    <t>Kwangman Ko</t>
  </si>
  <si>
    <t>kkman@sangji.ac.kr</t>
  </si>
  <si>
    <t>Chen-Yi Lee</t>
  </si>
  <si>
    <t>cylee@si2lab.org</t>
  </si>
  <si>
    <t>Ioannis P. Chochliouros</t>
  </si>
  <si>
    <t>ichochliouros@oteresearch.gr</t>
  </si>
  <si>
    <t>Stefan Vanya</t>
  </si>
  <si>
    <t>stefan.vanya@bavenir.eu</t>
  </si>
  <si>
    <t>Viktor Oravec</t>
  </si>
  <si>
    <t>viktor.oravec@bavenir.eu</t>
  </si>
  <si>
    <t>Natalia Theologou</t>
  </si>
  <si>
    <t>nataliath@iti.gr</t>
  </si>
  <si>
    <t>Maria Koutli</t>
  </si>
  <si>
    <t>mkoutli@iti.gr</t>
  </si>
  <si>
    <t>Athanasios Tryferidis</t>
  </si>
  <si>
    <t>thanasic@iti.gr</t>
  </si>
  <si>
    <t>Dimitrios Tzovaras</t>
  </si>
  <si>
    <t>dimitrios.tzovaras@iti.gr</t>
  </si>
  <si>
    <t>Frank Horsfall</t>
  </si>
  <si>
    <t>frankhorsfall@sce.carleton.ca</t>
  </si>
  <si>
    <t>Rafik Goubran</t>
  </si>
  <si>
    <t>goubran@sce.carleton.ca</t>
  </si>
  <si>
    <t>Ali El-Haraki</t>
  </si>
  <si>
    <t>Ali.EL-Haraki@telus.com</t>
  </si>
  <si>
    <t>Frank Knoefel</t>
  </si>
  <si>
    <t>FKnoefel@bruyere.org</t>
  </si>
  <si>
    <t>Mohammad Ilyas</t>
  </si>
  <si>
    <t>ilyas@fau.edu</t>
  </si>
  <si>
    <t>M. Yasin Akhtar Raja</t>
  </si>
  <si>
    <t>raja@uncc.edu</t>
  </si>
  <si>
    <t>Eva Martínez-Caroa</t>
  </si>
  <si>
    <t>Juan Gabriel Cegarra-Navarrob</t>
  </si>
  <si>
    <t>juan.cegarra@upct.es</t>
  </si>
  <si>
    <t>Alexeis García-Pérezc</t>
  </si>
  <si>
    <t>alexeis.garcia-perez@coventry.ac.uk</t>
  </si>
  <si>
    <t>Monica Faitd</t>
  </si>
  <si>
    <t>monica.fait@unisalento.it</t>
  </si>
  <si>
    <t>ABBES AMIRA</t>
  </si>
  <si>
    <t>South Africa</t>
  </si>
  <si>
    <t>Rabindra Kumar Barik</t>
  </si>
  <si>
    <t>rabindra.mnnit@gmail.com</t>
  </si>
  <si>
    <t>Harishchandra Dubey</t>
  </si>
  <si>
    <t>harishchandra.dubey@utdallas.edu</t>
  </si>
  <si>
    <t>acelesti@unime.it</t>
  </si>
  <si>
    <t>Hungary</t>
  </si>
  <si>
    <t>Maria Fazio</t>
  </si>
  <si>
    <t>Massimo Villari</t>
  </si>
  <si>
    <t>mvillari@unime.it</t>
  </si>
  <si>
    <t>Fermín Galán Márquez</t>
  </si>
  <si>
    <t>fermin.galanmarquez@telefonica.com</t>
  </si>
  <si>
    <t>Alex Glikson</t>
  </si>
  <si>
    <t>gliksonn@il.ibm.com</t>
  </si>
  <si>
    <t>Hope Mauwa</t>
  </si>
  <si>
    <t>hmauwa@uwc.ac.za</t>
  </si>
  <si>
    <t>Antoine Bagula</t>
  </si>
  <si>
    <t>abagula@uwc.ac.za</t>
  </si>
  <si>
    <t>Fabrizio Celesti</t>
  </si>
  <si>
    <t>fabrizio.celesti@studenti.unime.it</t>
  </si>
  <si>
    <t>Muhammad Hassan Nawaz</t>
  </si>
  <si>
    <t>hassan.nawaz98@gmail.com</t>
  </si>
  <si>
    <t>Umit Deniz Ulusar</t>
  </si>
  <si>
    <t>umitulusar@akdeniz.edu.tr</t>
  </si>
  <si>
    <t>John T. McDevitt</t>
  </si>
  <si>
    <t>Alessio Celli</t>
  </si>
  <si>
    <t>alessio.celli@ingeniars.com</t>
  </si>
  <si>
    <t>Alessio Ruiu</t>
  </si>
  <si>
    <t>alessio.ruiu@ingeniars.com</t>
  </si>
  <si>
    <t>Sergio Saponara</t>
  </si>
  <si>
    <t>sergio.saponara@unipi.it</t>
  </si>
  <si>
    <t>Luca Fanucci</t>
  </si>
  <si>
    <t>luca.fanucci@unipi.it</t>
  </si>
  <si>
    <t>Saudi Arabia</t>
  </si>
  <si>
    <t>Rizwan Aslam Butt</t>
  </si>
  <si>
    <t>rizwan.aslam@neduet.edu.pk</t>
  </si>
  <si>
    <t>Basit Raza</t>
  </si>
  <si>
    <t>basit.raza@comsats.edu.pk</t>
  </si>
  <si>
    <t>Hani Alquhayz</t>
  </si>
  <si>
    <t>h.alquhayz@mu.edu.sa</t>
  </si>
  <si>
    <t>Muhammad Zahid Abbas</t>
  </si>
  <si>
    <t>zahidabbas@ciitvehari.edu.pk</t>
  </si>
  <si>
    <t>Md Asri Ngadi</t>
  </si>
  <si>
    <t>dr.asri@utm.my</t>
  </si>
  <si>
    <t>Vehbi Cagri Gungor</t>
  </si>
  <si>
    <t>cagri.gungor@agu.edu.tr</t>
  </si>
  <si>
    <t>Mufti Mahmud</t>
  </si>
  <si>
    <t>M Shamim Kaiser</t>
  </si>
  <si>
    <t>mskaiser@juniv.edu</t>
  </si>
  <si>
    <t>Sari Lakkis</t>
  </si>
  <si>
    <t>Sil709@uregina.ca</t>
  </si>
  <si>
    <t>Saeed Ghazi Maghrebi</t>
  </si>
  <si>
    <t>saeid_ghazi_maghrebi@iausr.ac.ir</t>
  </si>
  <si>
    <t>Abbas Asosheh</t>
  </si>
  <si>
    <t>asosheh@modares.ac.ir</t>
  </si>
  <si>
    <t>Mehdi Hosseinzadeh</t>
  </si>
  <si>
    <t>hosseinzadeh.m@iums.ac.ir</t>
  </si>
  <si>
    <t>Dr.Shashikant Ghumbre</t>
  </si>
  <si>
    <t>shashighumbre@gmail.com</t>
  </si>
  <si>
    <t>Junaid Qadir</t>
  </si>
  <si>
    <t>junaid.qadir@itu.edu.pk</t>
  </si>
  <si>
    <t>Shahzad Farooq</t>
  </si>
  <si>
    <t>shahzad.farooq@outlook.com</t>
  </si>
  <si>
    <t>Muhammad Ali Imran</t>
  </si>
  <si>
    <t>Muhammad.Imran@glasgow.ac.uk</t>
  </si>
  <si>
    <t>Adrian-Mihai Custura</t>
  </si>
  <si>
    <t>mihai.custura@ici.ro</t>
  </si>
  <si>
    <t>Seungmin Rho</t>
  </si>
  <si>
    <t>ahmedmisery@gmail.com</t>
  </si>
  <si>
    <t>Mohamed Aborizka</t>
  </si>
  <si>
    <t>director@coe.aast.edu</t>
  </si>
  <si>
    <t>Lidia Bajenaru</t>
  </si>
  <si>
    <t>lidia.bajenaru@ici.ro</t>
  </si>
  <si>
    <t>Ion Alexandru Marinescu</t>
  </si>
  <si>
    <t>ion.marinescu@ici.ro</t>
  </si>
  <si>
    <t>Mihaela Tomescu</t>
  </si>
  <si>
    <t>mihaela.tomescu@ici.ro</t>
  </si>
  <si>
    <t>Javier Medina-Quero</t>
  </si>
  <si>
    <t>jmquero@ujaen.es</t>
  </si>
  <si>
    <t>Susan Quinn</t>
  </si>
  <si>
    <t>s.quinn1@ulster.ac.uk</t>
  </si>
  <si>
    <t>Idongesit Ekerete</t>
  </si>
  <si>
    <t>ekerete-i@ulster.ac.uk</t>
  </si>
  <si>
    <t>Chris Nugent</t>
  </si>
  <si>
    <t>cd.nugent@ulster.ac.uk</t>
  </si>
  <si>
    <t>Jonathan Synnott</t>
  </si>
  <si>
    <t>j.synnott@ulster.ac.uk</t>
  </si>
  <si>
    <t>Nahla F. Omran</t>
  </si>
  <si>
    <t>nahlaafathy@yahoo.com</t>
  </si>
  <si>
    <t>Abdelmageid A. Ali</t>
  </si>
  <si>
    <t>abdelmgeid@yahoo.com</t>
  </si>
  <si>
    <t>Fatma A. Omara</t>
  </si>
  <si>
    <t>f.omara@fci-cu.edu.eg</t>
  </si>
  <si>
    <t>Payam Barnaghi</t>
  </si>
  <si>
    <t>p.barnaghi@surrey.ac.uk</t>
  </si>
  <si>
    <t>Severin Skillman</t>
  </si>
  <si>
    <t>s.skillman@surrey.ac.uk</t>
  </si>
  <si>
    <t>Andreas Markides</t>
  </si>
  <si>
    <t>a.markides@surrey.ac.uk</t>
  </si>
  <si>
    <t>Tarek Elsaleh</t>
  </si>
  <si>
    <t>t.elsaleh@surrey.ac.uk</t>
  </si>
  <si>
    <t>Ramin Nilforooshan</t>
  </si>
  <si>
    <t>ramin.nilforooshan@sabp.nhs.uk</t>
  </si>
  <si>
    <t>Helen Rostill</t>
  </si>
  <si>
    <t>helen.rostill@sabp.nhs.uk</t>
  </si>
  <si>
    <t>amit@noesis.org</t>
  </si>
  <si>
    <t>Utkarshani Jaimini</t>
  </si>
  <si>
    <t>utkarshani@noesis.org</t>
  </si>
  <si>
    <t>Krishnaprasad Thirunarayan</t>
  </si>
  <si>
    <t>tkprasad@noesis.org</t>
  </si>
  <si>
    <t>Tanvi Banerjee</t>
  </si>
  <si>
    <t>tanvigk@noesis.org</t>
  </si>
  <si>
    <t>Sheng Tan</t>
  </si>
  <si>
    <t>stan@trinity.edu</t>
  </si>
  <si>
    <t>Linghan Zhang</t>
  </si>
  <si>
    <t>lzhang@cs.fsu.edu</t>
  </si>
  <si>
    <t>Zi Wang</t>
  </si>
  <si>
    <t>ziwang@cs.fsu.edu</t>
  </si>
  <si>
    <t>Zhi Wang</t>
  </si>
  <si>
    <t>zwang@cs.fsu.edu</t>
  </si>
  <si>
    <t>Jie Yang</t>
  </si>
  <si>
    <t>jie.yang@cs.fsu.edu</t>
  </si>
  <si>
    <t>eevankharel@kumoh.ac.kr</t>
  </si>
  <si>
    <t>Haftu Tasew Reda</t>
  </si>
  <si>
    <t>haft2@kumoh.ac.kr</t>
  </si>
  <si>
    <t>Soo Young Shin</t>
  </si>
  <si>
    <t>wdragon@kumoh.ac.kr</t>
  </si>
  <si>
    <t>Q. T. Huynh</t>
  </si>
  <si>
    <t>Nanda Kumar Thanigaivelan</t>
  </si>
  <si>
    <t>nakuth@utu.fi</t>
  </si>
  <si>
    <t>Tuan Nguyen Gia</t>
  </si>
  <si>
    <t>tunggi@utu.fi</t>
  </si>
  <si>
    <t>Jose Granados</t>
  </si>
  <si>
    <t>behneg@utu.fi</t>
  </si>
  <si>
    <t>Behailu Negash</t>
  </si>
  <si>
    <t>josgra@utu.fi</t>
  </si>
  <si>
    <t>Pasi Liljeberg</t>
  </si>
  <si>
    <t>pakrlig@utu.fi</t>
  </si>
  <si>
    <t>Roozbeh Jafari</t>
  </si>
  <si>
    <t>rjafari@utdallas.edu</t>
  </si>
  <si>
    <t>Noel Murphy</t>
  </si>
  <si>
    <t>noel.murphy@dcu.ie</t>
  </si>
  <si>
    <t>Alan F. Smeaton</t>
  </si>
  <si>
    <t>alan.smeaton@dcu.ie</t>
  </si>
  <si>
    <t>Amay J. Bandodkar</t>
  </si>
  <si>
    <t>Kyungsik Han</t>
  </si>
  <si>
    <t>kyungsikhan@ajou.ac.kr</t>
  </si>
  <si>
    <t>Hyunsung Cho</t>
  </si>
  <si>
    <t>hwajunghong@snu.ac.kr</t>
  </si>
  <si>
    <t>Graeme.Laurie@ed.ac.uk</t>
  </si>
  <si>
    <t>Giulio Mallardi</t>
  </si>
  <si>
    <t>giulio.mallardi@exprivia.com</t>
  </si>
  <si>
    <t>Corrado Fasciano</t>
  </si>
  <si>
    <t>corrado.fasciano@exprivia.com</t>
  </si>
  <si>
    <t>Felice Vitulano</t>
  </si>
  <si>
    <t>felice.vitulanog@exprivia.com</t>
  </si>
  <si>
    <t>Faiz Currim</t>
  </si>
  <si>
    <t>currim@email.arizona.edu</t>
  </si>
  <si>
    <t>Sudha Ram</t>
  </si>
  <si>
    <t>sram@email.arizona.edu</t>
  </si>
  <si>
    <t>Casey Lindberg</t>
  </si>
  <si>
    <t>caseylindberg@email.arizona.edu</t>
  </si>
  <si>
    <t>Esther Sternberg</t>
  </si>
  <si>
    <t>esternberg@email.arizona.edu</t>
  </si>
  <si>
    <t>Perry Skeath</t>
  </si>
  <si>
    <t>perryskeath@email.arizona.edu</t>
  </si>
  <si>
    <t>Bijan Najafi</t>
  </si>
  <si>
    <t>bijan.najafi@bcm.edu</t>
  </si>
  <si>
    <t>Javad Razjouyan</t>
  </si>
  <si>
    <t>javad.razjouyan@bcm.edu</t>
  </si>
  <si>
    <t>Hyo-Ki Lee</t>
  </si>
  <si>
    <t>Hyoki.Lee@bcm.edu</t>
  </si>
  <si>
    <t>Colin Foe-Parker</t>
  </si>
  <si>
    <t>colin.foeparker@aclima.io</t>
  </si>
  <si>
    <t>Nicole Goebel</t>
  </si>
  <si>
    <t>nicole.goebel@aclima.io</t>
  </si>
  <si>
    <t>Reuben Herzl</t>
  </si>
  <si>
    <t>reuben.herzl@aclima.io</t>
  </si>
  <si>
    <t>Matthias R. Mehl</t>
  </si>
  <si>
    <t>mehl@email.arizona.edu</t>
  </si>
  <si>
    <t>Brian Gilligan</t>
  </si>
  <si>
    <t>brian.gilligan@gsa.gov</t>
  </si>
  <si>
    <t>Judith Heerwagen</t>
  </si>
  <si>
    <t>judith.heerwagen@gsa.gov</t>
  </si>
  <si>
    <t>Kevin Kampschroer</t>
  </si>
  <si>
    <t>kevin.kampschroer@gsa.gov</t>
  </si>
  <si>
    <t>Kelli Canada</t>
  </si>
  <si>
    <t>kelli.canada@gsa.gov</t>
  </si>
  <si>
    <t>Elizabeth Rendon-Morales</t>
  </si>
  <si>
    <t>er241@sussex.ac.uk</t>
  </si>
  <si>
    <t>V.Bhuvaneswari</t>
  </si>
  <si>
    <t>bhuvana_v@buc.edu.in</t>
  </si>
  <si>
    <t>Pakrli@utu.fi</t>
  </si>
  <si>
    <t>Taechoong Cheong</t>
  </si>
  <si>
    <t>tcchung@khu.ac.kr</t>
  </si>
  <si>
    <t>Muhammad Bilal Amin</t>
  </si>
  <si>
    <t>mbilalamin@oslab.khu.ac.kr</t>
  </si>
  <si>
    <t>Shujaat Hussain</t>
  </si>
  <si>
    <t>shujaat.hussain@oslab.khu.ac.kr</t>
  </si>
  <si>
    <t>Byeong Ho Kang</t>
  </si>
  <si>
    <t>Byeong.Kang@utas.edu.au</t>
  </si>
  <si>
    <t>Sungyoung Lee</t>
  </si>
  <si>
    <t>sylee@oslab.khu.ac.kr</t>
  </si>
  <si>
    <t>Dennis Del Favero</t>
  </si>
  <si>
    <t>d.delfavero@unsw.edu.au</t>
  </si>
  <si>
    <t>Tomasz Bednarz</t>
  </si>
  <si>
    <t>t.bednarz@unsw.edu.au</t>
  </si>
  <si>
    <t xml:space="preserve"> Korea</t>
  </si>
  <si>
    <t>Hyun Lee</t>
  </si>
  <si>
    <t>mahyun91@sunmoon.ac.kr</t>
  </si>
  <si>
    <t>Jae Sung Choi</t>
  </si>
  <si>
    <t>jschoi@sunmoon.ac.kr</t>
  </si>
  <si>
    <t>SeungAe Kang</t>
  </si>
  <si>
    <t>sahome@nsu.ac.kr</t>
  </si>
  <si>
    <t>Dympna O’Sullivan</t>
  </si>
  <si>
    <t>David Sarabia-Jácome</t>
  </si>
  <si>
    <t>dasaja@teleco.upv.es</t>
  </si>
  <si>
    <t>Ecuador</t>
  </si>
  <si>
    <t>Carlos Palau</t>
  </si>
  <si>
    <t>cpalau@dcom.upv.es</t>
  </si>
  <si>
    <t>Manuel Esteve</t>
  </si>
  <si>
    <t>mesteve@dcom.upv.es</t>
  </si>
  <si>
    <t>Å. Fast-Berglunda</t>
  </si>
  <si>
    <t>Ning An</t>
  </si>
  <si>
    <t>ning.g.an@acm.org</t>
  </si>
  <si>
    <t>Guilin Chen</t>
  </si>
  <si>
    <t>glchen@chzu.edu.cn</t>
  </si>
  <si>
    <t>Mert Onuralp Gökalp</t>
  </si>
  <si>
    <t>gmert@metu.edu.tr</t>
  </si>
  <si>
    <t>Ebru Gökalp</t>
  </si>
  <si>
    <t>egokalp@metu.edu.tr</t>
  </si>
  <si>
    <t>P. Erhan Eren</t>
  </si>
  <si>
    <t>ereren@metu.edu.tr</t>
  </si>
  <si>
    <t>Altan Koçyigit</t>
  </si>
  <si>
    <t>kocyigit@metu.edu.tr</t>
  </si>
  <si>
    <t>Oihane G´omez-Carmona</t>
  </si>
  <si>
    <t>Sabibullah Mohamed Hanifa</t>
  </si>
  <si>
    <t>manavaisafi@yahoo.com</t>
  </si>
  <si>
    <t>Michael Milovich Jr</t>
  </si>
  <si>
    <t>Debra Burleson</t>
  </si>
  <si>
    <t>debra_burleson@baylor.edu</t>
  </si>
  <si>
    <t>Evaluator</t>
  </si>
  <si>
    <t>Download</t>
  </si>
  <si>
    <t>Observation</t>
  </si>
  <si>
    <t>Baixa qualidade do PDF</t>
  </si>
  <si>
    <t>DOI errado</t>
  </si>
  <si>
    <t>Apenas 1 página (BUSCAR NOVAMENTE)</t>
  </si>
  <si>
    <t xml:space="preserve">Apenas 4 páginas </t>
  </si>
  <si>
    <t>É um livro (VERIFICAR)</t>
  </si>
  <si>
    <t>ToDo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</si>
</sst>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quot;/&quot;yyyy"/>
    <numFmt numFmtId="165" formatCode="m/d/yyyy h:mm:ss"/>
    <numFmt numFmtId="166" formatCode="0.0"/>
  </numFmts>
  <fonts count="14">
    <font>
      <sz val="10.0"/>
      <color rgb="FF000000"/>
      <name val="Arial"/>
    </font>
    <font>
      <sz val="10.0"/>
      <color theme="1"/>
      <name val="Arial"/>
    </font>
    <font>
      <b/>
      <sz val="10.0"/>
      <color theme="1"/>
      <name val="Arial"/>
    </font>
    <font>
      <color theme="1"/>
      <name val="Arial"/>
    </font>
    <font>
      <color rgb="FF000000"/>
      <name val="Arial"/>
    </font>
    <font>
      <color rgb="FF000000"/>
      <name val="Roboto"/>
    </font>
    <font>
      <b/>
      <color theme="1"/>
      <name val="Arial"/>
    </font>
    <font/>
    <font>
      <b/>
      <sz val="11.0"/>
      <color theme="1"/>
      <name val="Arial"/>
    </font>
    <font>
      <b/>
      <sz val="11.0"/>
      <color rgb="FFFFFFFF"/>
      <name val="Arial"/>
    </font>
    <font>
      <color rgb="FFFF0000"/>
      <name val="Arial"/>
    </font>
    <font>
      <color rgb="FFFF9900"/>
      <name val="Arial"/>
    </font>
    <font>
      <color rgb="FF980000"/>
      <name val="Arial"/>
    </font>
    <font>
      <b/>
      <sz val="12.0"/>
      <color theme="1"/>
      <name val="Arial"/>
    </font>
  </fonts>
  <fills count="1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EFEFEF"/>
        <bgColor rgb="FFEFEFEF"/>
      </patternFill>
    </fill>
    <fill>
      <patternFill patternType="solid">
        <fgColor rgb="FFB7E1CD"/>
        <bgColor rgb="FFB7E1CD"/>
      </patternFill>
    </fill>
    <fill>
      <patternFill patternType="solid">
        <fgColor rgb="FFD9EAD3"/>
        <bgColor rgb="FFD9EAD3"/>
      </patternFill>
    </fill>
    <fill>
      <patternFill patternType="solid">
        <fgColor rgb="FF000000"/>
        <bgColor rgb="FF000000"/>
      </patternFill>
    </fill>
    <fill>
      <patternFill patternType="solid">
        <fgColor rgb="FFF4CCCC"/>
        <bgColor rgb="FFF4CCCC"/>
      </patternFill>
    </fill>
    <fill>
      <patternFill patternType="solid">
        <fgColor rgb="FFF3F3F3"/>
        <bgColor rgb="FFF3F3F3"/>
      </patternFill>
    </fill>
    <fill>
      <patternFill patternType="solid">
        <fgColor rgb="FFC9DAF8"/>
        <bgColor rgb="FFC9DAF8"/>
      </patternFill>
    </fill>
    <fill>
      <patternFill patternType="solid">
        <fgColor rgb="FFFFF2CC"/>
        <bgColor rgb="FFFFF2CC"/>
      </patternFill>
    </fill>
    <fill>
      <patternFill patternType="solid">
        <fgColor rgb="FF999999"/>
        <bgColor rgb="FF999999"/>
      </patternFill>
    </fill>
    <fill>
      <patternFill patternType="solid">
        <fgColor rgb="FFE06666"/>
        <bgColor rgb="FFE06666"/>
      </patternFill>
    </fill>
    <fill>
      <patternFill patternType="solid">
        <fgColor rgb="FFF4C7C3"/>
        <bgColor rgb="FFF4C7C3"/>
      </patternFill>
    </fill>
  </fills>
  <borders count="1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style="double">
        <color rgb="FF000000"/>
      </right>
      <top style="thin">
        <color rgb="FF000000"/>
      </top>
      <bottom style="thin">
        <color rgb="FF000000"/>
      </bottom>
    </border>
  </borders>
  <cellStyleXfs count="1">
    <xf borderId="0" fillId="0" fontId="0" numFmtId="0" applyAlignment="1" applyFont="1"/>
  </cellStyleXfs>
  <cellXfs count="191">
    <xf borderId="0" fillId="0" fontId="0" numFmtId="0" xfId="0" applyAlignment="1" applyFont="1">
      <alignment readingOrder="0" shrinkToFit="0" vertical="bottom" wrapText="0"/>
    </xf>
    <xf borderId="0" fillId="0" fontId="1" numFmtId="0" xfId="0" applyAlignment="1" applyFont="1">
      <alignment horizontal="center" readingOrder="0" shrinkToFit="0" wrapText="0"/>
    </xf>
    <xf borderId="0" fillId="0" fontId="1" numFmtId="0" xfId="0" applyAlignment="1" applyFont="1">
      <alignment horizontal="center"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center" shrinkToFit="0" vertical="bottom" wrapText="0"/>
    </xf>
    <xf borderId="0" fillId="0" fontId="1" numFmtId="0" xfId="0" applyAlignment="1" applyFont="1">
      <alignment shrinkToFit="0" vertical="bottom" wrapText="0"/>
    </xf>
    <xf borderId="1" fillId="0" fontId="2" numFmtId="0" xfId="0" applyAlignment="1" applyBorder="1" applyFont="1">
      <alignment horizontal="center" readingOrder="0" shrinkToFit="0" wrapText="0"/>
    </xf>
    <xf borderId="1" fillId="0" fontId="3" numFmtId="0" xfId="0" applyAlignment="1" applyBorder="1" applyFont="1">
      <alignment horizontal="center" readingOrder="0"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3" numFmtId="0" xfId="0" applyAlignment="1" applyBorder="1" applyFont="1">
      <alignment horizontal="center" shrinkToFit="0" vertical="bottom" wrapText="0"/>
    </xf>
    <xf borderId="1" fillId="2" fontId="2" numFmtId="0" xfId="0" applyAlignment="1" applyBorder="1" applyFill="1" applyFont="1">
      <alignment horizontal="center" readingOrder="0" shrinkToFit="0" vertical="center" wrapText="0"/>
    </xf>
    <xf borderId="1" fillId="2" fontId="2" numFmtId="0" xfId="0" applyAlignment="1" applyBorder="1" applyFont="1">
      <alignment horizontal="left" readingOrder="0" shrinkToFit="0" vertical="center" wrapText="0"/>
    </xf>
    <xf borderId="1" fillId="0" fontId="3" numFmtId="0" xfId="0" applyAlignment="1" applyBorder="1" applyFont="1">
      <alignment horizontal="center" readingOrder="0" shrinkToFit="0" vertical="bottom" wrapText="0"/>
    </xf>
    <xf borderId="1" fillId="0" fontId="3" numFmtId="0" xfId="0" applyAlignment="1" applyBorder="1" applyFont="1">
      <alignment readingOrder="0" shrinkToFit="0" vertical="bottom" wrapText="0"/>
    </xf>
    <xf borderId="1" fillId="0" fontId="3" numFmtId="0" xfId="0" applyAlignment="1" applyBorder="1" applyFont="1">
      <alignment shrinkToFit="0" vertical="bottom" wrapText="0"/>
    </xf>
    <xf borderId="1" fillId="0" fontId="3" numFmtId="0" xfId="0" applyAlignment="1" applyBorder="1" applyFont="1">
      <alignment horizontal="center" shrinkToFit="0" vertical="bottom" wrapText="0"/>
    </xf>
    <xf borderId="1" fillId="0" fontId="3" numFmtId="0" xfId="0" applyAlignment="1" applyBorder="1" applyFont="1">
      <alignment horizontal="left" readingOrder="0" shrinkToFit="0" vertical="bottom" wrapText="0"/>
    </xf>
    <xf borderId="1" fillId="3" fontId="4" numFmtId="0" xfId="0" applyAlignment="1" applyBorder="1" applyFill="1" applyFont="1">
      <alignment horizontal="left" readingOrder="0"/>
    </xf>
    <xf borderId="1" fillId="3" fontId="4" numFmtId="0" xfId="0" applyAlignment="1" applyBorder="1" applyFont="1">
      <alignment horizontal="center" readingOrder="0"/>
    </xf>
    <xf borderId="1" fillId="3" fontId="5" numFmtId="0" xfId="0" applyAlignment="1" applyBorder="1" applyFont="1">
      <alignment readingOrder="0"/>
    </xf>
    <xf borderId="1" fillId="3" fontId="5" numFmtId="0" xfId="0" applyAlignment="1" applyBorder="1" applyFont="1">
      <alignment horizontal="center" readingOrder="0"/>
    </xf>
    <xf borderId="1" fillId="4" fontId="6" numFmtId="0" xfId="0" applyAlignment="1" applyBorder="1" applyFill="1" applyFont="1">
      <alignment readingOrder="0"/>
    </xf>
    <xf borderId="1" fillId="4" fontId="6" numFmtId="0" xfId="0" applyAlignment="1" applyBorder="1" applyFont="1">
      <alignment horizontal="center" readingOrder="0"/>
    </xf>
    <xf borderId="1" fillId="4" fontId="6" numFmtId="0" xfId="0" applyAlignment="1" applyBorder="1" applyFont="1">
      <alignment horizontal="center" readingOrder="0"/>
    </xf>
    <xf borderId="1" fillId="0" fontId="3" numFmtId="0" xfId="0" applyAlignment="1" applyBorder="1" applyFont="1">
      <alignment readingOrder="0"/>
    </xf>
    <xf borderId="1" fillId="0" fontId="3" numFmtId="0" xfId="0" applyAlignment="1" applyBorder="1" applyFont="1">
      <alignment horizontal="center"/>
    </xf>
    <xf borderId="1" fillId="0" fontId="3" numFmtId="0" xfId="0" applyAlignment="1" applyBorder="1" applyFont="1">
      <alignment horizontal="center" readingOrder="0"/>
    </xf>
    <xf borderId="1" fillId="0" fontId="3" numFmtId="0" xfId="0" applyAlignment="1" applyBorder="1" applyFont="1">
      <alignment horizontal="center" readingOrder="0"/>
    </xf>
    <xf borderId="1" fillId="5" fontId="3" numFmtId="0" xfId="0" applyAlignment="1" applyBorder="1" applyFill="1" applyFont="1">
      <alignment readingOrder="0"/>
    </xf>
    <xf borderId="1" fillId="0" fontId="3" numFmtId="0" xfId="0" applyAlignment="1" applyBorder="1" applyFont="1">
      <alignment horizontal="center" readingOrder="0" vertical="center"/>
    </xf>
    <xf borderId="1" fillId="0" fontId="3" numFmtId="0" xfId="0" applyAlignment="1" applyBorder="1" applyFont="1">
      <alignment horizontal="left" readingOrder="0" vertical="center"/>
    </xf>
    <xf borderId="2" fillId="0" fontId="3" numFmtId="0" xfId="0" applyAlignment="1" applyBorder="1" applyFont="1">
      <alignment horizontal="center" readingOrder="0" vertical="center"/>
    </xf>
    <xf borderId="3" fillId="0" fontId="7" numFmtId="0" xfId="0" applyBorder="1" applyFont="1"/>
    <xf borderId="4" fillId="0" fontId="7" numFmtId="0" xfId="0" applyBorder="1" applyFont="1"/>
    <xf borderId="1" fillId="4" fontId="6" numFmtId="0" xfId="0" applyAlignment="1" applyBorder="1" applyFont="1">
      <alignment horizontal="center" readingOrder="0" vertical="center"/>
    </xf>
    <xf borderId="1" fillId="6" fontId="6" numFmtId="0" xfId="0" applyAlignment="1" applyBorder="1" applyFill="1" applyFont="1">
      <alignment horizontal="center" readingOrder="0" vertical="center"/>
    </xf>
    <xf borderId="1" fillId="6" fontId="3" numFmtId="0" xfId="0" applyAlignment="1" applyBorder="1" applyFont="1">
      <alignment horizontal="center" readingOrder="0"/>
    </xf>
    <xf borderId="5" fillId="4" fontId="6" numFmtId="0" xfId="0" applyAlignment="1" applyBorder="1" applyFont="1">
      <alignment horizontal="center" readingOrder="0"/>
    </xf>
    <xf borderId="6" fillId="0" fontId="7" numFmtId="0" xfId="0" applyBorder="1" applyFont="1"/>
    <xf borderId="7" fillId="0" fontId="7" numFmtId="0" xfId="0" applyBorder="1" applyFont="1"/>
    <xf borderId="5" fillId="0" fontId="3" numFmtId="10" xfId="0" applyAlignment="1" applyBorder="1" applyFont="1" applyNumberFormat="1">
      <alignment horizontal="center"/>
    </xf>
    <xf borderId="5" fillId="6" fontId="3" numFmtId="0" xfId="0" applyAlignment="1" applyBorder="1" applyFont="1">
      <alignment horizontal="center" readingOrder="0"/>
    </xf>
    <xf borderId="5" fillId="0" fontId="3" numFmtId="0" xfId="0" applyAlignment="1" applyBorder="1" applyFont="1">
      <alignment horizontal="center" readingOrder="0"/>
    </xf>
    <xf borderId="5" fillId="0" fontId="3" numFmtId="2" xfId="0" applyAlignment="1" applyBorder="1" applyFont="1" applyNumberFormat="1">
      <alignment horizontal="center" readingOrder="0"/>
    </xf>
    <xf borderId="1" fillId="0" fontId="3" numFmtId="2" xfId="0" applyAlignment="1" applyBorder="1" applyFont="1" applyNumberFormat="1">
      <alignment horizontal="center" readingOrder="0"/>
    </xf>
    <xf borderId="0" fillId="0" fontId="3" numFmtId="0" xfId="0" applyAlignment="1" applyFont="1">
      <alignment horizontal="center" readingOrder="0"/>
    </xf>
    <xf borderId="0" fillId="0" fontId="3" numFmtId="0" xfId="0" applyAlignment="1" applyFont="1">
      <alignment readingOrder="0"/>
    </xf>
    <xf borderId="1" fillId="0" fontId="4" numFmtId="0" xfId="0" applyAlignment="1" applyBorder="1" applyFont="1">
      <alignment horizontal="center" readingOrder="0" shrinkToFit="0" vertical="bottom" wrapText="0"/>
    </xf>
    <xf borderId="1" fillId="7" fontId="4" numFmtId="0" xfId="0" applyAlignment="1" applyBorder="1" applyFill="1" applyFont="1">
      <alignment horizontal="center" readingOrder="0" shrinkToFit="0" vertical="bottom" wrapText="0"/>
    </xf>
    <xf borderId="1" fillId="4" fontId="6" numFmtId="0" xfId="0" applyAlignment="1" applyBorder="1" applyFont="1">
      <alignment horizontal="center" shrinkToFit="0" vertical="bottom" wrapText="0"/>
    </xf>
    <xf borderId="7" fillId="4" fontId="6" numFmtId="0" xfId="0" applyAlignment="1" applyBorder="1" applyFont="1">
      <alignment horizontal="center" readingOrder="0" shrinkToFit="0" vertical="bottom" wrapText="0"/>
    </xf>
    <xf borderId="7" fillId="4" fontId="6" numFmtId="0" xfId="0" applyAlignment="1" applyBorder="1" applyFont="1">
      <alignment horizontal="center" shrinkToFit="0" vertical="bottom" wrapText="0"/>
    </xf>
    <xf borderId="1" fillId="4" fontId="6" numFmtId="0" xfId="0" applyAlignment="1" applyBorder="1" applyFont="1">
      <alignment horizontal="left" readingOrder="0" shrinkToFit="0" vertical="bottom" wrapText="0"/>
    </xf>
    <xf borderId="4" fillId="0" fontId="3" numFmtId="0" xfId="0" applyAlignment="1" applyBorder="1" applyFont="1">
      <alignment horizontal="center" readingOrder="0" shrinkToFit="0" vertical="bottom" wrapText="0"/>
    </xf>
    <xf borderId="8" fillId="0" fontId="3" numFmtId="0" xfId="0" applyAlignment="1" applyBorder="1" applyFont="1">
      <alignment horizontal="center" readingOrder="0" shrinkToFit="0" vertical="bottom" wrapText="0"/>
    </xf>
    <xf borderId="8" fillId="0" fontId="3" numFmtId="0" xfId="0" applyAlignment="1" applyBorder="1" applyFont="1">
      <alignment horizontal="center" readingOrder="0" shrinkToFit="0" vertical="bottom" wrapText="0"/>
    </xf>
    <xf borderId="1" fillId="0" fontId="3" numFmtId="0" xfId="0" applyAlignment="1" applyBorder="1" applyFont="1">
      <alignment horizontal="left" shrinkToFit="0" vertical="bottom" wrapText="0"/>
    </xf>
    <xf borderId="1" fillId="8" fontId="3" numFmtId="0" xfId="0" applyAlignment="1" applyBorder="1" applyFill="1" applyFont="1">
      <alignment horizontal="left" readingOrder="0" shrinkToFit="0" vertical="bottom" wrapText="0"/>
    </xf>
    <xf borderId="4" fillId="0" fontId="4" numFmtId="0" xfId="0" applyAlignment="1" applyBorder="1" applyFont="1">
      <alignment horizontal="center" readingOrder="0" shrinkToFit="0" vertical="bottom" wrapText="0"/>
    </xf>
    <xf borderId="8" fillId="0" fontId="4" numFmtId="0" xfId="0" applyAlignment="1" applyBorder="1" applyFont="1">
      <alignment horizontal="center" readingOrder="0" shrinkToFit="0" vertical="bottom" wrapText="0"/>
    </xf>
    <xf borderId="8" fillId="0" fontId="3" numFmtId="0" xfId="0" applyAlignment="1" applyBorder="1" applyFont="1">
      <alignment horizontal="center" shrinkToFit="0" vertical="bottom" wrapText="0"/>
    </xf>
    <xf borderId="1" fillId="8" fontId="3" numFmtId="0" xfId="0" applyAlignment="1" applyBorder="1" applyFont="1">
      <alignment horizontal="left" shrinkToFit="0" vertical="bottom" wrapText="0"/>
    </xf>
    <xf borderId="4" fillId="8" fontId="3" numFmtId="0" xfId="0" applyAlignment="1" applyBorder="1" applyFont="1">
      <alignment horizontal="center" readingOrder="0" shrinkToFit="0" vertical="bottom" wrapText="0"/>
    </xf>
    <xf borderId="8" fillId="8" fontId="3" numFmtId="0" xfId="0" applyAlignment="1" applyBorder="1" applyFont="1">
      <alignment horizontal="center" readingOrder="0" shrinkToFit="0" vertical="bottom" wrapText="0"/>
    </xf>
    <xf borderId="8" fillId="8" fontId="3" numFmtId="0" xfId="0" applyAlignment="1" applyBorder="1" applyFont="1">
      <alignment horizontal="center" shrinkToFit="0" vertical="bottom" wrapText="0"/>
    </xf>
    <xf borderId="1" fillId="9" fontId="6" numFmtId="0" xfId="0" applyAlignment="1" applyBorder="1" applyFill="1" applyFont="1">
      <alignment horizontal="center" readingOrder="0" vertical="center"/>
    </xf>
    <xf borderId="1" fillId="9" fontId="6" numFmtId="0" xfId="0" applyAlignment="1" applyBorder="1" applyFont="1">
      <alignment readingOrder="0" vertical="center"/>
    </xf>
    <xf borderId="1" fillId="9" fontId="6" numFmtId="0" xfId="0" applyAlignment="1" applyBorder="1" applyFont="1">
      <alignment horizontal="center" readingOrder="0" shrinkToFit="0" vertical="center" wrapText="1"/>
    </xf>
    <xf borderId="1" fillId="9" fontId="6" numFmtId="0" xfId="0" applyAlignment="1" applyBorder="1" applyFont="1">
      <alignment readingOrder="0" shrinkToFit="0" vertical="center" wrapText="1"/>
    </xf>
    <xf borderId="1" fillId="0" fontId="3" numFmtId="0" xfId="0" applyAlignment="1" applyBorder="1" applyFont="1">
      <alignment readingOrder="0" vertical="center"/>
    </xf>
    <xf borderId="1" fillId="0" fontId="3" numFmtId="0" xfId="0" applyAlignment="1" applyBorder="1" applyFont="1">
      <alignment horizontal="center" readingOrder="0" shrinkToFit="0" vertical="center" wrapText="1"/>
    </xf>
    <xf borderId="1" fillId="0" fontId="3" numFmtId="0" xfId="0" applyAlignment="1" applyBorder="1" applyFont="1">
      <alignment readingOrder="0" shrinkToFit="0" vertical="center" wrapText="1"/>
    </xf>
    <xf borderId="1" fillId="0" fontId="3" numFmtId="0" xfId="0" applyAlignment="1" applyBorder="1" applyFont="1">
      <alignment readingOrder="0" vertical="center"/>
    </xf>
    <xf borderId="1" fillId="0" fontId="3" numFmtId="3" xfId="0" applyAlignment="1" applyBorder="1" applyFont="1" applyNumberFormat="1">
      <alignment horizontal="center" readingOrder="0" vertical="center"/>
    </xf>
    <xf borderId="1" fillId="0" fontId="4" numFmtId="0" xfId="0" applyAlignment="1" applyBorder="1" applyFont="1">
      <alignment horizontal="left" readingOrder="0"/>
    </xf>
    <xf borderId="1" fillId="3" fontId="4" numFmtId="0" xfId="0" applyAlignment="1" applyBorder="1" applyFont="1">
      <alignment horizontal="left" readingOrder="0" vertical="center"/>
    </xf>
    <xf borderId="0" fillId="0" fontId="3" numFmtId="0" xfId="0" applyAlignment="1" applyFont="1">
      <alignment readingOrder="0"/>
    </xf>
    <xf borderId="0" fillId="0" fontId="3" numFmtId="0" xfId="0" applyAlignment="1" applyFont="1">
      <alignment horizontal="center" readingOrder="0"/>
    </xf>
    <xf borderId="0" fillId="8" fontId="3" numFmtId="0" xfId="0" applyAlignment="1" applyFont="1">
      <alignment readingOrder="0"/>
    </xf>
    <xf borderId="0" fillId="6" fontId="3" numFmtId="0" xfId="0" applyAlignment="1" applyFont="1">
      <alignment readingOrder="0"/>
    </xf>
    <xf borderId="0" fillId="10" fontId="3" numFmtId="0" xfId="0" applyAlignment="1" applyFill="1" applyFont="1">
      <alignment readingOrder="0"/>
    </xf>
    <xf borderId="0" fillId="11" fontId="3" numFmtId="0" xfId="0" applyAlignment="1" applyFill="1" applyFont="1">
      <alignment readingOrder="0"/>
    </xf>
    <xf borderId="0" fillId="9" fontId="6" numFmtId="0" xfId="0" applyAlignment="1" applyFont="1">
      <alignment horizontal="left" readingOrder="0" vertical="center"/>
    </xf>
    <xf borderId="1" fillId="9" fontId="6" numFmtId="0" xfId="0" applyAlignment="1" applyBorder="1" applyFont="1">
      <alignment horizontal="left" readingOrder="0" vertical="center"/>
    </xf>
    <xf borderId="1" fillId="4" fontId="6" numFmtId="0" xfId="0" applyAlignment="1" applyBorder="1" applyFont="1">
      <alignment readingOrder="0" shrinkToFit="0" wrapText="0"/>
    </xf>
    <xf borderId="1" fillId="0" fontId="3" numFmtId="0" xfId="0" applyAlignment="1" applyBorder="1" applyFont="1">
      <alignment readingOrder="0" shrinkToFit="0" wrapText="0"/>
    </xf>
    <xf borderId="1" fillId="0" fontId="3" numFmtId="0" xfId="0" applyAlignment="1" applyBorder="1" applyFont="1">
      <alignment readingOrder="0"/>
    </xf>
    <xf borderId="1" fillId="3" fontId="4" numFmtId="0" xfId="0" applyAlignment="1" applyBorder="1" applyFont="1">
      <alignment horizontal="left" readingOrder="0" shrinkToFit="0" wrapText="0"/>
    </xf>
    <xf borderId="1" fillId="4" fontId="6" numFmtId="0" xfId="0" applyAlignment="1" applyBorder="1" applyFont="1">
      <alignment horizontal="left" readingOrder="0" shrinkToFit="0" wrapText="0"/>
    </xf>
    <xf borderId="1" fillId="0" fontId="3" numFmtId="0" xfId="0" applyAlignment="1" applyBorder="1" applyFont="1">
      <alignment horizontal="left" readingOrder="0"/>
    </xf>
    <xf borderId="1" fillId="4" fontId="6" numFmtId="0" xfId="0" applyAlignment="1" applyBorder="1" applyFont="1">
      <alignment horizontal="left" readingOrder="0"/>
    </xf>
    <xf borderId="1" fillId="0" fontId="3" numFmtId="0" xfId="0" applyAlignment="1" applyBorder="1" applyFont="1">
      <alignment horizontal="left" readingOrder="0" shrinkToFit="0" wrapText="0"/>
    </xf>
    <xf borderId="1" fillId="3" fontId="5" numFmtId="0" xfId="0" applyAlignment="1" applyBorder="1" applyFont="1">
      <alignment readingOrder="0" shrinkToFit="0" wrapText="0"/>
    </xf>
    <xf borderId="1" fillId="6" fontId="5" numFmtId="0" xfId="0" applyAlignment="1" applyBorder="1" applyFont="1">
      <alignment readingOrder="0" shrinkToFit="0" wrapText="0"/>
    </xf>
    <xf borderId="1" fillId="6" fontId="3" numFmtId="0" xfId="0" applyAlignment="1" applyBorder="1" applyFont="1">
      <alignment horizontal="left" readingOrder="0" shrinkToFit="0" wrapText="0"/>
    </xf>
    <xf borderId="1" fillId="0" fontId="3" numFmtId="0" xfId="0" applyAlignment="1" applyBorder="1" applyFont="1">
      <alignment horizontal="left" shrinkToFit="0" wrapText="0"/>
    </xf>
    <xf borderId="1" fillId="4" fontId="6" numFmtId="0" xfId="0" applyAlignment="1" applyBorder="1" applyFont="1">
      <alignment horizontal="center" readingOrder="0" vertical="center"/>
    </xf>
    <xf borderId="1" fillId="4" fontId="6" numFmtId="0" xfId="0" applyAlignment="1" applyBorder="1" applyFont="1">
      <alignment readingOrder="0" shrinkToFit="0" vertical="center" wrapText="1"/>
    </xf>
    <xf borderId="1" fillId="4" fontId="6" numFmtId="0" xfId="0" applyAlignment="1" applyBorder="1" applyFont="1">
      <alignment horizontal="left" readingOrder="0" shrinkToFit="0" vertical="center" wrapText="0"/>
    </xf>
    <xf borderId="1" fillId="4" fontId="6" numFmtId="0" xfId="0" applyAlignment="1" applyBorder="1" applyFont="1">
      <alignment horizontal="center" readingOrder="0" shrinkToFit="0" vertical="center" wrapText="0"/>
    </xf>
    <xf borderId="1" fillId="4" fontId="6" numFmtId="0" xfId="0" applyAlignment="1" applyBorder="1" applyFont="1">
      <alignment horizontal="left" readingOrder="0" vertical="center"/>
    </xf>
    <xf borderId="1" fillId="0" fontId="3" numFmtId="0" xfId="0" applyAlignment="1" applyBorder="1" applyFont="1">
      <alignment horizontal="center" readingOrder="0" vertical="center"/>
    </xf>
    <xf borderId="1" fillId="0" fontId="3" numFmtId="0" xfId="0" applyAlignment="1" applyBorder="1" applyFont="1">
      <alignment horizontal="center" vertical="center"/>
    </xf>
    <xf borderId="1" fillId="0" fontId="3" numFmtId="0" xfId="0" applyAlignment="1" applyBorder="1" applyFont="1">
      <alignment horizontal="left" readingOrder="0" shrinkToFit="0" vertical="center" wrapText="0"/>
    </xf>
    <xf borderId="1" fillId="0" fontId="3" numFmtId="0" xfId="0" applyAlignment="1" applyBorder="1" applyFont="1">
      <alignment horizontal="center" readingOrder="0" shrinkToFit="0" vertical="center" wrapText="0"/>
    </xf>
    <xf borderId="1" fillId="0" fontId="3" numFmtId="0" xfId="0" applyAlignment="1" applyBorder="1" applyFont="1">
      <alignment readingOrder="0" shrinkToFit="0" vertical="center" wrapText="1"/>
    </xf>
    <xf borderId="1" fillId="0" fontId="3" numFmtId="0" xfId="0" applyAlignment="1" applyBorder="1" applyFont="1">
      <alignment horizontal="left" readingOrder="0" shrinkToFit="0" vertical="center" wrapText="0"/>
    </xf>
    <xf borderId="1" fillId="0" fontId="3" numFmtId="0" xfId="0" applyAlignment="1" applyBorder="1" applyFont="1">
      <alignment horizontal="left" shrinkToFit="0" vertical="center" wrapText="0"/>
    </xf>
    <xf borderId="1" fillId="0" fontId="3" numFmtId="0" xfId="0" applyAlignment="1" applyBorder="1" applyFont="1">
      <alignment horizontal="center" shrinkToFit="0" vertical="center" wrapText="0"/>
    </xf>
    <xf borderId="0" fillId="0" fontId="3" numFmtId="0" xfId="0" applyFont="1"/>
    <xf borderId="1" fillId="2" fontId="2" numFmtId="0" xfId="0" applyAlignment="1" applyBorder="1" applyFont="1">
      <alignment horizontal="center" readingOrder="0" shrinkToFit="0" vertical="center" wrapText="1"/>
    </xf>
    <xf borderId="1" fillId="2" fontId="2" numFmtId="0" xfId="0" applyAlignment="1" applyBorder="1" applyFont="1">
      <alignment horizontal="left" readingOrder="0" shrinkToFit="0" vertical="center" wrapText="1"/>
    </xf>
    <xf borderId="1" fillId="0" fontId="3" numFmtId="0" xfId="0" applyAlignment="1" applyBorder="1" applyFont="1">
      <alignment horizontal="left" readingOrder="0" shrinkToFit="0" vertical="center" wrapText="1"/>
    </xf>
    <xf borderId="0" fillId="0" fontId="3" numFmtId="0" xfId="0" applyAlignment="1" applyFont="1">
      <alignment horizontal="right" vertical="center"/>
    </xf>
    <xf borderId="0" fillId="0" fontId="3" numFmtId="0" xfId="0" applyAlignment="1" applyFont="1">
      <alignment horizontal="left" shrinkToFit="0" vertical="center" wrapText="0"/>
    </xf>
    <xf borderId="0" fillId="0" fontId="3" numFmtId="0" xfId="0" applyAlignment="1" applyFont="1">
      <alignment horizontal="right" shrinkToFit="0" vertical="center" wrapText="0"/>
    </xf>
    <xf borderId="5" fillId="4" fontId="6" numFmtId="0" xfId="0" applyAlignment="1" applyBorder="1" applyFont="1">
      <alignment horizontal="right" readingOrder="0" vertical="center"/>
    </xf>
    <xf borderId="7" fillId="0" fontId="3" numFmtId="164" xfId="0" applyAlignment="1" applyBorder="1" applyFont="1" applyNumberFormat="1">
      <alignment horizontal="center" readingOrder="0" shrinkToFit="0" vertical="center" wrapText="0"/>
    </xf>
    <xf borderId="1" fillId="0" fontId="3" numFmtId="164" xfId="0" applyAlignment="1" applyBorder="1" applyFont="1" applyNumberFormat="1">
      <alignment horizontal="center" readingOrder="0" vertical="center"/>
    </xf>
    <xf borderId="1" fillId="0" fontId="3" numFmtId="164" xfId="0" applyAlignment="1" applyBorder="1" applyFont="1" applyNumberFormat="1">
      <alignment horizontal="center" vertical="center"/>
    </xf>
    <xf borderId="0" fillId="0" fontId="3" numFmtId="0" xfId="0" applyAlignment="1" applyFont="1">
      <alignment horizontal="right" readingOrder="0" vertical="center"/>
    </xf>
    <xf borderId="0" fillId="0" fontId="3" numFmtId="0" xfId="0" applyAlignment="1" applyFont="1">
      <alignment horizontal="left" readingOrder="0" shrinkToFit="0" vertical="center" wrapText="0"/>
    </xf>
    <xf borderId="0" fillId="0" fontId="3" numFmtId="0" xfId="0" applyAlignment="1" applyFont="1">
      <alignment horizontal="right" readingOrder="0" shrinkToFit="0" vertical="center" wrapText="0"/>
    </xf>
    <xf borderId="7" fillId="0" fontId="3" numFmtId="0" xfId="0" applyAlignment="1" applyBorder="1" applyFont="1">
      <alignment horizontal="center" readingOrder="0" shrinkToFit="0" vertical="center" wrapText="0"/>
    </xf>
    <xf borderId="5" fillId="0" fontId="3" numFmtId="0" xfId="0" applyAlignment="1" applyBorder="1" applyFont="1">
      <alignment horizontal="right" readingOrder="0" vertical="center"/>
    </xf>
    <xf borderId="0" fillId="0" fontId="3" numFmtId="0" xfId="0" applyAlignment="1" applyFont="1">
      <alignment horizontal="right"/>
    </xf>
    <xf borderId="0" fillId="0" fontId="3" numFmtId="0" xfId="0" applyAlignment="1" applyFont="1">
      <alignment horizontal="left" shrinkToFit="0" wrapText="0"/>
    </xf>
    <xf borderId="0" fillId="0" fontId="3" numFmtId="0" xfId="0" applyAlignment="1" applyFont="1">
      <alignment horizontal="right" shrinkToFit="0" wrapText="0"/>
    </xf>
    <xf borderId="0" fillId="0" fontId="3" numFmtId="0" xfId="0" applyAlignment="1" applyFont="1">
      <alignment horizontal="center"/>
    </xf>
    <xf borderId="5" fillId="4" fontId="6" numFmtId="0" xfId="0" applyAlignment="1" applyBorder="1" applyFont="1">
      <alignment horizontal="center" readingOrder="0" shrinkToFit="0" vertical="center" wrapText="0"/>
    </xf>
    <xf borderId="0" fillId="0" fontId="3" numFmtId="0" xfId="0" applyAlignment="1" applyFont="1">
      <alignment vertical="center"/>
    </xf>
    <xf borderId="2" fillId="4" fontId="8" numFmtId="0" xfId="0" applyAlignment="1" applyBorder="1" applyFont="1">
      <alignment horizontal="center" readingOrder="0" vertical="center"/>
    </xf>
    <xf borderId="1" fillId="0" fontId="3" numFmtId="1" xfId="0" applyAlignment="1" applyBorder="1" applyFont="1" applyNumberFormat="1">
      <alignment horizontal="center" shrinkToFit="0" vertical="center" wrapText="0"/>
    </xf>
    <xf borderId="0" fillId="0" fontId="3" numFmtId="0" xfId="0" applyAlignment="1" applyFont="1">
      <alignment horizontal="center" vertical="center"/>
    </xf>
    <xf borderId="1" fillId="0" fontId="3" numFmtId="0" xfId="0" applyAlignment="1" applyBorder="1" applyFont="1">
      <alignment horizontal="center" readingOrder="0" shrinkToFit="0" wrapText="0"/>
    </xf>
    <xf borderId="0" fillId="0" fontId="3" numFmtId="0" xfId="0" applyAlignment="1" applyFont="1">
      <alignment horizontal="center" shrinkToFit="0" wrapText="0"/>
    </xf>
    <xf borderId="5" fillId="4" fontId="6" numFmtId="0" xfId="0" applyAlignment="1" applyBorder="1" applyFont="1">
      <alignment horizontal="center" readingOrder="0" shrinkToFit="0" wrapText="0"/>
    </xf>
    <xf borderId="0" fillId="0" fontId="3" numFmtId="0" xfId="0" applyAlignment="1" applyFont="1">
      <alignment horizontal="right" readingOrder="0"/>
    </xf>
    <xf borderId="0" fillId="0" fontId="3" numFmtId="165" xfId="0" applyAlignment="1" applyFont="1" applyNumberFormat="1">
      <alignment readingOrder="0"/>
    </xf>
    <xf borderId="5" fillId="12" fontId="9" numFmtId="0" xfId="0" applyAlignment="1" applyBorder="1" applyFill="1" applyFont="1">
      <alignment horizontal="center" readingOrder="0" vertical="center"/>
    </xf>
    <xf borderId="6" fillId="12" fontId="9" numFmtId="0" xfId="0" applyAlignment="1" applyBorder="1" applyFont="1">
      <alignment horizontal="center" readingOrder="0" vertical="center"/>
    </xf>
    <xf borderId="1" fillId="4" fontId="3" numFmtId="0" xfId="0" applyAlignment="1" applyBorder="1" applyFont="1">
      <alignment horizontal="center" readingOrder="0"/>
    </xf>
    <xf borderId="9" fillId="4" fontId="3" numFmtId="0" xfId="0" applyAlignment="1" applyBorder="1" applyFont="1">
      <alignment horizontal="center" readingOrder="0"/>
    </xf>
    <xf borderId="7" fillId="4" fontId="3" numFmtId="0" xfId="0" applyAlignment="1" applyBorder="1" applyFont="1">
      <alignment horizontal="center" readingOrder="0"/>
    </xf>
    <xf borderId="1" fillId="0" fontId="3" numFmtId="165" xfId="0" applyAlignment="1" applyBorder="1" applyFont="1" applyNumberFormat="1">
      <alignment horizontal="center" readingOrder="0"/>
    </xf>
    <xf borderId="9" fillId="0" fontId="3" numFmtId="0" xfId="0" applyAlignment="1" applyBorder="1" applyFont="1">
      <alignment horizontal="center" readingOrder="0"/>
    </xf>
    <xf borderId="7" fillId="0" fontId="3" numFmtId="0" xfId="0" applyAlignment="1" applyBorder="1" applyFont="1">
      <alignment horizontal="center"/>
    </xf>
    <xf borderId="1" fillId="0" fontId="3" numFmtId="166" xfId="0" applyAlignment="1" applyBorder="1" applyFont="1" applyNumberFormat="1">
      <alignment horizontal="center"/>
    </xf>
    <xf borderId="1" fillId="0" fontId="3" numFmtId="49" xfId="0" applyAlignment="1" applyBorder="1" applyFont="1" applyNumberFormat="1">
      <alignment horizontal="center"/>
    </xf>
    <xf borderId="9" fillId="0" fontId="3" numFmtId="0" xfId="0" applyAlignment="1" applyBorder="1" applyFont="1">
      <alignment horizontal="center"/>
    </xf>
    <xf borderId="1" fillId="11" fontId="2" numFmtId="0" xfId="0" applyAlignment="1" applyBorder="1" applyFont="1">
      <alignment horizontal="left" readingOrder="0" shrinkToFit="0" vertical="center" wrapText="1"/>
    </xf>
    <xf borderId="1" fillId="8" fontId="2"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left" readingOrder="0" shrinkToFit="0" vertical="center" wrapText="1"/>
    </xf>
    <xf borderId="1" fillId="0" fontId="4" numFmtId="0" xfId="0" applyAlignment="1" applyBorder="1" applyFont="1">
      <alignment horizontal="left" shrinkToFit="0" vertical="center" wrapText="1"/>
    </xf>
    <xf borderId="1" fillId="0" fontId="3" numFmtId="0" xfId="0" applyAlignment="1" applyBorder="1" applyFont="1">
      <alignment horizontal="center" readingOrder="0" shrinkToFit="0" vertical="center" wrapText="1"/>
    </xf>
    <xf borderId="1" fillId="0" fontId="10" numFmtId="0" xfId="0" applyAlignment="1" applyBorder="1" applyFont="1">
      <alignment horizontal="left" readingOrder="0" shrinkToFit="0" vertical="center" wrapText="1"/>
    </xf>
    <xf borderId="1" fillId="0" fontId="10" numFmtId="0" xfId="0" applyAlignment="1" applyBorder="1" applyFont="1">
      <alignment horizontal="center" readingOrder="0" shrinkToFit="0" vertical="center" wrapText="1"/>
    </xf>
    <xf borderId="1" fillId="0" fontId="11"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1" fillId="5" fontId="3" numFmtId="0" xfId="0" applyAlignment="1" applyBorder="1" applyFont="1">
      <alignment horizontal="center" readingOrder="0" shrinkToFit="0" vertical="center" wrapText="1"/>
    </xf>
    <xf borderId="1" fillId="8" fontId="12"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1" fillId="4" fontId="13" numFmtId="0" xfId="0" applyAlignment="1" applyBorder="1" applyFont="1">
      <alignment horizontal="center" readingOrder="0" shrinkToFit="0" vertical="center" wrapText="1"/>
    </xf>
    <xf borderId="1" fillId="4" fontId="13" numFmtId="0" xfId="0" applyAlignment="1" applyBorder="1" applyFont="1">
      <alignment horizontal="center" readingOrder="0" shrinkToFit="0" vertical="center" wrapText="0"/>
    </xf>
    <xf borderId="1" fillId="0" fontId="3" numFmtId="0" xfId="0" applyAlignment="1" applyBorder="1" applyFont="1">
      <alignment horizontal="center" readingOrder="0" shrinkToFit="0" vertical="center" wrapText="0"/>
    </xf>
    <xf borderId="1" fillId="0" fontId="3" numFmtId="0" xfId="0" applyAlignment="1" applyBorder="1" applyFont="1">
      <alignment readingOrder="0" shrinkToFit="0" vertical="center" wrapText="0"/>
    </xf>
    <xf borderId="1" fillId="0" fontId="3" numFmtId="0" xfId="0" applyAlignment="1" applyBorder="1" applyFont="1">
      <alignment vertical="center"/>
    </xf>
    <xf borderId="1" fillId="13" fontId="10" numFmtId="0" xfId="0" applyAlignment="1" applyBorder="1" applyFill="1" applyFont="1">
      <alignment horizontal="center" readingOrder="0" shrinkToFit="0" vertical="center" wrapText="0"/>
    </xf>
    <xf borderId="1" fillId="13" fontId="10" numFmtId="0" xfId="0" applyAlignment="1" applyBorder="1" applyFont="1">
      <alignment readingOrder="0" shrinkToFit="0" vertical="center" wrapText="1"/>
    </xf>
    <xf borderId="1" fillId="13" fontId="10" numFmtId="0" xfId="0" applyAlignment="1" applyBorder="1" applyFont="1">
      <alignment readingOrder="0" shrinkToFit="0" vertical="center" wrapText="0"/>
    </xf>
    <xf borderId="1" fillId="13" fontId="10" numFmtId="0" xfId="0" applyAlignment="1" applyBorder="1" applyFont="1">
      <alignment horizontal="center" readingOrder="0" vertical="center"/>
    </xf>
    <xf borderId="1" fillId="13" fontId="10" numFmtId="0" xfId="0" applyAlignment="1" applyBorder="1" applyFont="1">
      <alignment horizontal="left" readingOrder="0" vertical="center"/>
    </xf>
    <xf borderId="1" fillId="0" fontId="10" numFmtId="0" xfId="0" applyAlignment="1" applyBorder="1" applyFont="1">
      <alignment horizontal="center" readingOrder="0" shrinkToFit="0" vertical="center" wrapText="0"/>
    </xf>
    <xf borderId="1" fillId="0" fontId="10" numFmtId="0" xfId="0" applyAlignment="1" applyBorder="1" applyFont="1">
      <alignment readingOrder="0" shrinkToFit="0" vertical="center" wrapText="1"/>
    </xf>
    <xf borderId="1" fillId="0" fontId="10" numFmtId="0" xfId="0" applyAlignment="1" applyBorder="1" applyFont="1">
      <alignment readingOrder="0" shrinkToFit="0" vertical="center" wrapText="0"/>
    </xf>
    <xf borderId="1" fillId="0" fontId="10" numFmtId="0" xfId="0" applyAlignment="1" applyBorder="1" applyFont="1">
      <alignment horizontal="center" readingOrder="0" vertical="center"/>
    </xf>
    <xf borderId="1" fillId="0" fontId="10" numFmtId="0" xfId="0" applyAlignment="1" applyBorder="1" applyFont="1">
      <alignment readingOrder="0" vertical="center"/>
    </xf>
    <xf borderId="1" fillId="0" fontId="3" numFmtId="0" xfId="0" applyAlignment="1" applyBorder="1" applyFont="1">
      <alignment shrinkToFit="0" vertical="center" wrapText="0"/>
    </xf>
    <xf borderId="1" fillId="0" fontId="4" numFmtId="0" xfId="0" applyAlignment="1" applyBorder="1" applyFont="1">
      <alignment readingOrder="0" shrinkToFit="0" vertical="center" wrapText="0"/>
    </xf>
    <xf borderId="1" fillId="14" fontId="3" numFmtId="0" xfId="0" applyAlignment="1" applyBorder="1" applyFill="1" applyFont="1">
      <alignment horizontal="center" readingOrder="0" shrinkToFit="0" vertical="center" wrapText="0"/>
    </xf>
    <xf borderId="1" fillId="14" fontId="3" numFmtId="0" xfId="0" applyAlignment="1" applyBorder="1" applyFont="1">
      <alignment readingOrder="0" shrinkToFit="0" vertical="center" wrapText="1"/>
    </xf>
    <xf borderId="1" fillId="14" fontId="3" numFmtId="0" xfId="0" applyAlignment="1" applyBorder="1" applyFont="1">
      <alignment shrinkToFit="0" vertical="center" wrapText="0"/>
    </xf>
    <xf borderId="1" fillId="14" fontId="3" numFmtId="0" xfId="0" applyAlignment="1" applyBorder="1" applyFont="1">
      <alignment horizontal="center" readingOrder="0" vertical="center"/>
    </xf>
    <xf borderId="1" fillId="14" fontId="3" numFmtId="0" xfId="0" applyAlignment="1" applyBorder="1" applyFont="1">
      <alignment vertical="center"/>
    </xf>
    <xf borderId="1" fillId="14" fontId="3" numFmtId="0" xfId="0" applyAlignment="1" applyBorder="1" applyFont="1">
      <alignment readingOrder="0" shrinkToFit="0" vertical="center" wrapText="0"/>
    </xf>
  </cellXfs>
  <cellStyles count="1">
    <cellStyle xfId="0" name="Normal" builtinId="0"/>
  </cellStyles>
  <dxfs count="4">
    <dxf>
      <font/>
      <fill>
        <patternFill patternType="solid">
          <fgColor rgb="FFB7E1CD"/>
          <bgColor rgb="FFB7E1CD"/>
        </patternFill>
      </fill>
      <border/>
    </dxf>
    <dxf>
      <font/>
      <fill>
        <patternFill patternType="none"/>
      </fill>
      <border/>
    </dxf>
    <dxf>
      <font/>
      <fill>
        <patternFill patternType="solid">
          <fgColor rgb="FFF4C7C3"/>
          <bgColor rgb="FFF4C7C3"/>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2.xml"/><Relationship Id="rId3" Type="http://schemas.openxmlformats.org/officeDocument/2006/relationships/vmlDrawing" Target="../drawings/vmlDrawing1.v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5" max="5" width="14.43"/>
  </cols>
  <sheetData>
    <row r="1">
      <c r="A1" s="1" t="s">
        <v>0</v>
      </c>
      <c r="B1" s="1" t="s">
        <v>1</v>
      </c>
      <c r="C1" s="1" t="s">
        <v>2</v>
      </c>
      <c r="D1" s="1" t="s">
        <v>3</v>
      </c>
      <c r="E1" s="1" t="s">
        <v>4</v>
      </c>
      <c r="F1" s="1" t="s">
        <v>5</v>
      </c>
      <c r="G1" s="1" t="s">
        <v>6</v>
      </c>
      <c r="H1" s="1" t="s">
        <v>7</v>
      </c>
      <c r="I1" s="1" t="s">
        <v>8</v>
      </c>
    </row>
    <row r="2">
      <c r="A2" s="2">
        <v>193847.0</v>
      </c>
      <c r="B2" s="3" t="s">
        <v>9</v>
      </c>
      <c r="C2" s="3" t="s">
        <v>10</v>
      </c>
      <c r="D2" s="3" t="s">
        <v>11</v>
      </c>
      <c r="E2" s="3" t="s">
        <v>12</v>
      </c>
      <c r="F2" s="3" t="s">
        <v>13</v>
      </c>
      <c r="G2" s="2" t="s">
        <v>14</v>
      </c>
      <c r="H2" s="4"/>
      <c r="I2" s="2" t="s">
        <v>15</v>
      </c>
    </row>
    <row r="3">
      <c r="A3" s="2">
        <v>193848.0</v>
      </c>
      <c r="B3" s="3" t="s">
        <v>16</v>
      </c>
      <c r="C3" s="3" t="s">
        <v>17</v>
      </c>
      <c r="D3" s="3" t="s">
        <v>18</v>
      </c>
      <c r="E3" s="3" t="s">
        <v>19</v>
      </c>
      <c r="F3" s="3" t="s">
        <v>20</v>
      </c>
      <c r="G3" s="2" t="s">
        <v>14</v>
      </c>
      <c r="H3" s="4"/>
      <c r="I3" s="2" t="s">
        <v>15</v>
      </c>
    </row>
    <row r="4">
      <c r="A4" s="2">
        <v>193849.0</v>
      </c>
      <c r="B4" s="3" t="s">
        <v>21</v>
      </c>
      <c r="C4" s="3" t="s">
        <v>22</v>
      </c>
      <c r="D4" s="3" t="s">
        <v>23</v>
      </c>
      <c r="E4" s="3" t="s">
        <v>24</v>
      </c>
      <c r="F4" s="3" t="s">
        <v>13</v>
      </c>
      <c r="G4" s="2" t="s">
        <v>14</v>
      </c>
      <c r="H4" s="4"/>
      <c r="I4" s="2" t="s">
        <v>15</v>
      </c>
    </row>
    <row r="5">
      <c r="A5" s="2">
        <v>193850.0</v>
      </c>
      <c r="B5" s="3" t="s">
        <v>25</v>
      </c>
      <c r="C5" s="3" t="s">
        <v>26</v>
      </c>
      <c r="D5" s="3" t="s">
        <v>27</v>
      </c>
      <c r="E5" s="3" t="s">
        <v>28</v>
      </c>
      <c r="F5" s="3" t="s">
        <v>13</v>
      </c>
      <c r="G5" s="2" t="s">
        <v>14</v>
      </c>
      <c r="H5" s="4"/>
      <c r="I5" s="2" t="s">
        <v>15</v>
      </c>
    </row>
    <row r="6">
      <c r="A6" s="2">
        <v>193851.0</v>
      </c>
      <c r="B6" s="3" t="s">
        <v>29</v>
      </c>
      <c r="C6" s="3" t="s">
        <v>30</v>
      </c>
      <c r="D6" s="3" t="s">
        <v>31</v>
      </c>
      <c r="E6" s="3" t="s">
        <v>32</v>
      </c>
      <c r="F6" s="3" t="s">
        <v>13</v>
      </c>
      <c r="G6" s="2" t="s">
        <v>14</v>
      </c>
      <c r="H6" s="4"/>
      <c r="I6" s="2" t="s">
        <v>15</v>
      </c>
    </row>
    <row r="7">
      <c r="A7" s="2">
        <v>193852.0</v>
      </c>
      <c r="B7" s="3" t="s">
        <v>33</v>
      </c>
      <c r="C7" s="3" t="s">
        <v>34</v>
      </c>
      <c r="D7" s="3" t="s">
        <v>35</v>
      </c>
      <c r="E7" s="3" t="s">
        <v>36</v>
      </c>
      <c r="F7" s="3" t="s">
        <v>13</v>
      </c>
      <c r="G7" s="2" t="s">
        <v>14</v>
      </c>
      <c r="H7" s="4"/>
      <c r="I7" s="2" t="s">
        <v>15</v>
      </c>
    </row>
    <row r="8">
      <c r="A8" s="2">
        <v>193853.0</v>
      </c>
      <c r="B8" s="3" t="s">
        <v>37</v>
      </c>
      <c r="C8" s="3" t="s">
        <v>38</v>
      </c>
      <c r="D8" s="3" t="s">
        <v>39</v>
      </c>
      <c r="E8" s="3" t="s">
        <v>40</v>
      </c>
      <c r="F8" s="3" t="s">
        <v>13</v>
      </c>
      <c r="G8" s="2" t="s">
        <v>14</v>
      </c>
      <c r="H8" s="4"/>
      <c r="I8" s="2" t="s">
        <v>15</v>
      </c>
    </row>
    <row r="9">
      <c r="A9" s="2">
        <v>193854.0</v>
      </c>
      <c r="B9" s="3" t="s">
        <v>41</v>
      </c>
      <c r="C9" s="3" t="s">
        <v>42</v>
      </c>
      <c r="D9" s="3" t="s">
        <v>43</v>
      </c>
      <c r="E9" s="3" t="s">
        <v>44</v>
      </c>
      <c r="F9" s="3" t="s">
        <v>13</v>
      </c>
      <c r="G9" s="2" t="s">
        <v>14</v>
      </c>
      <c r="H9" s="4"/>
      <c r="I9" s="2" t="s">
        <v>15</v>
      </c>
    </row>
    <row r="10">
      <c r="A10" s="2">
        <v>193855.0</v>
      </c>
      <c r="B10" s="3" t="s">
        <v>45</v>
      </c>
      <c r="C10" s="3" t="s">
        <v>46</v>
      </c>
      <c r="D10" s="3" t="s">
        <v>47</v>
      </c>
      <c r="E10" s="3" t="s">
        <v>48</v>
      </c>
      <c r="F10" s="3" t="s">
        <v>20</v>
      </c>
      <c r="G10" s="2" t="s">
        <v>14</v>
      </c>
      <c r="H10" s="4"/>
      <c r="I10" s="2" t="s">
        <v>15</v>
      </c>
    </row>
    <row r="11">
      <c r="A11" s="2">
        <v>193856.0</v>
      </c>
      <c r="B11" s="3" t="s">
        <v>49</v>
      </c>
      <c r="C11" s="3" t="s">
        <v>50</v>
      </c>
      <c r="D11" s="3" t="s">
        <v>51</v>
      </c>
      <c r="E11" s="3" t="s">
        <v>52</v>
      </c>
      <c r="F11" s="3" t="s">
        <v>20</v>
      </c>
      <c r="G11" s="2" t="s">
        <v>14</v>
      </c>
      <c r="H11" s="4"/>
      <c r="I11" s="2" t="s">
        <v>15</v>
      </c>
    </row>
    <row r="12">
      <c r="A12" s="2">
        <v>193857.0</v>
      </c>
      <c r="B12" s="3" t="s">
        <v>53</v>
      </c>
      <c r="C12" s="3" t="s">
        <v>54</v>
      </c>
      <c r="D12" s="3" t="s">
        <v>55</v>
      </c>
      <c r="E12" s="3" t="s">
        <v>56</v>
      </c>
      <c r="F12" s="3" t="s">
        <v>20</v>
      </c>
      <c r="G12" s="2" t="s">
        <v>14</v>
      </c>
      <c r="H12" s="4"/>
      <c r="I12" s="2" t="s">
        <v>15</v>
      </c>
    </row>
    <row r="13">
      <c r="A13" s="2">
        <v>193858.0</v>
      </c>
      <c r="B13" s="3" t="s">
        <v>57</v>
      </c>
      <c r="C13" s="3" t="s">
        <v>58</v>
      </c>
      <c r="D13" s="3" t="s">
        <v>59</v>
      </c>
      <c r="E13" s="3" t="s">
        <v>60</v>
      </c>
      <c r="F13" s="3" t="s">
        <v>20</v>
      </c>
      <c r="G13" s="2" t="s">
        <v>14</v>
      </c>
      <c r="H13" s="4"/>
      <c r="I13" s="2" t="s">
        <v>15</v>
      </c>
    </row>
    <row r="14">
      <c r="A14" s="2">
        <v>193859.0</v>
      </c>
      <c r="B14" s="3" t="s">
        <v>61</v>
      </c>
      <c r="C14" s="3" t="s">
        <v>62</v>
      </c>
      <c r="D14" s="3" t="s">
        <v>63</v>
      </c>
      <c r="E14" s="3" t="s">
        <v>64</v>
      </c>
      <c r="F14" s="3" t="s">
        <v>13</v>
      </c>
      <c r="G14" s="2" t="s">
        <v>14</v>
      </c>
      <c r="H14" s="4"/>
      <c r="I14" s="2" t="s">
        <v>15</v>
      </c>
    </row>
    <row r="15">
      <c r="A15" s="2">
        <v>193860.0</v>
      </c>
      <c r="B15" s="3" t="s">
        <v>65</v>
      </c>
      <c r="C15" s="3" t="s">
        <v>66</v>
      </c>
      <c r="D15" s="3" t="s">
        <v>67</v>
      </c>
      <c r="E15" s="3" t="s">
        <v>68</v>
      </c>
      <c r="F15" s="3" t="s">
        <v>20</v>
      </c>
      <c r="G15" s="2" t="s">
        <v>14</v>
      </c>
      <c r="H15" s="4"/>
      <c r="I15" s="2" t="s">
        <v>15</v>
      </c>
    </row>
    <row r="16">
      <c r="A16" s="2">
        <v>193861.0</v>
      </c>
      <c r="B16" s="3" t="s">
        <v>69</v>
      </c>
      <c r="C16" s="3" t="s">
        <v>70</v>
      </c>
      <c r="D16" s="3" t="s">
        <v>71</v>
      </c>
      <c r="E16" s="3" t="s">
        <v>72</v>
      </c>
      <c r="F16" s="3" t="s">
        <v>13</v>
      </c>
      <c r="G16" s="2" t="s">
        <v>14</v>
      </c>
      <c r="H16" s="4"/>
      <c r="I16" s="2" t="s">
        <v>15</v>
      </c>
    </row>
    <row r="17">
      <c r="A17" s="2">
        <v>193862.0</v>
      </c>
      <c r="B17" s="3" t="s">
        <v>73</v>
      </c>
      <c r="C17" s="3" t="s">
        <v>74</v>
      </c>
      <c r="D17" s="3" t="s">
        <v>75</v>
      </c>
      <c r="E17" s="3" t="s">
        <v>76</v>
      </c>
      <c r="F17" s="3" t="s">
        <v>13</v>
      </c>
      <c r="G17" s="2" t="s">
        <v>14</v>
      </c>
      <c r="H17" s="4"/>
      <c r="I17" s="2" t="s">
        <v>15</v>
      </c>
    </row>
    <row r="18">
      <c r="A18" s="2">
        <v>193863.0</v>
      </c>
      <c r="B18" s="3" t="s">
        <v>77</v>
      </c>
      <c r="C18" s="3" t="s">
        <v>78</v>
      </c>
      <c r="D18" s="3" t="s">
        <v>79</v>
      </c>
      <c r="E18" s="3" t="s">
        <v>80</v>
      </c>
      <c r="F18" s="3" t="s">
        <v>20</v>
      </c>
      <c r="G18" s="2" t="s">
        <v>14</v>
      </c>
      <c r="H18" s="4"/>
      <c r="I18" s="2" t="s">
        <v>15</v>
      </c>
    </row>
    <row r="19">
      <c r="A19" s="2">
        <v>193864.0</v>
      </c>
      <c r="B19" s="3" t="s">
        <v>81</v>
      </c>
      <c r="C19" s="3" t="s">
        <v>82</v>
      </c>
      <c r="D19" s="3" t="s">
        <v>83</v>
      </c>
      <c r="E19" s="3" t="s">
        <v>84</v>
      </c>
      <c r="F19" s="3" t="s">
        <v>13</v>
      </c>
      <c r="G19" s="2" t="s">
        <v>14</v>
      </c>
      <c r="H19" s="4"/>
      <c r="I19" s="2" t="s">
        <v>15</v>
      </c>
    </row>
    <row r="20">
      <c r="A20" s="2">
        <v>193865.0</v>
      </c>
      <c r="B20" s="3" t="s">
        <v>85</v>
      </c>
      <c r="C20" s="3" t="s">
        <v>86</v>
      </c>
      <c r="D20" s="3" t="s">
        <v>87</v>
      </c>
      <c r="E20" s="3" t="s">
        <v>88</v>
      </c>
      <c r="F20" s="3" t="s">
        <v>20</v>
      </c>
      <c r="G20" s="2" t="s">
        <v>14</v>
      </c>
      <c r="H20" s="4"/>
      <c r="I20" s="2" t="s">
        <v>15</v>
      </c>
    </row>
    <row r="21">
      <c r="A21" s="2">
        <v>193866.0</v>
      </c>
      <c r="B21" s="3" t="s">
        <v>89</v>
      </c>
      <c r="C21" s="3" t="s">
        <v>90</v>
      </c>
      <c r="D21" s="3" t="s">
        <v>91</v>
      </c>
      <c r="E21" s="3" t="s">
        <v>92</v>
      </c>
      <c r="F21" s="3" t="s">
        <v>13</v>
      </c>
      <c r="G21" s="2" t="s">
        <v>14</v>
      </c>
      <c r="H21" s="4"/>
      <c r="I21" s="2" t="s">
        <v>15</v>
      </c>
    </row>
    <row r="22">
      <c r="A22" s="2">
        <v>193867.0</v>
      </c>
      <c r="B22" s="3" t="s">
        <v>93</v>
      </c>
      <c r="C22" s="3" t="s">
        <v>94</v>
      </c>
      <c r="D22" s="3" t="s">
        <v>95</v>
      </c>
      <c r="E22" s="3" t="s">
        <v>96</v>
      </c>
      <c r="F22" s="3" t="s">
        <v>20</v>
      </c>
      <c r="G22" s="2" t="s">
        <v>14</v>
      </c>
      <c r="H22" s="4"/>
      <c r="I22" s="2" t="s">
        <v>15</v>
      </c>
    </row>
    <row r="23">
      <c r="A23" s="2">
        <v>193868.0</v>
      </c>
      <c r="B23" s="3" t="s">
        <v>97</v>
      </c>
      <c r="C23" s="3" t="s">
        <v>98</v>
      </c>
      <c r="D23" s="3" t="s">
        <v>99</v>
      </c>
      <c r="E23" s="3" t="s">
        <v>100</v>
      </c>
      <c r="F23" s="3" t="s">
        <v>13</v>
      </c>
      <c r="G23" s="2" t="s">
        <v>14</v>
      </c>
      <c r="H23" s="4"/>
      <c r="I23" s="2" t="s">
        <v>15</v>
      </c>
    </row>
    <row r="24">
      <c r="A24" s="2">
        <v>193869.0</v>
      </c>
      <c r="B24" s="3" t="s">
        <v>101</v>
      </c>
      <c r="C24" s="3" t="s">
        <v>102</v>
      </c>
      <c r="D24" s="3" t="s">
        <v>103</v>
      </c>
      <c r="E24" s="3" t="s">
        <v>104</v>
      </c>
      <c r="F24" s="3" t="s">
        <v>13</v>
      </c>
      <c r="G24" s="2" t="s">
        <v>14</v>
      </c>
      <c r="H24" s="4"/>
      <c r="I24" s="2" t="s">
        <v>15</v>
      </c>
    </row>
    <row r="25">
      <c r="A25" s="2">
        <v>193870.0</v>
      </c>
      <c r="B25" s="3" t="s">
        <v>105</v>
      </c>
      <c r="C25" s="3" t="s">
        <v>106</v>
      </c>
      <c r="D25" s="3" t="s">
        <v>23</v>
      </c>
      <c r="E25" s="3" t="s">
        <v>107</v>
      </c>
      <c r="F25" s="3" t="s">
        <v>13</v>
      </c>
      <c r="G25" s="2" t="s">
        <v>14</v>
      </c>
      <c r="H25" s="4"/>
      <c r="I25" s="2" t="s">
        <v>15</v>
      </c>
    </row>
    <row r="26">
      <c r="A26" s="2">
        <v>193871.0</v>
      </c>
      <c r="B26" s="3" t="s">
        <v>108</v>
      </c>
      <c r="C26" s="3" t="s">
        <v>109</v>
      </c>
      <c r="D26" s="3" t="s">
        <v>110</v>
      </c>
      <c r="E26" s="3" t="s">
        <v>111</v>
      </c>
      <c r="F26" s="3" t="s">
        <v>13</v>
      </c>
      <c r="G26" s="2" t="s">
        <v>14</v>
      </c>
      <c r="H26" s="4"/>
      <c r="I26" s="2" t="s">
        <v>15</v>
      </c>
    </row>
    <row r="27">
      <c r="A27" s="2">
        <v>193872.0</v>
      </c>
      <c r="B27" s="3" t="s">
        <v>112</v>
      </c>
      <c r="C27" s="3" t="s">
        <v>113</v>
      </c>
      <c r="D27" s="3" t="s">
        <v>114</v>
      </c>
      <c r="E27" s="3" t="s">
        <v>115</v>
      </c>
      <c r="F27" s="3" t="s">
        <v>13</v>
      </c>
      <c r="G27" s="2" t="s">
        <v>14</v>
      </c>
      <c r="H27" s="4"/>
      <c r="I27" s="2" t="s">
        <v>15</v>
      </c>
    </row>
    <row r="28">
      <c r="A28" s="2">
        <v>193873.0</v>
      </c>
      <c r="B28" s="3" t="s">
        <v>116</v>
      </c>
      <c r="C28" s="3" t="s">
        <v>117</v>
      </c>
      <c r="D28" s="3" t="s">
        <v>23</v>
      </c>
      <c r="E28" s="3" t="s">
        <v>118</v>
      </c>
      <c r="F28" s="3" t="s">
        <v>13</v>
      </c>
      <c r="G28" s="2" t="s">
        <v>14</v>
      </c>
      <c r="H28" s="4"/>
      <c r="I28" s="2" t="s">
        <v>15</v>
      </c>
    </row>
    <row r="29">
      <c r="A29" s="2">
        <v>193874.0</v>
      </c>
      <c r="B29" s="3" t="s">
        <v>119</v>
      </c>
      <c r="C29" s="3" t="s">
        <v>120</v>
      </c>
      <c r="D29" s="3" t="s">
        <v>121</v>
      </c>
      <c r="E29" s="3" t="s">
        <v>122</v>
      </c>
      <c r="F29" s="3" t="s">
        <v>20</v>
      </c>
      <c r="G29" s="2" t="s">
        <v>14</v>
      </c>
      <c r="H29" s="4"/>
      <c r="I29" s="2" t="s">
        <v>15</v>
      </c>
    </row>
    <row r="30">
      <c r="A30" s="2">
        <v>193875.0</v>
      </c>
      <c r="B30" s="3" t="s">
        <v>123</v>
      </c>
      <c r="C30" s="3" t="s">
        <v>124</v>
      </c>
      <c r="D30" s="3" t="s">
        <v>125</v>
      </c>
      <c r="E30" s="3" t="s">
        <v>126</v>
      </c>
      <c r="F30" s="3" t="s">
        <v>20</v>
      </c>
      <c r="G30" s="2" t="s">
        <v>14</v>
      </c>
      <c r="H30" s="4"/>
      <c r="I30" s="2" t="s">
        <v>15</v>
      </c>
    </row>
    <row r="31">
      <c r="A31" s="2">
        <v>193876.0</v>
      </c>
      <c r="B31" s="3" t="s">
        <v>127</v>
      </c>
      <c r="C31" s="3" t="s">
        <v>128</v>
      </c>
      <c r="D31" s="3" t="s">
        <v>129</v>
      </c>
      <c r="E31" s="3" t="s">
        <v>130</v>
      </c>
      <c r="F31" s="3" t="s">
        <v>13</v>
      </c>
      <c r="G31" s="2" t="s">
        <v>14</v>
      </c>
      <c r="H31" s="4"/>
      <c r="I31" s="2" t="s">
        <v>15</v>
      </c>
    </row>
    <row r="32">
      <c r="A32" s="2">
        <v>193877.0</v>
      </c>
      <c r="B32" s="3" t="s">
        <v>131</v>
      </c>
      <c r="C32" s="3" t="s">
        <v>132</v>
      </c>
      <c r="D32" s="3" t="s">
        <v>133</v>
      </c>
      <c r="E32" s="3" t="s">
        <v>134</v>
      </c>
      <c r="F32" s="3" t="s">
        <v>13</v>
      </c>
      <c r="G32" s="2" t="s">
        <v>14</v>
      </c>
      <c r="H32" s="4"/>
      <c r="I32" s="2" t="s">
        <v>15</v>
      </c>
    </row>
    <row r="33">
      <c r="A33" s="2">
        <v>193878.0</v>
      </c>
      <c r="B33" s="3" t="s">
        <v>135</v>
      </c>
      <c r="C33" s="3" t="s">
        <v>136</v>
      </c>
      <c r="D33" s="3" t="s">
        <v>137</v>
      </c>
      <c r="E33" s="3" t="s">
        <v>138</v>
      </c>
      <c r="F33" s="3" t="s">
        <v>13</v>
      </c>
      <c r="G33" s="2" t="s">
        <v>14</v>
      </c>
      <c r="H33" s="4"/>
      <c r="I33" s="2" t="s">
        <v>15</v>
      </c>
    </row>
    <row r="34">
      <c r="A34" s="2">
        <v>193879.0</v>
      </c>
      <c r="B34" s="3" t="s">
        <v>139</v>
      </c>
      <c r="C34" s="3" t="s">
        <v>140</v>
      </c>
      <c r="D34" s="3" t="s">
        <v>141</v>
      </c>
      <c r="E34" s="3" t="s">
        <v>142</v>
      </c>
      <c r="F34" s="3" t="s">
        <v>20</v>
      </c>
      <c r="G34" s="2" t="s">
        <v>14</v>
      </c>
      <c r="H34" s="4"/>
      <c r="I34" s="2" t="s">
        <v>15</v>
      </c>
    </row>
    <row r="35">
      <c r="A35" s="2">
        <v>193880.0</v>
      </c>
      <c r="B35" s="3" t="s">
        <v>143</v>
      </c>
      <c r="C35" s="3" t="s">
        <v>144</v>
      </c>
      <c r="D35" s="3" t="s">
        <v>145</v>
      </c>
      <c r="E35" s="3" t="s">
        <v>146</v>
      </c>
      <c r="F35" s="3" t="s">
        <v>13</v>
      </c>
      <c r="G35" s="2" t="s">
        <v>14</v>
      </c>
      <c r="H35" s="4"/>
      <c r="I35" s="2" t="s">
        <v>15</v>
      </c>
    </row>
    <row r="36">
      <c r="A36" s="2">
        <v>193881.0</v>
      </c>
      <c r="B36" s="3" t="s">
        <v>147</v>
      </c>
      <c r="C36" s="3" t="s">
        <v>148</v>
      </c>
      <c r="D36" s="3" t="s">
        <v>149</v>
      </c>
      <c r="E36" s="3" t="s">
        <v>150</v>
      </c>
      <c r="F36" s="3" t="s">
        <v>20</v>
      </c>
      <c r="G36" s="2" t="s">
        <v>14</v>
      </c>
      <c r="H36" s="4"/>
      <c r="I36" s="2" t="s">
        <v>15</v>
      </c>
    </row>
    <row r="37">
      <c r="A37" s="2">
        <v>193882.0</v>
      </c>
      <c r="B37" s="3" t="s">
        <v>151</v>
      </c>
      <c r="C37" s="3" t="s">
        <v>152</v>
      </c>
      <c r="D37" s="3" t="s">
        <v>153</v>
      </c>
      <c r="E37" s="5"/>
      <c r="F37" s="3" t="s">
        <v>13</v>
      </c>
      <c r="G37" s="2" t="s">
        <v>14</v>
      </c>
      <c r="H37" s="4"/>
      <c r="I37" s="2" t="s">
        <v>15</v>
      </c>
    </row>
    <row r="38">
      <c r="A38" s="2">
        <v>193883.0</v>
      </c>
      <c r="B38" s="3" t="s">
        <v>154</v>
      </c>
      <c r="C38" s="3" t="s">
        <v>155</v>
      </c>
      <c r="D38" s="3" t="s">
        <v>156</v>
      </c>
      <c r="E38" s="3" t="s">
        <v>157</v>
      </c>
      <c r="F38" s="3" t="s">
        <v>13</v>
      </c>
      <c r="G38" s="2" t="s">
        <v>14</v>
      </c>
      <c r="H38" s="4"/>
      <c r="I38" s="2" t="s">
        <v>15</v>
      </c>
    </row>
    <row r="39">
      <c r="A39" s="2">
        <v>193884.0</v>
      </c>
      <c r="B39" s="3" t="s">
        <v>158</v>
      </c>
      <c r="C39" s="3" t="s">
        <v>159</v>
      </c>
      <c r="D39" s="3" t="s">
        <v>160</v>
      </c>
      <c r="E39" s="3" t="s">
        <v>161</v>
      </c>
      <c r="F39" s="3" t="s">
        <v>13</v>
      </c>
      <c r="G39" s="2" t="s">
        <v>14</v>
      </c>
      <c r="H39" s="4"/>
      <c r="I39" s="2" t="s">
        <v>15</v>
      </c>
    </row>
    <row r="40">
      <c r="A40" s="2">
        <v>193885.0</v>
      </c>
      <c r="B40" s="3" t="s">
        <v>162</v>
      </c>
      <c r="C40" s="3" t="s">
        <v>163</v>
      </c>
      <c r="D40" s="3" t="s">
        <v>164</v>
      </c>
      <c r="E40" s="3" t="s">
        <v>165</v>
      </c>
      <c r="F40" s="3" t="s">
        <v>13</v>
      </c>
      <c r="G40" s="2" t="s">
        <v>14</v>
      </c>
      <c r="H40" s="4"/>
      <c r="I40" s="2" t="s">
        <v>15</v>
      </c>
    </row>
    <row r="41">
      <c r="A41" s="2">
        <v>193886.0</v>
      </c>
      <c r="B41" s="3" t="s">
        <v>166</v>
      </c>
      <c r="C41" s="3" t="s">
        <v>167</v>
      </c>
      <c r="D41" s="3" t="s">
        <v>168</v>
      </c>
      <c r="E41" s="3" t="s">
        <v>169</v>
      </c>
      <c r="F41" s="3" t="s">
        <v>20</v>
      </c>
      <c r="G41" s="2" t="s">
        <v>14</v>
      </c>
      <c r="H41" s="4"/>
      <c r="I41" s="2" t="s">
        <v>15</v>
      </c>
    </row>
    <row r="42">
      <c r="A42" s="2">
        <v>193887.0</v>
      </c>
      <c r="B42" s="3" t="s">
        <v>170</v>
      </c>
      <c r="C42" s="3" t="s">
        <v>171</v>
      </c>
      <c r="D42" s="3" t="s">
        <v>172</v>
      </c>
      <c r="E42" s="3" t="s">
        <v>173</v>
      </c>
      <c r="F42" s="3" t="s">
        <v>13</v>
      </c>
      <c r="G42" s="2" t="s">
        <v>14</v>
      </c>
      <c r="H42" s="4"/>
      <c r="I42" s="2" t="s">
        <v>15</v>
      </c>
    </row>
    <row r="43">
      <c r="A43" s="2">
        <v>193888.0</v>
      </c>
      <c r="B43" s="3" t="s">
        <v>174</v>
      </c>
      <c r="C43" s="3" t="s">
        <v>175</v>
      </c>
      <c r="D43" s="3" t="s">
        <v>176</v>
      </c>
      <c r="E43" s="3" t="s">
        <v>177</v>
      </c>
      <c r="F43" s="3" t="s">
        <v>20</v>
      </c>
      <c r="G43" s="2" t="s">
        <v>14</v>
      </c>
      <c r="H43" s="4"/>
      <c r="I43" s="2" t="s">
        <v>15</v>
      </c>
    </row>
    <row r="44">
      <c r="A44" s="2">
        <v>193889.0</v>
      </c>
      <c r="B44" s="3" t="s">
        <v>178</v>
      </c>
      <c r="C44" s="3" t="s">
        <v>179</v>
      </c>
      <c r="D44" s="3" t="s">
        <v>180</v>
      </c>
      <c r="E44" s="3" t="s">
        <v>181</v>
      </c>
      <c r="F44" s="3" t="s">
        <v>20</v>
      </c>
      <c r="G44" s="2" t="s">
        <v>14</v>
      </c>
      <c r="H44" s="4"/>
      <c r="I44" s="2" t="s">
        <v>15</v>
      </c>
    </row>
    <row r="45">
      <c r="A45" s="2">
        <v>193890.0</v>
      </c>
      <c r="B45" s="3" t="s">
        <v>182</v>
      </c>
      <c r="C45" s="3" t="s">
        <v>183</v>
      </c>
      <c r="D45" s="3" t="s">
        <v>184</v>
      </c>
      <c r="E45" s="3" t="s">
        <v>185</v>
      </c>
      <c r="F45" s="3" t="s">
        <v>20</v>
      </c>
      <c r="G45" s="2" t="s">
        <v>14</v>
      </c>
      <c r="H45" s="4"/>
      <c r="I45" s="2" t="s">
        <v>15</v>
      </c>
    </row>
    <row r="46">
      <c r="A46" s="2">
        <v>193891.0</v>
      </c>
      <c r="B46" s="3" t="s">
        <v>186</v>
      </c>
      <c r="C46" s="3" t="s">
        <v>187</v>
      </c>
      <c r="D46" s="3" t="s">
        <v>188</v>
      </c>
      <c r="E46" s="3" t="s">
        <v>189</v>
      </c>
      <c r="F46" s="3" t="s">
        <v>20</v>
      </c>
      <c r="G46" s="2" t="s">
        <v>14</v>
      </c>
      <c r="H46" s="4"/>
      <c r="I46" s="2" t="s">
        <v>15</v>
      </c>
    </row>
    <row r="47">
      <c r="A47" s="2">
        <v>193892.0</v>
      </c>
      <c r="B47" s="3" t="s">
        <v>190</v>
      </c>
      <c r="C47" s="3" t="s">
        <v>191</v>
      </c>
      <c r="D47" s="3" t="s">
        <v>192</v>
      </c>
      <c r="E47" s="3" t="s">
        <v>193</v>
      </c>
      <c r="F47" s="3" t="s">
        <v>13</v>
      </c>
      <c r="G47" s="2" t="s">
        <v>14</v>
      </c>
      <c r="H47" s="4"/>
      <c r="I47" s="2" t="s">
        <v>15</v>
      </c>
    </row>
    <row r="48">
      <c r="A48" s="2">
        <v>193893.0</v>
      </c>
      <c r="B48" s="3" t="s">
        <v>194</v>
      </c>
      <c r="C48" s="3" t="s">
        <v>195</v>
      </c>
      <c r="D48" s="3" t="s">
        <v>160</v>
      </c>
      <c r="E48" s="3" t="s">
        <v>196</v>
      </c>
      <c r="F48" s="3" t="s">
        <v>13</v>
      </c>
      <c r="G48" s="2" t="s">
        <v>14</v>
      </c>
      <c r="H48" s="4"/>
      <c r="I48" s="2" t="s">
        <v>15</v>
      </c>
    </row>
    <row r="49">
      <c r="A49" s="2">
        <v>193894.0</v>
      </c>
      <c r="B49" s="3" t="s">
        <v>197</v>
      </c>
      <c r="C49" s="3" t="s">
        <v>198</v>
      </c>
      <c r="D49" s="3" t="s">
        <v>199</v>
      </c>
      <c r="E49" s="3" t="s">
        <v>200</v>
      </c>
      <c r="F49" s="3" t="s">
        <v>20</v>
      </c>
      <c r="G49" s="2" t="s">
        <v>14</v>
      </c>
      <c r="H49" s="4"/>
      <c r="I49" s="2" t="s">
        <v>15</v>
      </c>
    </row>
    <row r="50">
      <c r="A50" s="2">
        <v>193895.0</v>
      </c>
      <c r="B50" s="3" t="s">
        <v>201</v>
      </c>
      <c r="C50" s="3" t="s">
        <v>202</v>
      </c>
      <c r="D50" s="3" t="s">
        <v>203</v>
      </c>
      <c r="E50" s="3" t="s">
        <v>204</v>
      </c>
      <c r="F50" s="3" t="s">
        <v>20</v>
      </c>
      <c r="G50" s="2" t="s">
        <v>14</v>
      </c>
      <c r="H50" s="4"/>
      <c r="I50" s="2" t="s">
        <v>15</v>
      </c>
    </row>
    <row r="51">
      <c r="A51" s="2">
        <v>193896.0</v>
      </c>
      <c r="B51" s="3" t="s">
        <v>205</v>
      </c>
      <c r="C51" s="3" t="s">
        <v>206</v>
      </c>
      <c r="D51" s="3" t="s">
        <v>207</v>
      </c>
      <c r="E51" s="3" t="s">
        <v>208</v>
      </c>
      <c r="F51" s="3" t="s">
        <v>13</v>
      </c>
      <c r="G51" s="2" t="s">
        <v>14</v>
      </c>
      <c r="H51" s="4"/>
      <c r="I51" s="2" t="s">
        <v>15</v>
      </c>
    </row>
    <row r="52">
      <c r="A52" s="2">
        <v>193897.0</v>
      </c>
      <c r="B52" s="3" t="s">
        <v>209</v>
      </c>
      <c r="C52" s="3" t="s">
        <v>210</v>
      </c>
      <c r="D52" s="3" t="s">
        <v>211</v>
      </c>
      <c r="E52" s="3" t="s">
        <v>212</v>
      </c>
      <c r="F52" s="3" t="s">
        <v>13</v>
      </c>
      <c r="G52" s="2" t="s">
        <v>14</v>
      </c>
      <c r="H52" s="4"/>
      <c r="I52" s="2" t="s">
        <v>15</v>
      </c>
    </row>
    <row r="53">
      <c r="A53" s="2">
        <v>193898.0</v>
      </c>
      <c r="B53" s="3" t="s">
        <v>213</v>
      </c>
      <c r="C53" s="3" t="s">
        <v>214</v>
      </c>
      <c r="D53" s="3" t="s">
        <v>215</v>
      </c>
      <c r="E53" s="3" t="s">
        <v>216</v>
      </c>
      <c r="F53" s="3" t="s">
        <v>20</v>
      </c>
      <c r="G53" s="2" t="s">
        <v>14</v>
      </c>
      <c r="H53" s="4"/>
      <c r="I53" s="2" t="s">
        <v>15</v>
      </c>
    </row>
    <row r="54">
      <c r="A54" s="2">
        <v>193899.0</v>
      </c>
      <c r="B54" s="3" t="s">
        <v>217</v>
      </c>
      <c r="C54" s="3" t="s">
        <v>152</v>
      </c>
      <c r="D54" s="3" t="s">
        <v>218</v>
      </c>
      <c r="E54" s="3" t="s">
        <v>219</v>
      </c>
      <c r="F54" s="3" t="s">
        <v>13</v>
      </c>
      <c r="G54" s="2" t="s">
        <v>14</v>
      </c>
      <c r="H54" s="4"/>
      <c r="I54" s="2" t="s">
        <v>15</v>
      </c>
    </row>
    <row r="55">
      <c r="A55" s="2">
        <v>193900.0</v>
      </c>
      <c r="B55" s="3" t="s">
        <v>220</v>
      </c>
      <c r="C55" s="3" t="s">
        <v>221</v>
      </c>
      <c r="D55" s="3" t="s">
        <v>222</v>
      </c>
      <c r="E55" s="3" t="s">
        <v>223</v>
      </c>
      <c r="F55" s="3" t="s">
        <v>20</v>
      </c>
      <c r="G55" s="2" t="s">
        <v>14</v>
      </c>
      <c r="H55" s="4"/>
      <c r="I55" s="2" t="s">
        <v>15</v>
      </c>
    </row>
    <row r="56">
      <c r="A56" s="2">
        <v>193901.0</v>
      </c>
      <c r="B56" s="3" t="s">
        <v>224</v>
      </c>
      <c r="C56" s="3" t="s">
        <v>225</v>
      </c>
      <c r="D56" s="3" t="s">
        <v>47</v>
      </c>
      <c r="E56" s="3" t="s">
        <v>226</v>
      </c>
      <c r="F56" s="3" t="s">
        <v>20</v>
      </c>
      <c r="G56" s="2" t="s">
        <v>14</v>
      </c>
      <c r="H56" s="4"/>
      <c r="I56" s="2" t="s">
        <v>15</v>
      </c>
    </row>
    <row r="57">
      <c r="A57" s="2">
        <v>193902.0</v>
      </c>
      <c r="B57" s="3" t="s">
        <v>227</v>
      </c>
      <c r="C57" s="3" t="s">
        <v>228</v>
      </c>
      <c r="D57" s="3" t="s">
        <v>229</v>
      </c>
      <c r="E57" s="3" t="s">
        <v>230</v>
      </c>
      <c r="F57" s="3" t="s">
        <v>20</v>
      </c>
      <c r="G57" s="2" t="s">
        <v>14</v>
      </c>
      <c r="H57" s="4"/>
      <c r="I57" s="2" t="s">
        <v>15</v>
      </c>
    </row>
    <row r="58">
      <c r="A58" s="2">
        <v>193903.0</v>
      </c>
      <c r="B58" s="3" t="s">
        <v>231</v>
      </c>
      <c r="C58" s="3" t="s">
        <v>232</v>
      </c>
      <c r="D58" s="3" t="s">
        <v>233</v>
      </c>
      <c r="E58" s="3" t="s">
        <v>234</v>
      </c>
      <c r="F58" s="3" t="s">
        <v>20</v>
      </c>
      <c r="G58" s="2" t="s">
        <v>14</v>
      </c>
      <c r="H58" s="4"/>
      <c r="I58" s="2" t="s">
        <v>15</v>
      </c>
    </row>
    <row r="59">
      <c r="A59" s="2">
        <v>193904.0</v>
      </c>
      <c r="B59" s="3" t="s">
        <v>235</v>
      </c>
      <c r="C59" s="3" t="s">
        <v>236</v>
      </c>
      <c r="D59" s="3" t="s">
        <v>237</v>
      </c>
      <c r="E59" s="3" t="s">
        <v>238</v>
      </c>
      <c r="F59" s="3" t="s">
        <v>20</v>
      </c>
      <c r="G59" s="2" t="s">
        <v>14</v>
      </c>
      <c r="H59" s="4"/>
      <c r="I59" s="2" t="s">
        <v>15</v>
      </c>
    </row>
    <row r="60">
      <c r="A60" s="2">
        <v>193905.0</v>
      </c>
      <c r="B60" s="3" t="s">
        <v>239</v>
      </c>
      <c r="C60" s="3" t="s">
        <v>240</v>
      </c>
      <c r="D60" s="3" t="s">
        <v>241</v>
      </c>
      <c r="E60" s="3" t="s">
        <v>242</v>
      </c>
      <c r="F60" s="3" t="s">
        <v>13</v>
      </c>
      <c r="G60" s="2" t="s">
        <v>14</v>
      </c>
      <c r="H60" s="4"/>
      <c r="I60" s="2" t="s">
        <v>15</v>
      </c>
    </row>
    <row r="61">
      <c r="A61" s="2">
        <v>193906.0</v>
      </c>
      <c r="B61" s="3" t="s">
        <v>243</v>
      </c>
      <c r="C61" s="3" t="s">
        <v>244</v>
      </c>
      <c r="D61" s="3" t="s">
        <v>245</v>
      </c>
      <c r="E61" s="3" t="s">
        <v>246</v>
      </c>
      <c r="F61" s="3" t="s">
        <v>20</v>
      </c>
      <c r="G61" s="2" t="s">
        <v>14</v>
      </c>
      <c r="H61" s="4"/>
      <c r="I61" s="2" t="s">
        <v>15</v>
      </c>
    </row>
    <row r="62">
      <c r="A62" s="2">
        <v>193907.0</v>
      </c>
      <c r="B62" s="3" t="s">
        <v>247</v>
      </c>
      <c r="C62" s="3" t="s">
        <v>248</v>
      </c>
      <c r="D62" s="3" t="s">
        <v>249</v>
      </c>
      <c r="E62" s="3" t="s">
        <v>250</v>
      </c>
      <c r="F62" s="3" t="s">
        <v>20</v>
      </c>
      <c r="G62" s="2" t="s">
        <v>14</v>
      </c>
      <c r="H62" s="4"/>
      <c r="I62" s="2" t="s">
        <v>15</v>
      </c>
    </row>
    <row r="63">
      <c r="A63" s="2">
        <v>193908.0</v>
      </c>
      <c r="B63" s="3" t="s">
        <v>251</v>
      </c>
      <c r="C63" s="3" t="s">
        <v>252</v>
      </c>
      <c r="D63" s="3" t="s">
        <v>47</v>
      </c>
      <c r="E63" s="3" t="s">
        <v>253</v>
      </c>
      <c r="F63" s="3" t="s">
        <v>20</v>
      </c>
      <c r="G63" s="2" t="s">
        <v>14</v>
      </c>
      <c r="H63" s="4"/>
      <c r="I63" s="2" t="s">
        <v>15</v>
      </c>
    </row>
    <row r="64">
      <c r="A64" s="2">
        <v>193909.0</v>
      </c>
      <c r="B64" s="3" t="s">
        <v>254</v>
      </c>
      <c r="C64" s="3" t="s">
        <v>255</v>
      </c>
      <c r="D64" s="3" t="s">
        <v>256</v>
      </c>
      <c r="E64" s="3" t="s">
        <v>257</v>
      </c>
      <c r="F64" s="3" t="s">
        <v>20</v>
      </c>
      <c r="G64" s="2" t="s">
        <v>14</v>
      </c>
      <c r="H64" s="4"/>
      <c r="I64" s="2" t="s">
        <v>15</v>
      </c>
    </row>
    <row r="65">
      <c r="A65" s="2">
        <v>193910.0</v>
      </c>
      <c r="B65" s="3" t="s">
        <v>258</v>
      </c>
      <c r="C65" s="3" t="s">
        <v>259</v>
      </c>
      <c r="D65" s="3" t="s">
        <v>260</v>
      </c>
      <c r="E65" s="3" t="s">
        <v>261</v>
      </c>
      <c r="F65" s="3" t="s">
        <v>20</v>
      </c>
      <c r="G65" s="2" t="s">
        <v>14</v>
      </c>
      <c r="H65" s="4"/>
      <c r="I65" s="2" t="s">
        <v>15</v>
      </c>
    </row>
    <row r="66">
      <c r="A66" s="2">
        <v>193911.0</v>
      </c>
      <c r="B66" s="3" t="s">
        <v>262</v>
      </c>
      <c r="C66" s="3" t="s">
        <v>263</v>
      </c>
      <c r="D66" s="3" t="s">
        <v>264</v>
      </c>
      <c r="E66" s="5"/>
      <c r="F66" s="3" t="s">
        <v>20</v>
      </c>
      <c r="G66" s="2" t="s">
        <v>14</v>
      </c>
      <c r="H66" s="4"/>
      <c r="I66" s="2" t="s">
        <v>15</v>
      </c>
    </row>
    <row r="67">
      <c r="A67" s="2">
        <v>193912.0</v>
      </c>
      <c r="B67" s="3" t="s">
        <v>265</v>
      </c>
      <c r="C67" s="3" t="s">
        <v>266</v>
      </c>
      <c r="D67" s="3" t="s">
        <v>267</v>
      </c>
      <c r="E67" s="3" t="s">
        <v>268</v>
      </c>
      <c r="F67" s="3" t="s">
        <v>13</v>
      </c>
      <c r="G67" s="2" t="s">
        <v>14</v>
      </c>
      <c r="H67" s="4"/>
      <c r="I67" s="2" t="s">
        <v>15</v>
      </c>
    </row>
    <row r="68">
      <c r="A68" s="2">
        <v>193913.0</v>
      </c>
      <c r="B68" s="3" t="s">
        <v>269</v>
      </c>
      <c r="C68" s="3" t="s">
        <v>270</v>
      </c>
      <c r="D68" s="3" t="s">
        <v>271</v>
      </c>
      <c r="E68" s="3" t="s">
        <v>272</v>
      </c>
      <c r="F68" s="3" t="s">
        <v>13</v>
      </c>
      <c r="G68" s="2" t="s">
        <v>14</v>
      </c>
      <c r="H68" s="4"/>
      <c r="I68" s="2" t="s">
        <v>15</v>
      </c>
    </row>
    <row r="69">
      <c r="A69" s="2">
        <v>193914.0</v>
      </c>
      <c r="B69" s="3" t="s">
        <v>273</v>
      </c>
      <c r="C69" s="3" t="s">
        <v>274</v>
      </c>
      <c r="D69" s="3" t="s">
        <v>275</v>
      </c>
      <c r="E69" s="3" t="s">
        <v>276</v>
      </c>
      <c r="F69" s="3" t="s">
        <v>13</v>
      </c>
      <c r="G69" s="2" t="s">
        <v>14</v>
      </c>
      <c r="H69" s="4"/>
      <c r="I69" s="2" t="s">
        <v>15</v>
      </c>
    </row>
    <row r="70">
      <c r="A70" s="2">
        <v>193915.0</v>
      </c>
      <c r="B70" s="3" t="s">
        <v>277</v>
      </c>
      <c r="C70" s="3" t="s">
        <v>278</v>
      </c>
      <c r="D70" s="3" t="s">
        <v>279</v>
      </c>
      <c r="E70" s="3" t="s">
        <v>280</v>
      </c>
      <c r="F70" s="3" t="s">
        <v>20</v>
      </c>
      <c r="G70" s="2" t="s">
        <v>14</v>
      </c>
      <c r="H70" s="4"/>
      <c r="I70" s="2" t="s">
        <v>15</v>
      </c>
    </row>
    <row r="71">
      <c r="A71" s="2">
        <v>193916.0</v>
      </c>
      <c r="B71" s="3" t="s">
        <v>281</v>
      </c>
      <c r="C71" s="3" t="s">
        <v>282</v>
      </c>
      <c r="D71" s="3" t="s">
        <v>23</v>
      </c>
      <c r="E71" s="3" t="s">
        <v>283</v>
      </c>
      <c r="F71" s="3" t="s">
        <v>13</v>
      </c>
      <c r="G71" s="2" t="s">
        <v>14</v>
      </c>
      <c r="H71" s="4"/>
      <c r="I71" s="2" t="s">
        <v>15</v>
      </c>
    </row>
    <row r="72">
      <c r="A72" s="2">
        <v>193917.0</v>
      </c>
      <c r="B72" s="3" t="s">
        <v>284</v>
      </c>
      <c r="C72" s="3" t="s">
        <v>285</v>
      </c>
      <c r="D72" s="3" t="s">
        <v>286</v>
      </c>
      <c r="E72" s="3" t="s">
        <v>287</v>
      </c>
      <c r="F72" s="3" t="s">
        <v>20</v>
      </c>
      <c r="G72" s="2" t="s">
        <v>14</v>
      </c>
      <c r="H72" s="4"/>
      <c r="I72" s="2" t="s">
        <v>15</v>
      </c>
    </row>
    <row r="73">
      <c r="A73" s="2">
        <v>193918.0</v>
      </c>
      <c r="B73" s="3" t="s">
        <v>288</v>
      </c>
      <c r="C73" s="3" t="s">
        <v>289</v>
      </c>
      <c r="D73" s="3" t="s">
        <v>290</v>
      </c>
      <c r="E73" s="3" t="s">
        <v>291</v>
      </c>
      <c r="F73" s="3" t="s">
        <v>20</v>
      </c>
      <c r="G73" s="2" t="s">
        <v>14</v>
      </c>
      <c r="H73" s="4"/>
      <c r="I73" s="2" t="s">
        <v>15</v>
      </c>
    </row>
    <row r="74">
      <c r="A74" s="2">
        <v>193919.0</v>
      </c>
      <c r="B74" s="3" t="s">
        <v>292</v>
      </c>
      <c r="C74" s="3" t="s">
        <v>293</v>
      </c>
      <c r="D74" s="3" t="s">
        <v>294</v>
      </c>
      <c r="E74" s="3" t="s">
        <v>295</v>
      </c>
      <c r="F74" s="3" t="s">
        <v>20</v>
      </c>
      <c r="G74" s="2" t="s">
        <v>14</v>
      </c>
      <c r="H74" s="4"/>
      <c r="I74" s="2" t="s">
        <v>15</v>
      </c>
    </row>
    <row r="75">
      <c r="A75" s="2">
        <v>193920.0</v>
      </c>
      <c r="B75" s="3" t="s">
        <v>296</v>
      </c>
      <c r="C75" s="3" t="s">
        <v>297</v>
      </c>
      <c r="D75" s="3" t="s">
        <v>298</v>
      </c>
      <c r="E75" s="3" t="s">
        <v>299</v>
      </c>
      <c r="F75" s="3" t="s">
        <v>20</v>
      </c>
      <c r="G75" s="2" t="s">
        <v>14</v>
      </c>
      <c r="H75" s="4"/>
      <c r="I75" s="2" t="s">
        <v>15</v>
      </c>
    </row>
    <row r="76">
      <c r="A76" s="2">
        <v>193921.0</v>
      </c>
      <c r="B76" s="3" t="s">
        <v>300</v>
      </c>
      <c r="C76" s="3" t="s">
        <v>301</v>
      </c>
      <c r="D76" s="3" t="s">
        <v>302</v>
      </c>
      <c r="E76" s="3" t="s">
        <v>303</v>
      </c>
      <c r="F76" s="3" t="s">
        <v>20</v>
      </c>
      <c r="G76" s="2" t="s">
        <v>14</v>
      </c>
      <c r="H76" s="4"/>
      <c r="I76" s="2" t="s">
        <v>15</v>
      </c>
    </row>
    <row r="77">
      <c r="A77" s="2">
        <v>193922.0</v>
      </c>
      <c r="B77" s="3" t="s">
        <v>304</v>
      </c>
      <c r="C77" s="3" t="s">
        <v>305</v>
      </c>
      <c r="D77" s="3" t="s">
        <v>306</v>
      </c>
      <c r="E77" s="3" t="s">
        <v>307</v>
      </c>
      <c r="F77" s="3" t="s">
        <v>20</v>
      </c>
      <c r="G77" s="2" t="s">
        <v>14</v>
      </c>
      <c r="H77" s="4"/>
      <c r="I77" s="2" t="s">
        <v>15</v>
      </c>
    </row>
    <row r="78">
      <c r="A78" s="2">
        <v>193923.0</v>
      </c>
      <c r="B78" s="3" t="s">
        <v>308</v>
      </c>
      <c r="C78" s="3" t="s">
        <v>309</v>
      </c>
      <c r="D78" s="3" t="s">
        <v>310</v>
      </c>
      <c r="E78" s="3" t="s">
        <v>311</v>
      </c>
      <c r="F78" s="3" t="s">
        <v>20</v>
      </c>
      <c r="G78" s="2" t="s">
        <v>14</v>
      </c>
      <c r="H78" s="4"/>
      <c r="I78" s="2" t="s">
        <v>15</v>
      </c>
    </row>
    <row r="79">
      <c r="A79" s="2">
        <v>193924.0</v>
      </c>
      <c r="B79" s="3" t="s">
        <v>312</v>
      </c>
      <c r="C79" s="3" t="s">
        <v>313</v>
      </c>
      <c r="D79" s="3" t="s">
        <v>245</v>
      </c>
      <c r="E79" s="3" t="s">
        <v>314</v>
      </c>
      <c r="F79" s="3" t="s">
        <v>20</v>
      </c>
      <c r="G79" s="2" t="s">
        <v>14</v>
      </c>
      <c r="H79" s="4"/>
      <c r="I79" s="2" t="s">
        <v>15</v>
      </c>
    </row>
    <row r="80">
      <c r="A80" s="2">
        <v>193925.0</v>
      </c>
      <c r="B80" s="3" t="s">
        <v>315</v>
      </c>
      <c r="C80" s="3" t="s">
        <v>316</v>
      </c>
      <c r="D80" s="3" t="s">
        <v>317</v>
      </c>
      <c r="E80" s="5"/>
      <c r="F80" s="3" t="s">
        <v>20</v>
      </c>
      <c r="G80" s="2" t="s">
        <v>14</v>
      </c>
      <c r="H80" s="4"/>
      <c r="I80" s="2" t="s">
        <v>15</v>
      </c>
    </row>
    <row r="81">
      <c r="A81" s="2">
        <v>193926.0</v>
      </c>
      <c r="B81" s="3" t="s">
        <v>318</v>
      </c>
      <c r="C81" s="3" t="s">
        <v>319</v>
      </c>
      <c r="D81" s="3" t="s">
        <v>320</v>
      </c>
      <c r="E81" s="3" t="s">
        <v>321</v>
      </c>
      <c r="F81" s="3" t="s">
        <v>20</v>
      </c>
      <c r="G81" s="2" t="s">
        <v>14</v>
      </c>
      <c r="H81" s="4"/>
      <c r="I81" s="2" t="s">
        <v>15</v>
      </c>
    </row>
    <row r="82">
      <c r="A82" s="2">
        <v>193927.0</v>
      </c>
      <c r="B82" s="3" t="s">
        <v>322</v>
      </c>
      <c r="C82" s="3" t="s">
        <v>323</v>
      </c>
      <c r="D82" s="3" t="s">
        <v>63</v>
      </c>
      <c r="E82" s="3" t="s">
        <v>324</v>
      </c>
      <c r="F82" s="3" t="s">
        <v>13</v>
      </c>
      <c r="G82" s="2" t="s">
        <v>14</v>
      </c>
      <c r="H82" s="4"/>
      <c r="I82" s="2" t="s">
        <v>15</v>
      </c>
    </row>
    <row r="83">
      <c r="A83" s="2">
        <v>193928.0</v>
      </c>
      <c r="B83" s="3" t="s">
        <v>325</v>
      </c>
      <c r="C83" s="3" t="s">
        <v>326</v>
      </c>
      <c r="D83" s="3" t="s">
        <v>327</v>
      </c>
      <c r="E83" s="3" t="s">
        <v>328</v>
      </c>
      <c r="F83" s="3" t="s">
        <v>20</v>
      </c>
      <c r="G83" s="2" t="s">
        <v>14</v>
      </c>
      <c r="H83" s="4"/>
      <c r="I83" s="2" t="s">
        <v>15</v>
      </c>
    </row>
    <row r="84">
      <c r="A84" s="2">
        <v>193929.0</v>
      </c>
      <c r="B84" s="3" t="s">
        <v>329</v>
      </c>
      <c r="C84" s="3" t="s">
        <v>330</v>
      </c>
      <c r="D84" s="3" t="s">
        <v>331</v>
      </c>
      <c r="E84" s="3" t="s">
        <v>332</v>
      </c>
      <c r="F84" s="3" t="s">
        <v>13</v>
      </c>
      <c r="G84" s="2" t="s">
        <v>14</v>
      </c>
      <c r="H84" s="4"/>
      <c r="I84" s="2" t="s">
        <v>15</v>
      </c>
    </row>
    <row r="85">
      <c r="A85" s="2">
        <v>193930.0</v>
      </c>
      <c r="B85" s="3" t="s">
        <v>333</v>
      </c>
      <c r="C85" s="3" t="s">
        <v>334</v>
      </c>
      <c r="D85" s="3" t="s">
        <v>335</v>
      </c>
      <c r="E85" s="3" t="s">
        <v>336</v>
      </c>
      <c r="F85" s="3" t="s">
        <v>13</v>
      </c>
      <c r="G85" s="2" t="s">
        <v>14</v>
      </c>
      <c r="H85" s="4"/>
      <c r="I85" s="2" t="s">
        <v>15</v>
      </c>
    </row>
    <row r="86">
      <c r="A86" s="2">
        <v>193931.0</v>
      </c>
      <c r="B86" s="3" t="s">
        <v>337</v>
      </c>
      <c r="C86" s="3" t="s">
        <v>338</v>
      </c>
      <c r="D86" s="3" t="s">
        <v>339</v>
      </c>
      <c r="E86" s="3" t="s">
        <v>340</v>
      </c>
      <c r="F86" s="3" t="s">
        <v>13</v>
      </c>
      <c r="G86" s="2" t="s">
        <v>14</v>
      </c>
      <c r="H86" s="4"/>
      <c r="I86" s="2" t="s">
        <v>15</v>
      </c>
    </row>
    <row r="87">
      <c r="A87" s="2">
        <v>193932.0</v>
      </c>
      <c r="B87" s="3" t="s">
        <v>341</v>
      </c>
      <c r="C87" s="3" t="s">
        <v>342</v>
      </c>
      <c r="D87" s="3" t="s">
        <v>343</v>
      </c>
      <c r="E87" s="3" t="s">
        <v>344</v>
      </c>
      <c r="F87" s="3" t="s">
        <v>20</v>
      </c>
      <c r="G87" s="2" t="s">
        <v>14</v>
      </c>
      <c r="H87" s="4"/>
      <c r="I87" s="2" t="s">
        <v>15</v>
      </c>
    </row>
    <row r="88">
      <c r="A88" s="2">
        <v>193933.0</v>
      </c>
      <c r="B88" s="3" t="s">
        <v>345</v>
      </c>
      <c r="C88" s="3" t="s">
        <v>346</v>
      </c>
      <c r="D88" s="3" t="s">
        <v>347</v>
      </c>
      <c r="E88" s="3" t="s">
        <v>348</v>
      </c>
      <c r="F88" s="3" t="s">
        <v>20</v>
      </c>
      <c r="G88" s="2" t="s">
        <v>14</v>
      </c>
      <c r="H88" s="4"/>
      <c r="I88" s="2" t="s">
        <v>15</v>
      </c>
    </row>
    <row r="89">
      <c r="A89" s="2">
        <v>193934.0</v>
      </c>
      <c r="B89" s="3" t="s">
        <v>349</v>
      </c>
      <c r="C89" s="3" t="s">
        <v>350</v>
      </c>
      <c r="D89" s="3" t="s">
        <v>47</v>
      </c>
      <c r="E89" s="3" t="s">
        <v>351</v>
      </c>
      <c r="F89" s="3" t="s">
        <v>20</v>
      </c>
      <c r="G89" s="2" t="s">
        <v>14</v>
      </c>
      <c r="H89" s="4"/>
      <c r="I89" s="2" t="s">
        <v>15</v>
      </c>
    </row>
    <row r="90">
      <c r="A90" s="2">
        <v>193935.0</v>
      </c>
      <c r="B90" s="3" t="s">
        <v>352</v>
      </c>
      <c r="C90" s="3" t="s">
        <v>353</v>
      </c>
      <c r="D90" s="3" t="s">
        <v>354</v>
      </c>
      <c r="E90" s="3" t="s">
        <v>355</v>
      </c>
      <c r="F90" s="3" t="s">
        <v>13</v>
      </c>
      <c r="G90" s="2" t="s">
        <v>14</v>
      </c>
      <c r="H90" s="4"/>
      <c r="I90" s="2" t="s">
        <v>15</v>
      </c>
    </row>
    <row r="91">
      <c r="A91" s="2">
        <v>193936.0</v>
      </c>
      <c r="B91" s="3" t="s">
        <v>356</v>
      </c>
      <c r="C91" s="3" t="s">
        <v>195</v>
      </c>
      <c r="D91" s="3" t="s">
        <v>249</v>
      </c>
      <c r="E91" s="3" t="s">
        <v>357</v>
      </c>
      <c r="F91" s="3" t="s">
        <v>20</v>
      </c>
      <c r="G91" s="2" t="s">
        <v>14</v>
      </c>
      <c r="H91" s="4"/>
      <c r="I91" s="2" t="s">
        <v>15</v>
      </c>
    </row>
    <row r="92">
      <c r="A92" s="2">
        <v>193937.0</v>
      </c>
      <c r="B92" s="3" t="s">
        <v>358</v>
      </c>
      <c r="C92" s="3" t="s">
        <v>359</v>
      </c>
      <c r="D92" s="3" t="s">
        <v>360</v>
      </c>
      <c r="E92" s="3" t="s">
        <v>361</v>
      </c>
      <c r="F92" s="3" t="s">
        <v>13</v>
      </c>
      <c r="G92" s="2" t="s">
        <v>14</v>
      </c>
      <c r="H92" s="4"/>
      <c r="I92" s="2" t="s">
        <v>15</v>
      </c>
    </row>
    <row r="93">
      <c r="A93" s="2">
        <v>193938.0</v>
      </c>
      <c r="B93" s="3" t="s">
        <v>362</v>
      </c>
      <c r="C93" s="3" t="s">
        <v>363</v>
      </c>
      <c r="D93" s="3" t="s">
        <v>249</v>
      </c>
      <c r="E93" s="3" t="s">
        <v>364</v>
      </c>
      <c r="F93" s="3" t="s">
        <v>20</v>
      </c>
      <c r="G93" s="2" t="s">
        <v>14</v>
      </c>
      <c r="H93" s="4"/>
      <c r="I93" s="2" t="s">
        <v>15</v>
      </c>
    </row>
    <row r="94">
      <c r="A94" s="2">
        <v>193939.0</v>
      </c>
      <c r="B94" s="3" t="s">
        <v>365</v>
      </c>
      <c r="C94" s="3" t="s">
        <v>366</v>
      </c>
      <c r="D94" s="3" t="s">
        <v>367</v>
      </c>
      <c r="E94" s="3" t="s">
        <v>368</v>
      </c>
      <c r="F94" s="3" t="s">
        <v>20</v>
      </c>
      <c r="G94" s="2" t="s">
        <v>14</v>
      </c>
      <c r="H94" s="4"/>
      <c r="I94" s="2" t="s">
        <v>15</v>
      </c>
    </row>
    <row r="95">
      <c r="A95" s="2">
        <v>193940.0</v>
      </c>
      <c r="B95" s="3" t="s">
        <v>369</v>
      </c>
      <c r="C95" s="3" t="s">
        <v>370</v>
      </c>
      <c r="D95" s="3" t="s">
        <v>371</v>
      </c>
      <c r="E95" s="3" t="s">
        <v>372</v>
      </c>
      <c r="F95" s="3" t="s">
        <v>20</v>
      </c>
      <c r="G95" s="2" t="s">
        <v>14</v>
      </c>
      <c r="H95" s="4"/>
      <c r="I95" s="2" t="s">
        <v>15</v>
      </c>
    </row>
    <row r="96">
      <c r="A96" s="2">
        <v>193941.0</v>
      </c>
      <c r="B96" s="3" t="s">
        <v>373</v>
      </c>
      <c r="C96" s="3" t="s">
        <v>374</v>
      </c>
      <c r="D96" s="3" t="s">
        <v>83</v>
      </c>
      <c r="E96" s="3" t="s">
        <v>375</v>
      </c>
      <c r="F96" s="3" t="s">
        <v>13</v>
      </c>
      <c r="G96" s="2" t="s">
        <v>14</v>
      </c>
      <c r="H96" s="4"/>
      <c r="I96" s="2" t="s">
        <v>15</v>
      </c>
    </row>
    <row r="97">
      <c r="A97" s="2">
        <v>193942.0</v>
      </c>
      <c r="B97" s="3" t="s">
        <v>376</v>
      </c>
      <c r="C97" s="3" t="s">
        <v>377</v>
      </c>
      <c r="D97" s="3" t="s">
        <v>378</v>
      </c>
      <c r="E97" s="3" t="s">
        <v>379</v>
      </c>
      <c r="F97" s="3" t="s">
        <v>20</v>
      </c>
      <c r="G97" s="2" t="s">
        <v>14</v>
      </c>
      <c r="H97" s="4"/>
      <c r="I97" s="2" t="s">
        <v>15</v>
      </c>
    </row>
    <row r="98">
      <c r="A98" s="2">
        <v>193943.0</v>
      </c>
      <c r="B98" s="3" t="s">
        <v>380</v>
      </c>
      <c r="C98" s="3" t="s">
        <v>381</v>
      </c>
      <c r="D98" s="3" t="s">
        <v>382</v>
      </c>
      <c r="E98" s="3" t="s">
        <v>383</v>
      </c>
      <c r="F98" s="3" t="s">
        <v>20</v>
      </c>
      <c r="G98" s="2" t="s">
        <v>14</v>
      </c>
      <c r="H98" s="4"/>
      <c r="I98" s="2" t="s">
        <v>15</v>
      </c>
    </row>
    <row r="99">
      <c r="A99" s="2">
        <v>193944.0</v>
      </c>
      <c r="B99" s="3" t="s">
        <v>384</v>
      </c>
      <c r="C99" s="3" t="s">
        <v>385</v>
      </c>
      <c r="D99" s="3" t="s">
        <v>47</v>
      </c>
      <c r="E99" s="3" t="s">
        <v>386</v>
      </c>
      <c r="F99" s="3" t="s">
        <v>20</v>
      </c>
      <c r="G99" s="2" t="s">
        <v>14</v>
      </c>
      <c r="H99" s="4"/>
      <c r="I99" s="2" t="s">
        <v>15</v>
      </c>
    </row>
    <row r="100">
      <c r="A100" s="2">
        <v>193945.0</v>
      </c>
      <c r="B100" s="3" t="s">
        <v>387</v>
      </c>
      <c r="C100" s="3" t="s">
        <v>388</v>
      </c>
      <c r="D100" s="3" t="s">
        <v>389</v>
      </c>
      <c r="E100" s="3" t="s">
        <v>390</v>
      </c>
      <c r="F100" s="3" t="s">
        <v>20</v>
      </c>
      <c r="G100" s="2" t="s">
        <v>14</v>
      </c>
      <c r="H100" s="4"/>
      <c r="I100" s="2" t="s">
        <v>15</v>
      </c>
    </row>
    <row r="101">
      <c r="A101" s="2">
        <v>193946.0</v>
      </c>
      <c r="B101" s="3" t="s">
        <v>391</v>
      </c>
      <c r="C101" s="3" t="s">
        <v>392</v>
      </c>
      <c r="D101" s="3" t="s">
        <v>389</v>
      </c>
      <c r="E101" s="3" t="s">
        <v>393</v>
      </c>
      <c r="F101" s="3" t="s">
        <v>20</v>
      </c>
      <c r="G101" s="2" t="s">
        <v>14</v>
      </c>
      <c r="H101" s="4"/>
      <c r="I101" s="2" t="s">
        <v>15</v>
      </c>
    </row>
    <row r="102">
      <c r="A102" s="2">
        <v>193947.0</v>
      </c>
      <c r="B102" s="3" t="s">
        <v>394</v>
      </c>
      <c r="C102" s="3" t="s">
        <v>395</v>
      </c>
      <c r="D102" s="3" t="s">
        <v>396</v>
      </c>
      <c r="E102" s="3" t="s">
        <v>397</v>
      </c>
      <c r="F102" s="3" t="s">
        <v>20</v>
      </c>
      <c r="G102" s="2" t="s">
        <v>14</v>
      </c>
      <c r="H102" s="4"/>
      <c r="I102" s="2" t="s">
        <v>15</v>
      </c>
    </row>
    <row r="103">
      <c r="A103" s="2">
        <v>193948.0</v>
      </c>
      <c r="B103" s="3" t="s">
        <v>398</v>
      </c>
      <c r="C103" s="3" t="s">
        <v>399</v>
      </c>
      <c r="D103" s="3" t="s">
        <v>47</v>
      </c>
      <c r="E103" s="3" t="s">
        <v>400</v>
      </c>
      <c r="F103" s="3" t="s">
        <v>20</v>
      </c>
      <c r="G103" s="2" t="s">
        <v>14</v>
      </c>
      <c r="H103" s="4"/>
      <c r="I103" s="2" t="s">
        <v>15</v>
      </c>
    </row>
    <row r="104">
      <c r="A104" s="2">
        <v>193949.0</v>
      </c>
      <c r="B104" s="3" t="s">
        <v>401</v>
      </c>
      <c r="C104" s="3" t="s">
        <v>402</v>
      </c>
      <c r="D104" s="3" t="s">
        <v>403</v>
      </c>
      <c r="E104" s="3" t="s">
        <v>404</v>
      </c>
      <c r="F104" s="3" t="s">
        <v>20</v>
      </c>
      <c r="G104" s="2" t="s">
        <v>14</v>
      </c>
      <c r="H104" s="4"/>
      <c r="I104" s="2" t="s">
        <v>15</v>
      </c>
    </row>
    <row r="105">
      <c r="A105" s="2">
        <v>193950.0</v>
      </c>
      <c r="B105" s="3" t="s">
        <v>405</v>
      </c>
      <c r="C105" s="3" t="s">
        <v>406</v>
      </c>
      <c r="D105" s="3" t="s">
        <v>407</v>
      </c>
      <c r="E105" s="5"/>
      <c r="F105" s="3" t="s">
        <v>13</v>
      </c>
      <c r="G105" s="2" t="s">
        <v>14</v>
      </c>
      <c r="H105" s="4"/>
      <c r="I105" s="2" t="s">
        <v>15</v>
      </c>
    </row>
    <row r="106">
      <c r="A106" s="2">
        <v>193951.0</v>
      </c>
      <c r="B106" s="3" t="s">
        <v>408</v>
      </c>
      <c r="C106" s="3" t="s">
        <v>195</v>
      </c>
      <c r="D106" s="3" t="s">
        <v>389</v>
      </c>
      <c r="E106" s="3" t="s">
        <v>409</v>
      </c>
      <c r="F106" s="3" t="s">
        <v>20</v>
      </c>
      <c r="G106" s="2" t="s">
        <v>14</v>
      </c>
      <c r="H106" s="4"/>
      <c r="I106" s="2" t="s">
        <v>15</v>
      </c>
    </row>
    <row r="107">
      <c r="A107" s="2">
        <v>193952.0</v>
      </c>
      <c r="B107" s="3" t="s">
        <v>410</v>
      </c>
      <c r="C107" s="3" t="s">
        <v>411</v>
      </c>
      <c r="D107" s="3" t="s">
        <v>249</v>
      </c>
      <c r="E107" s="3" t="s">
        <v>412</v>
      </c>
      <c r="F107" s="3" t="s">
        <v>20</v>
      </c>
      <c r="G107" s="2" t="s">
        <v>14</v>
      </c>
      <c r="H107" s="4"/>
      <c r="I107" s="2" t="s">
        <v>15</v>
      </c>
    </row>
    <row r="108">
      <c r="A108" s="2">
        <v>193953.0</v>
      </c>
      <c r="B108" s="3" t="s">
        <v>413</v>
      </c>
      <c r="C108" s="3" t="s">
        <v>414</v>
      </c>
      <c r="D108" s="3" t="s">
        <v>415</v>
      </c>
      <c r="E108" s="5"/>
      <c r="F108" s="3" t="s">
        <v>20</v>
      </c>
      <c r="G108" s="2" t="s">
        <v>14</v>
      </c>
      <c r="H108" s="4"/>
      <c r="I108" s="2" t="s">
        <v>15</v>
      </c>
    </row>
    <row r="109">
      <c r="A109" s="2">
        <v>193954.0</v>
      </c>
      <c r="B109" s="3" t="s">
        <v>416</v>
      </c>
      <c r="C109" s="3" t="s">
        <v>417</v>
      </c>
      <c r="D109" s="3" t="s">
        <v>249</v>
      </c>
      <c r="E109" s="3" t="s">
        <v>418</v>
      </c>
      <c r="F109" s="3" t="s">
        <v>20</v>
      </c>
      <c r="G109" s="2" t="s">
        <v>14</v>
      </c>
      <c r="H109" s="4"/>
      <c r="I109" s="2" t="s">
        <v>15</v>
      </c>
    </row>
    <row r="110">
      <c r="A110" s="2">
        <v>193955.0</v>
      </c>
      <c r="B110" s="3" t="s">
        <v>419</v>
      </c>
      <c r="C110" s="3" t="s">
        <v>420</v>
      </c>
      <c r="D110" s="3" t="s">
        <v>421</v>
      </c>
      <c r="E110" s="3" t="s">
        <v>422</v>
      </c>
      <c r="F110" s="3" t="s">
        <v>20</v>
      </c>
      <c r="G110" s="2" t="s">
        <v>14</v>
      </c>
      <c r="H110" s="4"/>
      <c r="I110" s="2" t="s">
        <v>15</v>
      </c>
    </row>
    <row r="111">
      <c r="A111" s="2">
        <v>193956.0</v>
      </c>
      <c r="B111" s="3" t="s">
        <v>423</v>
      </c>
      <c r="C111" s="3" t="s">
        <v>424</v>
      </c>
      <c r="D111" s="3" t="s">
        <v>425</v>
      </c>
      <c r="E111" s="3" t="s">
        <v>426</v>
      </c>
      <c r="F111" s="3" t="s">
        <v>20</v>
      </c>
      <c r="G111" s="2" t="s">
        <v>14</v>
      </c>
      <c r="H111" s="4"/>
      <c r="I111" s="2" t="s">
        <v>15</v>
      </c>
    </row>
    <row r="112">
      <c r="A112" s="2">
        <v>193957.0</v>
      </c>
      <c r="B112" s="3" t="s">
        <v>427</v>
      </c>
      <c r="C112" s="3" t="s">
        <v>428</v>
      </c>
      <c r="D112" s="3" t="s">
        <v>425</v>
      </c>
      <c r="E112" s="3" t="s">
        <v>429</v>
      </c>
      <c r="F112" s="3" t="s">
        <v>20</v>
      </c>
      <c r="G112" s="2" t="s">
        <v>14</v>
      </c>
      <c r="H112" s="4"/>
      <c r="I112" s="2" t="s">
        <v>15</v>
      </c>
    </row>
    <row r="113">
      <c r="A113" s="2">
        <v>193958.0</v>
      </c>
      <c r="B113" s="3" t="s">
        <v>430</v>
      </c>
      <c r="C113" s="3" t="s">
        <v>431</v>
      </c>
      <c r="D113" s="3" t="s">
        <v>432</v>
      </c>
      <c r="E113" s="3" t="s">
        <v>433</v>
      </c>
      <c r="F113" s="3" t="s">
        <v>20</v>
      </c>
      <c r="G113" s="2" t="s">
        <v>14</v>
      </c>
      <c r="H113" s="4"/>
      <c r="I113" s="2" t="s">
        <v>15</v>
      </c>
    </row>
    <row r="114">
      <c r="A114" s="2">
        <v>193959.0</v>
      </c>
      <c r="B114" s="3" t="s">
        <v>434</v>
      </c>
      <c r="C114" s="3" t="s">
        <v>435</v>
      </c>
      <c r="D114" s="3" t="s">
        <v>436</v>
      </c>
      <c r="E114" s="5"/>
      <c r="F114" s="3" t="s">
        <v>13</v>
      </c>
      <c r="G114" s="2" t="s">
        <v>14</v>
      </c>
      <c r="H114" s="4"/>
      <c r="I114" s="2" t="s">
        <v>15</v>
      </c>
    </row>
    <row r="115">
      <c r="A115" s="2">
        <v>193960.0</v>
      </c>
      <c r="B115" s="3" t="s">
        <v>437</v>
      </c>
      <c r="C115" s="3" t="s">
        <v>438</v>
      </c>
      <c r="D115" s="3" t="s">
        <v>439</v>
      </c>
      <c r="E115" s="3" t="s">
        <v>440</v>
      </c>
      <c r="F115" s="3" t="s">
        <v>20</v>
      </c>
      <c r="G115" s="2" t="s">
        <v>14</v>
      </c>
      <c r="H115" s="4"/>
      <c r="I115" s="2" t="s">
        <v>15</v>
      </c>
    </row>
    <row r="116">
      <c r="A116" s="2">
        <v>193961.0</v>
      </c>
      <c r="B116" s="3" t="s">
        <v>441</v>
      </c>
      <c r="C116" s="3" t="s">
        <v>442</v>
      </c>
      <c r="D116" s="3" t="s">
        <v>443</v>
      </c>
      <c r="E116" s="3" t="s">
        <v>444</v>
      </c>
      <c r="F116" s="3" t="s">
        <v>20</v>
      </c>
      <c r="G116" s="2" t="s">
        <v>14</v>
      </c>
      <c r="H116" s="4"/>
      <c r="I116" s="2" t="s">
        <v>15</v>
      </c>
    </row>
    <row r="117">
      <c r="A117" s="2">
        <v>193962.0</v>
      </c>
      <c r="B117" s="3" t="s">
        <v>445</v>
      </c>
      <c r="C117" s="3" t="s">
        <v>446</v>
      </c>
      <c r="D117" s="3" t="s">
        <v>256</v>
      </c>
      <c r="E117" s="3" t="s">
        <v>447</v>
      </c>
      <c r="F117" s="3" t="s">
        <v>20</v>
      </c>
      <c r="G117" s="2" t="s">
        <v>14</v>
      </c>
      <c r="H117" s="4"/>
      <c r="I117" s="2" t="s">
        <v>15</v>
      </c>
    </row>
    <row r="118">
      <c r="A118" s="2">
        <v>193963.0</v>
      </c>
      <c r="B118" s="3" t="s">
        <v>448</v>
      </c>
      <c r="C118" s="3" t="s">
        <v>449</v>
      </c>
      <c r="D118" s="3" t="s">
        <v>256</v>
      </c>
      <c r="E118" s="3" t="s">
        <v>450</v>
      </c>
      <c r="F118" s="3" t="s">
        <v>20</v>
      </c>
      <c r="G118" s="2" t="s">
        <v>14</v>
      </c>
      <c r="H118" s="4"/>
      <c r="I118" s="2" t="s">
        <v>15</v>
      </c>
    </row>
    <row r="119">
      <c r="A119" s="2">
        <v>193964.0</v>
      </c>
      <c r="B119" s="3" t="s">
        <v>451</v>
      </c>
      <c r="C119" s="3" t="s">
        <v>452</v>
      </c>
      <c r="D119" s="3" t="s">
        <v>256</v>
      </c>
      <c r="E119" s="3" t="s">
        <v>453</v>
      </c>
      <c r="F119" s="3" t="s">
        <v>20</v>
      </c>
      <c r="G119" s="2" t="s">
        <v>14</v>
      </c>
      <c r="H119" s="4"/>
      <c r="I119" s="2" t="s">
        <v>15</v>
      </c>
    </row>
    <row r="120">
      <c r="A120" s="2">
        <v>193965.0</v>
      </c>
      <c r="B120" s="3" t="s">
        <v>454</v>
      </c>
      <c r="C120" s="3" t="s">
        <v>455</v>
      </c>
      <c r="D120" s="3" t="s">
        <v>456</v>
      </c>
      <c r="E120" s="3" t="s">
        <v>457</v>
      </c>
      <c r="F120" s="3" t="s">
        <v>20</v>
      </c>
      <c r="G120" s="2" t="s">
        <v>14</v>
      </c>
      <c r="H120" s="4"/>
      <c r="I120" s="2" t="s">
        <v>15</v>
      </c>
    </row>
    <row r="121">
      <c r="A121" s="2">
        <v>193966.0</v>
      </c>
      <c r="B121" s="3" t="s">
        <v>458</v>
      </c>
      <c r="C121" s="3" t="s">
        <v>459</v>
      </c>
      <c r="D121" s="3" t="s">
        <v>460</v>
      </c>
      <c r="E121" s="3" t="s">
        <v>461</v>
      </c>
      <c r="F121" s="3" t="s">
        <v>13</v>
      </c>
      <c r="G121" s="2" t="s">
        <v>14</v>
      </c>
      <c r="H121" s="4"/>
      <c r="I121" s="2" t="s">
        <v>15</v>
      </c>
    </row>
    <row r="122">
      <c r="A122" s="2">
        <v>193967.0</v>
      </c>
      <c r="B122" s="3" t="s">
        <v>462</v>
      </c>
      <c r="C122" s="3" t="s">
        <v>463</v>
      </c>
      <c r="D122" s="3" t="s">
        <v>464</v>
      </c>
      <c r="E122" s="3" t="s">
        <v>465</v>
      </c>
      <c r="F122" s="3" t="s">
        <v>20</v>
      </c>
      <c r="G122" s="2" t="s">
        <v>14</v>
      </c>
      <c r="H122" s="4"/>
      <c r="I122" s="2" t="s">
        <v>15</v>
      </c>
    </row>
    <row r="123">
      <c r="A123" s="2">
        <v>193968.0</v>
      </c>
      <c r="B123" s="3" t="s">
        <v>466</v>
      </c>
      <c r="C123" s="3" t="s">
        <v>467</v>
      </c>
      <c r="D123" s="3" t="s">
        <v>335</v>
      </c>
      <c r="E123" s="3" t="s">
        <v>468</v>
      </c>
      <c r="F123" s="3" t="s">
        <v>13</v>
      </c>
      <c r="G123" s="2" t="s">
        <v>14</v>
      </c>
      <c r="H123" s="4"/>
      <c r="I123" s="2" t="s">
        <v>15</v>
      </c>
    </row>
    <row r="124">
      <c r="A124" s="2">
        <v>193969.0</v>
      </c>
      <c r="B124" s="3" t="s">
        <v>469</v>
      </c>
      <c r="C124" s="3" t="s">
        <v>470</v>
      </c>
      <c r="D124" s="3" t="s">
        <v>471</v>
      </c>
      <c r="E124" s="3" t="s">
        <v>472</v>
      </c>
      <c r="F124" s="3" t="s">
        <v>20</v>
      </c>
      <c r="G124" s="2" t="s">
        <v>14</v>
      </c>
      <c r="H124" s="4"/>
      <c r="I124" s="2" t="s">
        <v>15</v>
      </c>
    </row>
    <row r="125">
      <c r="A125" s="2">
        <v>193970.0</v>
      </c>
      <c r="B125" s="3" t="s">
        <v>473</v>
      </c>
      <c r="C125" s="3" t="s">
        <v>474</v>
      </c>
      <c r="D125" s="3" t="s">
        <v>475</v>
      </c>
      <c r="E125" s="3" t="s">
        <v>476</v>
      </c>
      <c r="F125" s="3" t="s">
        <v>20</v>
      </c>
      <c r="G125" s="2" t="s">
        <v>14</v>
      </c>
      <c r="H125" s="4"/>
      <c r="I125" s="2" t="s">
        <v>15</v>
      </c>
    </row>
    <row r="126">
      <c r="A126" s="2">
        <v>193971.0</v>
      </c>
      <c r="B126" s="3" t="s">
        <v>477</v>
      </c>
      <c r="C126" s="3" t="s">
        <v>478</v>
      </c>
      <c r="D126" s="3" t="s">
        <v>279</v>
      </c>
      <c r="E126" s="3" t="s">
        <v>479</v>
      </c>
      <c r="F126" s="3" t="s">
        <v>20</v>
      </c>
      <c r="G126" s="2" t="s">
        <v>14</v>
      </c>
      <c r="H126" s="4"/>
      <c r="I126" s="2" t="s">
        <v>15</v>
      </c>
    </row>
    <row r="127">
      <c r="A127" s="2">
        <v>193972.0</v>
      </c>
      <c r="B127" s="3" t="s">
        <v>480</v>
      </c>
      <c r="C127" s="3" t="s">
        <v>481</v>
      </c>
      <c r="D127" s="3" t="s">
        <v>482</v>
      </c>
      <c r="E127" s="3" t="s">
        <v>483</v>
      </c>
      <c r="F127" s="3" t="s">
        <v>20</v>
      </c>
      <c r="G127" s="2" t="s">
        <v>14</v>
      </c>
      <c r="H127" s="4"/>
      <c r="I127" s="2" t="s">
        <v>15</v>
      </c>
    </row>
    <row r="128">
      <c r="A128" s="2">
        <v>193973.0</v>
      </c>
      <c r="B128" s="3" t="s">
        <v>484</v>
      </c>
      <c r="C128" s="3" t="s">
        <v>485</v>
      </c>
      <c r="D128" s="3" t="s">
        <v>486</v>
      </c>
      <c r="E128" s="5"/>
      <c r="F128" s="3" t="s">
        <v>20</v>
      </c>
      <c r="G128" s="2" t="s">
        <v>14</v>
      </c>
      <c r="H128" s="4"/>
      <c r="I128" s="2" t="s">
        <v>15</v>
      </c>
    </row>
    <row r="129">
      <c r="A129" s="2">
        <v>193974.0</v>
      </c>
      <c r="B129" s="3" t="s">
        <v>487</v>
      </c>
      <c r="C129" s="3" t="s">
        <v>488</v>
      </c>
      <c r="D129" s="3" t="s">
        <v>245</v>
      </c>
      <c r="E129" s="3" t="s">
        <v>489</v>
      </c>
      <c r="F129" s="3" t="s">
        <v>20</v>
      </c>
      <c r="G129" s="2" t="s">
        <v>14</v>
      </c>
      <c r="H129" s="4"/>
      <c r="I129" s="2" t="s">
        <v>15</v>
      </c>
    </row>
    <row r="130">
      <c r="A130" s="2">
        <v>193975.0</v>
      </c>
      <c r="B130" s="3" t="s">
        <v>490</v>
      </c>
      <c r="C130" s="3" t="s">
        <v>491</v>
      </c>
      <c r="D130" s="3" t="s">
        <v>415</v>
      </c>
      <c r="E130" s="5"/>
      <c r="F130" s="3" t="s">
        <v>20</v>
      </c>
      <c r="G130" s="2" t="s">
        <v>14</v>
      </c>
      <c r="H130" s="4"/>
      <c r="I130" s="2" t="s">
        <v>15</v>
      </c>
    </row>
    <row r="131">
      <c r="A131" s="2">
        <v>193976.0</v>
      </c>
      <c r="B131" s="3" t="s">
        <v>492</v>
      </c>
      <c r="C131" s="3" t="s">
        <v>493</v>
      </c>
      <c r="D131" s="3" t="s">
        <v>494</v>
      </c>
      <c r="E131" s="5"/>
      <c r="F131" s="3" t="s">
        <v>20</v>
      </c>
      <c r="G131" s="2" t="s">
        <v>14</v>
      </c>
      <c r="H131" s="4"/>
      <c r="I131" s="2" t="s">
        <v>15</v>
      </c>
    </row>
    <row r="132">
      <c r="A132" s="2">
        <v>193977.0</v>
      </c>
      <c r="B132" s="3" t="s">
        <v>495</v>
      </c>
      <c r="C132" s="3" t="s">
        <v>496</v>
      </c>
      <c r="D132" s="3" t="s">
        <v>47</v>
      </c>
      <c r="E132" s="3" t="s">
        <v>497</v>
      </c>
      <c r="F132" s="3" t="s">
        <v>20</v>
      </c>
      <c r="G132" s="2" t="s">
        <v>14</v>
      </c>
      <c r="H132" s="4"/>
      <c r="I132" s="2" t="s">
        <v>15</v>
      </c>
    </row>
    <row r="133">
      <c r="A133" s="2">
        <v>193978.0</v>
      </c>
      <c r="B133" s="3" t="s">
        <v>498</v>
      </c>
      <c r="C133" s="3" t="s">
        <v>499</v>
      </c>
      <c r="D133" s="3" t="s">
        <v>47</v>
      </c>
      <c r="E133" s="3" t="s">
        <v>500</v>
      </c>
      <c r="F133" s="3" t="s">
        <v>20</v>
      </c>
      <c r="G133" s="2" t="s">
        <v>14</v>
      </c>
      <c r="H133" s="4"/>
      <c r="I133" s="2" t="s">
        <v>15</v>
      </c>
    </row>
    <row r="134">
      <c r="A134" s="2">
        <v>193979.0</v>
      </c>
      <c r="B134" s="3" t="s">
        <v>501</v>
      </c>
      <c r="C134" s="3" t="s">
        <v>502</v>
      </c>
      <c r="D134" s="3" t="s">
        <v>503</v>
      </c>
      <c r="E134" s="3" t="s">
        <v>504</v>
      </c>
      <c r="F134" s="3" t="s">
        <v>20</v>
      </c>
      <c r="G134" s="2" t="s">
        <v>14</v>
      </c>
      <c r="H134" s="4"/>
      <c r="I134" s="2" t="s">
        <v>15</v>
      </c>
    </row>
    <row r="135">
      <c r="A135" s="2">
        <v>193980.0</v>
      </c>
      <c r="B135" s="3" t="s">
        <v>505</v>
      </c>
      <c r="C135" s="3" t="s">
        <v>506</v>
      </c>
      <c r="D135" s="3" t="s">
        <v>507</v>
      </c>
      <c r="E135" s="3" t="s">
        <v>508</v>
      </c>
      <c r="F135" s="3" t="s">
        <v>13</v>
      </c>
      <c r="G135" s="2" t="s">
        <v>14</v>
      </c>
      <c r="H135" s="4"/>
      <c r="I135" s="2" t="s">
        <v>15</v>
      </c>
    </row>
    <row r="136">
      <c r="A136" s="2">
        <v>193981.0</v>
      </c>
      <c r="B136" s="3" t="s">
        <v>509</v>
      </c>
      <c r="C136" s="3" t="s">
        <v>510</v>
      </c>
      <c r="D136" s="3" t="s">
        <v>511</v>
      </c>
      <c r="E136" s="3" t="s">
        <v>512</v>
      </c>
      <c r="F136" s="3" t="s">
        <v>20</v>
      </c>
      <c r="G136" s="2" t="s">
        <v>14</v>
      </c>
      <c r="H136" s="4"/>
      <c r="I136" s="2" t="s">
        <v>15</v>
      </c>
    </row>
    <row r="137">
      <c r="A137" s="2">
        <v>193982.0</v>
      </c>
      <c r="B137" s="3" t="s">
        <v>513</v>
      </c>
      <c r="C137" s="3" t="s">
        <v>514</v>
      </c>
      <c r="D137" s="3" t="s">
        <v>515</v>
      </c>
      <c r="E137" s="3" t="s">
        <v>516</v>
      </c>
      <c r="F137" s="3" t="s">
        <v>20</v>
      </c>
      <c r="G137" s="2" t="s">
        <v>14</v>
      </c>
      <c r="H137" s="4"/>
      <c r="I137" s="2" t="s">
        <v>15</v>
      </c>
    </row>
    <row r="138">
      <c r="A138" s="2">
        <v>193983.0</v>
      </c>
      <c r="B138" s="3" t="s">
        <v>517</v>
      </c>
      <c r="C138" s="3" t="s">
        <v>518</v>
      </c>
      <c r="D138" s="3" t="s">
        <v>519</v>
      </c>
      <c r="E138" s="5"/>
      <c r="F138" s="3" t="s">
        <v>13</v>
      </c>
      <c r="G138" s="2" t="s">
        <v>14</v>
      </c>
      <c r="H138" s="4"/>
      <c r="I138" s="2" t="s">
        <v>15</v>
      </c>
    </row>
    <row r="139">
      <c r="A139" s="2">
        <v>193984.0</v>
      </c>
      <c r="B139" s="3" t="s">
        <v>520</v>
      </c>
      <c r="C139" s="3" t="s">
        <v>521</v>
      </c>
      <c r="D139" s="3" t="s">
        <v>522</v>
      </c>
      <c r="E139" s="3" t="s">
        <v>523</v>
      </c>
      <c r="F139" s="3" t="s">
        <v>13</v>
      </c>
      <c r="G139" s="2" t="s">
        <v>14</v>
      </c>
      <c r="H139" s="4"/>
      <c r="I139" s="2" t="s">
        <v>15</v>
      </c>
    </row>
    <row r="140">
      <c r="A140" s="2">
        <v>193985.0</v>
      </c>
      <c r="B140" s="3" t="s">
        <v>524</v>
      </c>
      <c r="C140" s="3" t="s">
        <v>525</v>
      </c>
      <c r="D140" s="3" t="s">
        <v>302</v>
      </c>
      <c r="E140" s="3" t="s">
        <v>526</v>
      </c>
      <c r="F140" s="3" t="s">
        <v>20</v>
      </c>
      <c r="G140" s="2" t="s">
        <v>14</v>
      </c>
      <c r="H140" s="4"/>
      <c r="I140" s="2" t="s">
        <v>15</v>
      </c>
    </row>
    <row r="141">
      <c r="A141" s="2">
        <v>193986.0</v>
      </c>
      <c r="B141" s="3" t="s">
        <v>527</v>
      </c>
      <c r="C141" s="3" t="s">
        <v>528</v>
      </c>
      <c r="D141" s="3" t="s">
        <v>529</v>
      </c>
      <c r="E141" s="3" t="s">
        <v>530</v>
      </c>
      <c r="F141" s="3" t="s">
        <v>20</v>
      </c>
      <c r="G141" s="2" t="s">
        <v>14</v>
      </c>
      <c r="H141" s="4"/>
      <c r="I141" s="2" t="s">
        <v>15</v>
      </c>
    </row>
    <row r="142">
      <c r="A142" s="2">
        <v>193987.0</v>
      </c>
      <c r="B142" s="3" t="s">
        <v>531</v>
      </c>
      <c r="C142" s="3" t="s">
        <v>532</v>
      </c>
      <c r="D142" s="3" t="s">
        <v>533</v>
      </c>
      <c r="E142" s="5"/>
      <c r="F142" s="3" t="s">
        <v>20</v>
      </c>
      <c r="G142" s="2" t="s">
        <v>14</v>
      </c>
      <c r="H142" s="4"/>
      <c r="I142" s="2" t="s">
        <v>15</v>
      </c>
    </row>
    <row r="143">
      <c r="A143" s="2">
        <v>193988.0</v>
      </c>
      <c r="B143" s="3" t="s">
        <v>534</v>
      </c>
      <c r="C143" s="3" t="s">
        <v>535</v>
      </c>
      <c r="D143" s="3" t="s">
        <v>421</v>
      </c>
      <c r="E143" s="3" t="s">
        <v>536</v>
      </c>
      <c r="F143" s="3" t="s">
        <v>20</v>
      </c>
      <c r="G143" s="2" t="s">
        <v>14</v>
      </c>
      <c r="H143" s="4"/>
      <c r="I143" s="2" t="s">
        <v>15</v>
      </c>
    </row>
    <row r="144">
      <c r="A144" s="2">
        <v>193989.0</v>
      </c>
      <c r="B144" s="3" t="s">
        <v>537</v>
      </c>
      <c r="C144" s="3" t="s">
        <v>538</v>
      </c>
      <c r="D144" s="3" t="s">
        <v>539</v>
      </c>
      <c r="E144" s="3" t="s">
        <v>540</v>
      </c>
      <c r="F144" s="3" t="s">
        <v>13</v>
      </c>
      <c r="G144" s="2" t="s">
        <v>14</v>
      </c>
      <c r="H144" s="4"/>
      <c r="I144" s="2" t="s">
        <v>15</v>
      </c>
    </row>
    <row r="145">
      <c r="A145" s="2">
        <v>193990.0</v>
      </c>
      <c r="B145" s="3" t="s">
        <v>541</v>
      </c>
      <c r="C145" s="3" t="s">
        <v>542</v>
      </c>
      <c r="D145" s="3" t="s">
        <v>543</v>
      </c>
      <c r="E145" s="3" t="s">
        <v>544</v>
      </c>
      <c r="F145" s="3" t="s">
        <v>20</v>
      </c>
      <c r="G145" s="2" t="s">
        <v>14</v>
      </c>
      <c r="H145" s="4"/>
      <c r="I145" s="2" t="s">
        <v>15</v>
      </c>
    </row>
    <row r="146">
      <c r="A146" s="2">
        <v>193991.0</v>
      </c>
      <c r="B146" s="3" t="s">
        <v>545</v>
      </c>
      <c r="C146" s="3" t="s">
        <v>546</v>
      </c>
      <c r="D146" s="3" t="s">
        <v>547</v>
      </c>
      <c r="E146" s="5"/>
      <c r="F146" s="3" t="s">
        <v>13</v>
      </c>
      <c r="G146" s="2" t="s">
        <v>14</v>
      </c>
      <c r="H146" s="4"/>
      <c r="I146" s="2" t="s">
        <v>15</v>
      </c>
    </row>
    <row r="147">
      <c r="A147" s="2">
        <v>193992.0</v>
      </c>
      <c r="B147" s="3" t="s">
        <v>548</v>
      </c>
      <c r="C147" s="3" t="s">
        <v>549</v>
      </c>
      <c r="D147" s="3" t="s">
        <v>550</v>
      </c>
      <c r="E147" s="5"/>
      <c r="F147" s="3" t="s">
        <v>20</v>
      </c>
      <c r="G147" s="2" t="s">
        <v>14</v>
      </c>
      <c r="H147" s="4"/>
      <c r="I147" s="2" t="s">
        <v>15</v>
      </c>
    </row>
    <row r="148">
      <c r="A148" s="2">
        <v>193993.0</v>
      </c>
      <c r="B148" s="3" t="s">
        <v>551</v>
      </c>
      <c r="C148" s="3" t="s">
        <v>552</v>
      </c>
      <c r="D148" s="3" t="s">
        <v>553</v>
      </c>
      <c r="E148" s="5"/>
      <c r="F148" s="3" t="s">
        <v>20</v>
      </c>
      <c r="G148" s="2" t="s">
        <v>14</v>
      </c>
      <c r="H148" s="4"/>
      <c r="I148" s="2" t="s">
        <v>15</v>
      </c>
    </row>
    <row r="149">
      <c r="A149" s="2">
        <v>193994.0</v>
      </c>
      <c r="B149" s="3" t="s">
        <v>554</v>
      </c>
      <c r="C149" s="3" t="s">
        <v>555</v>
      </c>
      <c r="D149" s="3" t="s">
        <v>556</v>
      </c>
      <c r="E149" s="3" t="s">
        <v>557</v>
      </c>
      <c r="F149" s="3" t="s">
        <v>558</v>
      </c>
      <c r="G149" s="2" t="s">
        <v>559</v>
      </c>
      <c r="H149" s="4"/>
      <c r="I149" s="2" t="s">
        <v>15</v>
      </c>
    </row>
    <row r="150">
      <c r="A150" s="2">
        <v>193995.0</v>
      </c>
      <c r="B150" s="3" t="s">
        <v>560</v>
      </c>
      <c r="C150" s="3" t="s">
        <v>561</v>
      </c>
      <c r="D150" s="3" t="s">
        <v>562</v>
      </c>
      <c r="E150" s="3" t="s">
        <v>563</v>
      </c>
      <c r="F150" s="3" t="s">
        <v>13</v>
      </c>
      <c r="G150" s="2" t="s">
        <v>559</v>
      </c>
      <c r="H150" s="4"/>
      <c r="I150" s="2" t="s">
        <v>15</v>
      </c>
    </row>
    <row r="151">
      <c r="A151" s="2">
        <v>193996.0</v>
      </c>
      <c r="B151" s="3" t="s">
        <v>564</v>
      </c>
      <c r="C151" s="3" t="s">
        <v>565</v>
      </c>
      <c r="D151" s="3" t="s">
        <v>566</v>
      </c>
      <c r="E151" s="3" t="s">
        <v>567</v>
      </c>
      <c r="F151" s="3" t="s">
        <v>13</v>
      </c>
      <c r="G151" s="2" t="s">
        <v>559</v>
      </c>
      <c r="H151" s="4"/>
      <c r="I151" s="2" t="s">
        <v>15</v>
      </c>
    </row>
    <row r="152" hidden="1">
      <c r="A152" s="2">
        <v>193997.0</v>
      </c>
      <c r="B152" s="3" t="s">
        <v>568</v>
      </c>
      <c r="C152" s="3" t="s">
        <v>569</v>
      </c>
      <c r="D152" s="3" t="s">
        <v>570</v>
      </c>
      <c r="E152" s="3" t="s">
        <v>336</v>
      </c>
      <c r="F152" s="3" t="s">
        <v>13</v>
      </c>
      <c r="G152" s="2" t="s">
        <v>559</v>
      </c>
      <c r="H152" s="2" t="s">
        <v>571</v>
      </c>
      <c r="I152" s="2" t="s">
        <v>15</v>
      </c>
    </row>
    <row r="153" hidden="1">
      <c r="A153" s="2">
        <v>193998.0</v>
      </c>
      <c r="B153" s="3" t="s">
        <v>572</v>
      </c>
      <c r="C153" s="3" t="s">
        <v>573</v>
      </c>
      <c r="D153" s="3" t="s">
        <v>574</v>
      </c>
      <c r="E153" s="3" t="s">
        <v>268</v>
      </c>
      <c r="F153" s="3" t="s">
        <v>13</v>
      </c>
      <c r="G153" s="2" t="s">
        <v>559</v>
      </c>
      <c r="H153" s="2" t="s">
        <v>571</v>
      </c>
      <c r="I153" s="2" t="s">
        <v>15</v>
      </c>
    </row>
    <row r="154" hidden="1">
      <c r="A154" s="2">
        <v>193999.0</v>
      </c>
      <c r="B154" s="3" t="s">
        <v>273</v>
      </c>
      <c r="C154" s="3" t="s">
        <v>575</v>
      </c>
      <c r="D154" s="3" t="s">
        <v>576</v>
      </c>
      <c r="E154" s="3" t="s">
        <v>276</v>
      </c>
      <c r="F154" s="3" t="s">
        <v>577</v>
      </c>
      <c r="G154" s="2" t="s">
        <v>559</v>
      </c>
      <c r="H154" s="2" t="s">
        <v>571</v>
      </c>
      <c r="I154" s="2" t="s">
        <v>15</v>
      </c>
    </row>
    <row r="155" hidden="1">
      <c r="A155" s="2">
        <v>194000.0</v>
      </c>
      <c r="B155" s="3" t="s">
        <v>358</v>
      </c>
      <c r="C155" s="3" t="s">
        <v>578</v>
      </c>
      <c r="D155" s="3" t="s">
        <v>579</v>
      </c>
      <c r="E155" s="3" t="s">
        <v>361</v>
      </c>
      <c r="F155" s="3" t="s">
        <v>13</v>
      </c>
      <c r="G155" s="2" t="s">
        <v>559</v>
      </c>
      <c r="H155" s="2" t="s">
        <v>571</v>
      </c>
      <c r="I155" s="2" t="s">
        <v>15</v>
      </c>
    </row>
    <row r="156">
      <c r="A156" s="2">
        <v>194001.0</v>
      </c>
      <c r="B156" s="3" t="s">
        <v>580</v>
      </c>
      <c r="C156" s="3" t="s">
        <v>581</v>
      </c>
      <c r="D156" s="3" t="s">
        <v>582</v>
      </c>
      <c r="E156" s="3" t="s">
        <v>583</v>
      </c>
      <c r="F156" s="3" t="s">
        <v>13</v>
      </c>
      <c r="G156" s="2" t="s">
        <v>559</v>
      </c>
      <c r="H156" s="4"/>
      <c r="I156" s="2" t="s">
        <v>15</v>
      </c>
    </row>
    <row r="157" hidden="1">
      <c r="A157" s="2">
        <v>194002.0</v>
      </c>
      <c r="B157" s="3" t="s">
        <v>584</v>
      </c>
      <c r="C157" s="3" t="s">
        <v>585</v>
      </c>
      <c r="D157" s="3" t="s">
        <v>586</v>
      </c>
      <c r="E157" s="3" t="s">
        <v>196</v>
      </c>
      <c r="F157" s="3" t="s">
        <v>13</v>
      </c>
      <c r="G157" s="2" t="s">
        <v>559</v>
      </c>
      <c r="H157" s="2" t="s">
        <v>571</v>
      </c>
      <c r="I157" s="2" t="s">
        <v>15</v>
      </c>
    </row>
    <row r="158" hidden="1">
      <c r="A158" s="2">
        <v>194003.0</v>
      </c>
      <c r="B158" s="3" t="s">
        <v>587</v>
      </c>
      <c r="C158" s="3" t="s">
        <v>588</v>
      </c>
      <c r="D158" s="3" t="s">
        <v>589</v>
      </c>
      <c r="E158" s="3" t="s">
        <v>461</v>
      </c>
      <c r="F158" s="3" t="s">
        <v>13</v>
      </c>
      <c r="G158" s="2" t="s">
        <v>559</v>
      </c>
      <c r="H158" s="2" t="s">
        <v>571</v>
      </c>
      <c r="I158" s="2" t="s">
        <v>15</v>
      </c>
    </row>
    <row r="159" hidden="1">
      <c r="A159" s="2">
        <v>194004.0</v>
      </c>
      <c r="B159" s="3" t="s">
        <v>590</v>
      </c>
      <c r="C159" s="3" t="s">
        <v>591</v>
      </c>
      <c r="D159" s="3" t="s">
        <v>592</v>
      </c>
      <c r="E159" s="3" t="s">
        <v>355</v>
      </c>
      <c r="F159" s="3" t="s">
        <v>13</v>
      </c>
      <c r="G159" s="2" t="s">
        <v>559</v>
      </c>
      <c r="H159" s="2" t="s">
        <v>571</v>
      </c>
      <c r="I159" s="2" t="s">
        <v>15</v>
      </c>
    </row>
    <row r="160">
      <c r="A160" s="2">
        <v>194005.0</v>
      </c>
      <c r="B160" s="3" t="s">
        <v>593</v>
      </c>
      <c r="C160" s="3" t="s">
        <v>594</v>
      </c>
      <c r="D160" s="3" t="s">
        <v>595</v>
      </c>
      <c r="E160" s="3" t="s">
        <v>596</v>
      </c>
      <c r="F160" s="3" t="s">
        <v>13</v>
      </c>
      <c r="G160" s="2" t="s">
        <v>559</v>
      </c>
      <c r="H160" s="4"/>
      <c r="I160" s="2" t="s">
        <v>15</v>
      </c>
    </row>
    <row r="161" hidden="1">
      <c r="A161" s="2">
        <v>194006.0</v>
      </c>
      <c r="B161" s="3" t="s">
        <v>597</v>
      </c>
      <c r="C161" s="3" t="s">
        <v>598</v>
      </c>
      <c r="D161" s="3" t="s">
        <v>599</v>
      </c>
      <c r="E161" s="3" t="s">
        <v>340</v>
      </c>
      <c r="F161" s="3" t="s">
        <v>13</v>
      </c>
      <c r="G161" s="2" t="s">
        <v>559</v>
      </c>
      <c r="H161" s="2" t="s">
        <v>571</v>
      </c>
      <c r="I161" s="2" t="s">
        <v>15</v>
      </c>
    </row>
    <row r="162" hidden="1">
      <c r="A162" s="2">
        <v>194007.0</v>
      </c>
      <c r="B162" s="3" t="s">
        <v>600</v>
      </c>
      <c r="C162" s="3" t="s">
        <v>601</v>
      </c>
      <c r="D162" s="3" t="s">
        <v>582</v>
      </c>
      <c r="E162" s="3" t="s">
        <v>100</v>
      </c>
      <c r="F162" s="3" t="s">
        <v>13</v>
      </c>
      <c r="G162" s="2" t="s">
        <v>559</v>
      </c>
      <c r="H162" s="2" t="s">
        <v>571</v>
      </c>
      <c r="I162" s="2" t="s">
        <v>15</v>
      </c>
    </row>
    <row r="163">
      <c r="A163" s="2">
        <v>194008.0</v>
      </c>
      <c r="B163" s="3" t="s">
        <v>602</v>
      </c>
      <c r="C163" s="3" t="s">
        <v>603</v>
      </c>
      <c r="D163" s="3" t="s">
        <v>604</v>
      </c>
      <c r="E163" s="3" t="s">
        <v>605</v>
      </c>
      <c r="F163" s="3" t="s">
        <v>13</v>
      </c>
      <c r="G163" s="2" t="s">
        <v>559</v>
      </c>
      <c r="H163" s="4"/>
      <c r="I163" s="2" t="s">
        <v>15</v>
      </c>
    </row>
    <row r="164" hidden="1">
      <c r="A164" s="2">
        <v>194009.0</v>
      </c>
      <c r="B164" s="3" t="s">
        <v>606</v>
      </c>
      <c r="C164" s="3" t="s">
        <v>607</v>
      </c>
      <c r="D164" s="3" t="s">
        <v>608</v>
      </c>
      <c r="E164" s="3" t="s">
        <v>189</v>
      </c>
      <c r="F164" s="3" t="s">
        <v>577</v>
      </c>
      <c r="G164" s="2" t="s">
        <v>559</v>
      </c>
      <c r="H164" s="2" t="s">
        <v>571</v>
      </c>
      <c r="I164" s="2" t="s">
        <v>15</v>
      </c>
    </row>
    <row r="165">
      <c r="A165" s="2">
        <v>194010.0</v>
      </c>
      <c r="B165" s="3" t="s">
        <v>609</v>
      </c>
      <c r="C165" s="3" t="s">
        <v>610</v>
      </c>
      <c r="D165" s="3" t="s">
        <v>611</v>
      </c>
      <c r="E165" s="3" t="s">
        <v>612</v>
      </c>
      <c r="F165" s="3" t="s">
        <v>13</v>
      </c>
      <c r="G165" s="2" t="s">
        <v>559</v>
      </c>
      <c r="H165" s="4"/>
      <c r="I165" s="2" t="s">
        <v>15</v>
      </c>
    </row>
    <row r="166" hidden="1">
      <c r="A166" s="2">
        <v>194011.0</v>
      </c>
      <c r="B166" s="3" t="s">
        <v>613</v>
      </c>
      <c r="C166" s="3" t="s">
        <v>614</v>
      </c>
      <c r="D166" s="3" t="s">
        <v>586</v>
      </c>
      <c r="E166" s="3" t="s">
        <v>161</v>
      </c>
      <c r="F166" s="3" t="s">
        <v>13</v>
      </c>
      <c r="G166" s="2" t="s">
        <v>559</v>
      </c>
      <c r="H166" s="2" t="s">
        <v>571</v>
      </c>
      <c r="I166" s="2" t="s">
        <v>15</v>
      </c>
    </row>
    <row r="167">
      <c r="A167" s="2">
        <v>194012.0</v>
      </c>
      <c r="B167" s="3" t="s">
        <v>615</v>
      </c>
      <c r="C167" s="3" t="s">
        <v>616</v>
      </c>
      <c r="D167" s="3" t="s">
        <v>617</v>
      </c>
      <c r="E167" s="3" t="s">
        <v>618</v>
      </c>
      <c r="F167" s="3" t="s">
        <v>13</v>
      </c>
      <c r="G167" s="2" t="s">
        <v>559</v>
      </c>
      <c r="H167" s="4"/>
      <c r="I167" s="2" t="s">
        <v>15</v>
      </c>
    </row>
    <row r="168" hidden="1">
      <c r="A168" s="2">
        <v>194013.0</v>
      </c>
      <c r="B168" s="3" t="s">
        <v>619</v>
      </c>
      <c r="C168" s="3" t="s">
        <v>620</v>
      </c>
      <c r="D168" s="5"/>
      <c r="E168" s="3" t="s">
        <v>450</v>
      </c>
      <c r="F168" s="3" t="s">
        <v>621</v>
      </c>
      <c r="G168" s="2" t="s">
        <v>559</v>
      </c>
      <c r="H168" s="2" t="s">
        <v>571</v>
      </c>
      <c r="I168" s="2" t="s">
        <v>15</v>
      </c>
    </row>
    <row r="169" hidden="1">
      <c r="A169" s="2">
        <v>194014.0</v>
      </c>
      <c r="B169" s="3" t="s">
        <v>622</v>
      </c>
      <c r="C169" s="3" t="s">
        <v>623</v>
      </c>
      <c r="D169" s="3" t="s">
        <v>624</v>
      </c>
      <c r="E169" s="3" t="s">
        <v>193</v>
      </c>
      <c r="F169" s="3" t="s">
        <v>13</v>
      </c>
      <c r="G169" s="2" t="s">
        <v>559</v>
      </c>
      <c r="H169" s="2" t="s">
        <v>571</v>
      </c>
      <c r="I169" s="2" t="s">
        <v>15</v>
      </c>
    </row>
    <row r="170" hidden="1">
      <c r="A170" s="2">
        <v>194015.0</v>
      </c>
      <c r="B170" s="3" t="s">
        <v>625</v>
      </c>
      <c r="C170" s="3" t="s">
        <v>626</v>
      </c>
      <c r="D170" s="5"/>
      <c r="E170" s="5"/>
      <c r="F170" s="3" t="s">
        <v>621</v>
      </c>
      <c r="G170" s="2" t="s">
        <v>559</v>
      </c>
      <c r="H170" s="2" t="s">
        <v>571</v>
      </c>
      <c r="I170" s="2" t="s">
        <v>15</v>
      </c>
    </row>
    <row r="171" hidden="1">
      <c r="A171" s="2">
        <v>194016.0</v>
      </c>
      <c r="B171" s="3" t="s">
        <v>627</v>
      </c>
      <c r="C171" s="3" t="s">
        <v>628</v>
      </c>
      <c r="D171" s="5"/>
      <c r="E171" s="3" t="s">
        <v>457</v>
      </c>
      <c r="F171" s="3" t="s">
        <v>621</v>
      </c>
      <c r="G171" s="2" t="s">
        <v>559</v>
      </c>
      <c r="H171" s="2" t="s">
        <v>571</v>
      </c>
      <c r="I171" s="2" t="s">
        <v>15</v>
      </c>
    </row>
    <row r="172">
      <c r="A172" s="2">
        <v>194017.0</v>
      </c>
      <c r="B172" s="3" t="s">
        <v>629</v>
      </c>
      <c r="C172" s="3" t="s">
        <v>630</v>
      </c>
      <c r="D172" s="5"/>
      <c r="E172" s="5"/>
      <c r="F172" s="3" t="s">
        <v>621</v>
      </c>
      <c r="G172" s="2" t="s">
        <v>559</v>
      </c>
      <c r="H172" s="4"/>
      <c r="I172" s="2" t="s">
        <v>15</v>
      </c>
    </row>
    <row r="173" hidden="1">
      <c r="A173" s="2">
        <v>194018.0</v>
      </c>
      <c r="B173" s="3" t="s">
        <v>631</v>
      </c>
      <c r="C173" s="3" t="s">
        <v>632</v>
      </c>
      <c r="D173" s="5"/>
      <c r="E173" s="3" t="s">
        <v>479</v>
      </c>
      <c r="F173" s="3" t="s">
        <v>621</v>
      </c>
      <c r="G173" s="2" t="s">
        <v>559</v>
      </c>
      <c r="H173" s="2" t="s">
        <v>571</v>
      </c>
      <c r="I173" s="2" t="s">
        <v>15</v>
      </c>
    </row>
    <row r="174" hidden="1">
      <c r="A174" s="2">
        <v>194019.0</v>
      </c>
      <c r="B174" s="3" t="s">
        <v>633</v>
      </c>
      <c r="C174" s="3" t="s">
        <v>634</v>
      </c>
      <c r="D174" s="5"/>
      <c r="E174" s="5"/>
      <c r="F174" s="3" t="s">
        <v>621</v>
      </c>
      <c r="G174" s="2" t="s">
        <v>559</v>
      </c>
      <c r="H174" s="2" t="s">
        <v>571</v>
      </c>
      <c r="I174" s="2" t="s">
        <v>15</v>
      </c>
    </row>
    <row r="175">
      <c r="A175" s="2">
        <v>194020.0</v>
      </c>
      <c r="B175" s="3" t="s">
        <v>635</v>
      </c>
      <c r="C175" s="3" t="s">
        <v>636</v>
      </c>
      <c r="D175" s="3" t="s">
        <v>637</v>
      </c>
      <c r="E175" s="3" t="s">
        <v>638</v>
      </c>
      <c r="F175" s="3" t="s">
        <v>13</v>
      </c>
      <c r="G175" s="2" t="s">
        <v>559</v>
      </c>
      <c r="H175" s="4"/>
      <c r="I175" s="2" t="s">
        <v>15</v>
      </c>
    </row>
    <row r="176">
      <c r="A176" s="2">
        <v>194021.0</v>
      </c>
      <c r="B176" s="3" t="s">
        <v>639</v>
      </c>
      <c r="C176" s="3" t="s">
        <v>640</v>
      </c>
      <c r="D176" s="3" t="s">
        <v>641</v>
      </c>
      <c r="E176" s="3" t="s">
        <v>642</v>
      </c>
      <c r="F176" s="3" t="s">
        <v>13</v>
      </c>
      <c r="G176" s="2" t="s">
        <v>559</v>
      </c>
      <c r="H176" s="4"/>
      <c r="I176" s="2" t="s">
        <v>15</v>
      </c>
    </row>
    <row r="177" hidden="1">
      <c r="A177" s="2">
        <v>194022.0</v>
      </c>
      <c r="B177" s="3" t="s">
        <v>643</v>
      </c>
      <c r="C177" s="3" t="s">
        <v>644</v>
      </c>
      <c r="D177" s="3" t="s">
        <v>645</v>
      </c>
      <c r="E177" s="3" t="s">
        <v>212</v>
      </c>
      <c r="F177" s="3" t="s">
        <v>13</v>
      </c>
      <c r="G177" s="2" t="s">
        <v>559</v>
      </c>
      <c r="H177" s="2" t="s">
        <v>571</v>
      </c>
      <c r="I177" s="2" t="s">
        <v>15</v>
      </c>
    </row>
    <row r="178" hidden="1">
      <c r="A178" s="2">
        <v>194023.0</v>
      </c>
      <c r="B178" s="3" t="s">
        <v>646</v>
      </c>
      <c r="C178" s="3" t="s">
        <v>647</v>
      </c>
      <c r="D178" s="3" t="s">
        <v>648</v>
      </c>
      <c r="E178" s="3" t="s">
        <v>84</v>
      </c>
      <c r="F178" s="3" t="s">
        <v>13</v>
      </c>
      <c r="G178" s="2" t="s">
        <v>559</v>
      </c>
      <c r="H178" s="2" t="s">
        <v>571</v>
      </c>
      <c r="I178" s="2" t="s">
        <v>15</v>
      </c>
    </row>
    <row r="179">
      <c r="A179" s="2">
        <v>194024.0</v>
      </c>
      <c r="B179" s="3" t="s">
        <v>649</v>
      </c>
      <c r="C179" s="3" t="s">
        <v>650</v>
      </c>
      <c r="D179" s="3" t="s">
        <v>651</v>
      </c>
      <c r="E179" s="3" t="s">
        <v>165</v>
      </c>
      <c r="F179" s="3" t="s">
        <v>13</v>
      </c>
      <c r="G179" s="2" t="s">
        <v>559</v>
      </c>
      <c r="H179" s="4"/>
      <c r="I179" s="2" t="s">
        <v>15</v>
      </c>
    </row>
    <row r="180" hidden="1">
      <c r="A180" s="2">
        <v>194025.0</v>
      </c>
      <c r="B180" s="3" t="s">
        <v>652</v>
      </c>
      <c r="C180" s="3" t="s">
        <v>653</v>
      </c>
      <c r="D180" s="3" t="s">
        <v>654</v>
      </c>
      <c r="E180" s="3" t="s">
        <v>130</v>
      </c>
      <c r="F180" s="3" t="s">
        <v>13</v>
      </c>
      <c r="G180" s="2" t="s">
        <v>559</v>
      </c>
      <c r="H180" s="2" t="s">
        <v>571</v>
      </c>
      <c r="I180" s="2" t="s">
        <v>15</v>
      </c>
    </row>
    <row r="181">
      <c r="A181" s="2">
        <v>194026.0</v>
      </c>
      <c r="B181" s="3" t="s">
        <v>655</v>
      </c>
      <c r="C181" s="3" t="s">
        <v>656</v>
      </c>
      <c r="D181" s="3" t="s">
        <v>657</v>
      </c>
      <c r="E181" s="3" t="s">
        <v>658</v>
      </c>
      <c r="F181" s="3" t="s">
        <v>13</v>
      </c>
      <c r="G181" s="2" t="s">
        <v>559</v>
      </c>
      <c r="H181" s="4"/>
      <c r="I181" s="2" t="s">
        <v>15</v>
      </c>
    </row>
    <row r="182" hidden="1">
      <c r="A182" s="2">
        <v>194027.0</v>
      </c>
      <c r="B182" s="3" t="s">
        <v>373</v>
      </c>
      <c r="C182" s="3" t="s">
        <v>659</v>
      </c>
      <c r="D182" s="3" t="s">
        <v>648</v>
      </c>
      <c r="E182" s="3" t="s">
        <v>375</v>
      </c>
      <c r="F182" s="3" t="s">
        <v>13</v>
      </c>
      <c r="G182" s="2" t="s">
        <v>559</v>
      </c>
      <c r="H182" s="2" t="s">
        <v>571</v>
      </c>
      <c r="I182" s="2" t="s">
        <v>15</v>
      </c>
    </row>
    <row r="183" hidden="1">
      <c r="A183" s="2">
        <v>194028.0</v>
      </c>
      <c r="B183" s="3" t="s">
        <v>660</v>
      </c>
      <c r="C183" s="3" t="s">
        <v>661</v>
      </c>
      <c r="D183" s="3" t="s">
        <v>662</v>
      </c>
      <c r="E183" s="3" t="s">
        <v>104</v>
      </c>
      <c r="F183" s="3" t="s">
        <v>13</v>
      </c>
      <c r="G183" s="2" t="s">
        <v>559</v>
      </c>
      <c r="H183" s="2" t="s">
        <v>571</v>
      </c>
      <c r="I183" s="2" t="s">
        <v>15</v>
      </c>
    </row>
    <row r="184" hidden="1">
      <c r="A184" s="2">
        <v>194029.0</v>
      </c>
      <c r="B184" s="3" t="s">
        <v>663</v>
      </c>
      <c r="C184" s="3" t="s">
        <v>664</v>
      </c>
      <c r="D184" s="3" t="s">
        <v>665</v>
      </c>
      <c r="E184" s="3" t="s">
        <v>242</v>
      </c>
      <c r="F184" s="3" t="s">
        <v>13</v>
      </c>
      <c r="G184" s="2" t="s">
        <v>559</v>
      </c>
      <c r="H184" s="2" t="s">
        <v>571</v>
      </c>
      <c r="I184" s="2" t="s">
        <v>15</v>
      </c>
    </row>
    <row r="185" hidden="1">
      <c r="A185" s="2">
        <v>194030.0</v>
      </c>
      <c r="B185" s="3" t="s">
        <v>666</v>
      </c>
      <c r="C185" s="3" t="s">
        <v>667</v>
      </c>
      <c r="D185" s="3" t="s">
        <v>668</v>
      </c>
      <c r="E185" s="3" t="s">
        <v>115</v>
      </c>
      <c r="F185" s="3" t="s">
        <v>577</v>
      </c>
      <c r="G185" s="2" t="s">
        <v>559</v>
      </c>
      <c r="H185" s="2" t="s">
        <v>571</v>
      </c>
      <c r="I185" s="2" t="s">
        <v>15</v>
      </c>
    </row>
    <row r="186">
      <c r="A186" s="2">
        <v>194031.0</v>
      </c>
      <c r="B186" s="3" t="s">
        <v>669</v>
      </c>
      <c r="C186" s="3" t="s">
        <v>670</v>
      </c>
      <c r="D186" s="3" t="s">
        <v>671</v>
      </c>
      <c r="E186" s="5"/>
      <c r="F186" s="3" t="s">
        <v>13</v>
      </c>
      <c r="G186" s="2" t="s">
        <v>559</v>
      </c>
      <c r="H186" s="4"/>
      <c r="I186" s="2" t="s">
        <v>15</v>
      </c>
    </row>
    <row r="187" hidden="1">
      <c r="A187" s="2">
        <v>194032.0</v>
      </c>
      <c r="B187" s="3" t="s">
        <v>672</v>
      </c>
      <c r="C187" s="3" t="s">
        <v>673</v>
      </c>
      <c r="D187" s="5"/>
      <c r="E187" s="5"/>
      <c r="F187" s="3" t="s">
        <v>621</v>
      </c>
      <c r="G187" s="2" t="s">
        <v>559</v>
      </c>
      <c r="H187" s="2" t="s">
        <v>571</v>
      </c>
      <c r="I187" s="2" t="s">
        <v>15</v>
      </c>
    </row>
    <row r="188">
      <c r="A188" s="2">
        <v>194033.0</v>
      </c>
      <c r="B188" s="3" t="s">
        <v>674</v>
      </c>
      <c r="C188" s="3" t="s">
        <v>675</v>
      </c>
      <c r="D188" s="5"/>
      <c r="E188" s="3" t="s">
        <v>676</v>
      </c>
      <c r="F188" s="3" t="s">
        <v>621</v>
      </c>
      <c r="G188" s="2" t="s">
        <v>559</v>
      </c>
      <c r="H188" s="4"/>
      <c r="I188" s="2" t="s">
        <v>15</v>
      </c>
    </row>
    <row r="189">
      <c r="A189" s="2">
        <v>194034.0</v>
      </c>
      <c r="B189" s="3" t="s">
        <v>677</v>
      </c>
      <c r="C189" s="3" t="s">
        <v>678</v>
      </c>
      <c r="D189" s="5"/>
      <c r="E189" s="3" t="s">
        <v>679</v>
      </c>
      <c r="F189" s="3" t="s">
        <v>621</v>
      </c>
      <c r="G189" s="2" t="s">
        <v>559</v>
      </c>
      <c r="H189" s="4"/>
      <c r="I189" s="2" t="s">
        <v>15</v>
      </c>
    </row>
    <row r="190" hidden="1">
      <c r="A190" s="2">
        <v>194035.0</v>
      </c>
      <c r="B190" s="3" t="s">
        <v>680</v>
      </c>
      <c r="C190" s="3" t="s">
        <v>681</v>
      </c>
      <c r="D190" s="5"/>
      <c r="E190" s="3" t="s">
        <v>348</v>
      </c>
      <c r="F190" s="3" t="s">
        <v>621</v>
      </c>
      <c r="G190" s="2" t="s">
        <v>559</v>
      </c>
      <c r="H190" s="2" t="s">
        <v>571</v>
      </c>
      <c r="I190" s="2" t="s">
        <v>15</v>
      </c>
    </row>
    <row r="191" hidden="1">
      <c r="A191" s="2">
        <v>194036.0</v>
      </c>
      <c r="B191" s="3" t="s">
        <v>480</v>
      </c>
      <c r="C191" s="3" t="s">
        <v>682</v>
      </c>
      <c r="D191" s="5"/>
      <c r="E191" s="5"/>
      <c r="F191" s="3" t="s">
        <v>621</v>
      </c>
      <c r="G191" s="2" t="s">
        <v>559</v>
      </c>
      <c r="H191" s="2" t="s">
        <v>571</v>
      </c>
      <c r="I191" s="2" t="s">
        <v>15</v>
      </c>
    </row>
    <row r="192">
      <c r="A192" s="2">
        <v>194037.0</v>
      </c>
      <c r="B192" s="3" t="s">
        <v>683</v>
      </c>
      <c r="C192" s="3" t="s">
        <v>684</v>
      </c>
      <c r="D192" s="5"/>
      <c r="E192" s="3" t="s">
        <v>512</v>
      </c>
      <c r="F192" s="3" t="s">
        <v>621</v>
      </c>
      <c r="G192" s="2" t="s">
        <v>559</v>
      </c>
      <c r="H192" s="4"/>
      <c r="I192" s="2" t="s">
        <v>15</v>
      </c>
    </row>
    <row r="193" hidden="1">
      <c r="A193" s="2">
        <v>194038.0</v>
      </c>
      <c r="B193" s="3" t="s">
        <v>685</v>
      </c>
      <c r="C193" s="3" t="s">
        <v>686</v>
      </c>
      <c r="D193" s="5"/>
      <c r="E193" s="5"/>
      <c r="F193" s="3" t="s">
        <v>621</v>
      </c>
      <c r="G193" s="2" t="s">
        <v>559</v>
      </c>
      <c r="H193" s="2" t="s">
        <v>571</v>
      </c>
      <c r="I193" s="2" t="s">
        <v>15</v>
      </c>
    </row>
    <row r="194" hidden="1">
      <c r="A194" s="2">
        <v>194039.0</v>
      </c>
      <c r="B194" s="3" t="s">
        <v>235</v>
      </c>
      <c r="C194" s="3" t="s">
        <v>687</v>
      </c>
      <c r="D194" s="5"/>
      <c r="E194" s="3" t="s">
        <v>238</v>
      </c>
      <c r="F194" s="3" t="s">
        <v>621</v>
      </c>
      <c r="G194" s="2" t="s">
        <v>559</v>
      </c>
      <c r="H194" s="2" t="s">
        <v>571</v>
      </c>
      <c r="I194" s="2" t="s">
        <v>15</v>
      </c>
    </row>
    <row r="195" hidden="1">
      <c r="A195" s="2">
        <v>194040.0</v>
      </c>
      <c r="B195" s="3" t="s">
        <v>688</v>
      </c>
      <c r="C195" s="3" t="s">
        <v>689</v>
      </c>
      <c r="D195" s="5"/>
      <c r="E195" s="3" t="s">
        <v>126</v>
      </c>
      <c r="F195" s="3" t="s">
        <v>621</v>
      </c>
      <c r="G195" s="2" t="s">
        <v>559</v>
      </c>
      <c r="H195" s="2" t="s">
        <v>571</v>
      </c>
      <c r="I195" s="2" t="s">
        <v>15</v>
      </c>
    </row>
    <row r="196" hidden="1">
      <c r="A196" s="2">
        <v>194041.0</v>
      </c>
      <c r="B196" s="3" t="s">
        <v>690</v>
      </c>
      <c r="C196" s="3" t="s">
        <v>691</v>
      </c>
      <c r="D196" s="3" t="s">
        <v>641</v>
      </c>
      <c r="E196" s="3" t="s">
        <v>118</v>
      </c>
      <c r="F196" s="3" t="s">
        <v>13</v>
      </c>
      <c r="G196" s="2" t="s">
        <v>559</v>
      </c>
      <c r="H196" s="2" t="s">
        <v>571</v>
      </c>
      <c r="I196" s="2" t="s">
        <v>15</v>
      </c>
    </row>
    <row r="197" hidden="1">
      <c r="A197" s="2">
        <v>194042.0</v>
      </c>
      <c r="B197" s="3" t="s">
        <v>692</v>
      </c>
      <c r="C197" s="3" t="s">
        <v>693</v>
      </c>
      <c r="D197" s="5"/>
      <c r="E197" s="3" t="s">
        <v>694</v>
      </c>
      <c r="F197" s="3" t="s">
        <v>621</v>
      </c>
      <c r="G197" s="2" t="s">
        <v>559</v>
      </c>
      <c r="H197" s="2" t="s">
        <v>571</v>
      </c>
      <c r="I197" s="2" t="s">
        <v>15</v>
      </c>
    </row>
    <row r="198" hidden="1">
      <c r="A198" s="2">
        <v>194043.0</v>
      </c>
      <c r="B198" s="3" t="s">
        <v>695</v>
      </c>
      <c r="C198" s="3" t="s">
        <v>696</v>
      </c>
      <c r="D198" s="3" t="s">
        <v>697</v>
      </c>
      <c r="E198" s="3" t="s">
        <v>173</v>
      </c>
      <c r="F198" s="3" t="s">
        <v>13</v>
      </c>
      <c r="G198" s="2" t="s">
        <v>559</v>
      </c>
      <c r="H198" s="2" t="s">
        <v>571</v>
      </c>
      <c r="I198" s="2" t="s">
        <v>15</v>
      </c>
    </row>
    <row r="199" hidden="1">
      <c r="A199" s="2">
        <v>194044.0</v>
      </c>
      <c r="B199" s="3" t="s">
        <v>698</v>
      </c>
      <c r="C199" s="3" t="s">
        <v>699</v>
      </c>
      <c r="D199" s="3" t="s">
        <v>641</v>
      </c>
      <c r="E199" s="3" t="s">
        <v>107</v>
      </c>
      <c r="F199" s="3" t="s">
        <v>13</v>
      </c>
      <c r="G199" s="2" t="s">
        <v>559</v>
      </c>
      <c r="H199" s="2" t="s">
        <v>571</v>
      </c>
      <c r="I199" s="2" t="s">
        <v>15</v>
      </c>
    </row>
    <row r="200" hidden="1">
      <c r="A200" s="2">
        <v>194045.0</v>
      </c>
      <c r="B200" s="3" t="s">
        <v>700</v>
      </c>
      <c r="C200" s="3" t="s">
        <v>701</v>
      </c>
      <c r="D200" s="5"/>
      <c r="E200" s="3" t="s">
        <v>702</v>
      </c>
      <c r="F200" s="3" t="s">
        <v>621</v>
      </c>
      <c r="G200" s="2" t="s">
        <v>559</v>
      </c>
      <c r="H200" s="2" t="s">
        <v>571</v>
      </c>
      <c r="I200" s="2" t="s">
        <v>15</v>
      </c>
    </row>
    <row r="201" hidden="1">
      <c r="A201" s="2">
        <v>194046.0</v>
      </c>
      <c r="B201" s="3" t="s">
        <v>21</v>
      </c>
      <c r="C201" s="3" t="s">
        <v>703</v>
      </c>
      <c r="D201" s="3" t="s">
        <v>641</v>
      </c>
      <c r="E201" s="3" t="s">
        <v>24</v>
      </c>
      <c r="F201" s="3" t="s">
        <v>13</v>
      </c>
      <c r="G201" s="2" t="s">
        <v>559</v>
      </c>
      <c r="H201" s="2" t="s">
        <v>571</v>
      </c>
      <c r="I201" s="2" t="s">
        <v>15</v>
      </c>
    </row>
    <row r="202">
      <c r="A202" s="2">
        <v>194047.0</v>
      </c>
      <c r="B202" s="3" t="s">
        <v>704</v>
      </c>
      <c r="C202" s="3" t="s">
        <v>705</v>
      </c>
      <c r="D202" s="3" t="s">
        <v>706</v>
      </c>
      <c r="E202" s="5"/>
      <c r="F202" s="3" t="s">
        <v>13</v>
      </c>
      <c r="G202" s="2" t="s">
        <v>559</v>
      </c>
      <c r="H202" s="4"/>
      <c r="I202" s="2" t="s">
        <v>15</v>
      </c>
    </row>
    <row r="203">
      <c r="A203" s="2">
        <v>194048.0</v>
      </c>
      <c r="B203" s="3" t="s">
        <v>707</v>
      </c>
      <c r="C203" s="3" t="s">
        <v>708</v>
      </c>
      <c r="D203" s="3" t="s">
        <v>709</v>
      </c>
      <c r="E203" s="3" t="s">
        <v>523</v>
      </c>
      <c r="F203" s="3" t="s">
        <v>13</v>
      </c>
      <c r="G203" s="2" t="s">
        <v>559</v>
      </c>
      <c r="H203" s="4"/>
      <c r="I203" s="2" t="s">
        <v>15</v>
      </c>
    </row>
    <row r="204" hidden="1">
      <c r="A204" s="2">
        <v>194049.0</v>
      </c>
      <c r="B204" s="3" t="s">
        <v>213</v>
      </c>
      <c r="C204" s="3" t="s">
        <v>710</v>
      </c>
      <c r="D204" s="5"/>
      <c r="E204" s="5"/>
      <c r="F204" s="3" t="s">
        <v>621</v>
      </c>
      <c r="G204" s="2" t="s">
        <v>559</v>
      </c>
      <c r="H204" s="2" t="s">
        <v>571</v>
      </c>
      <c r="I204" s="2" t="s">
        <v>15</v>
      </c>
    </row>
    <row r="205" hidden="1">
      <c r="A205" s="2">
        <v>194050.0</v>
      </c>
      <c r="B205" s="3" t="s">
        <v>711</v>
      </c>
      <c r="C205" s="3" t="s">
        <v>712</v>
      </c>
      <c r="D205" s="3" t="s">
        <v>713</v>
      </c>
      <c r="E205" s="3" t="s">
        <v>111</v>
      </c>
      <c r="F205" s="3" t="s">
        <v>13</v>
      </c>
      <c r="G205" s="2" t="s">
        <v>559</v>
      </c>
      <c r="H205" s="2" t="s">
        <v>571</v>
      </c>
      <c r="I205" s="2" t="s">
        <v>15</v>
      </c>
    </row>
    <row r="206" hidden="1">
      <c r="A206" s="2">
        <v>194051.0</v>
      </c>
      <c r="B206" s="3" t="s">
        <v>714</v>
      </c>
      <c r="C206" s="3" t="s">
        <v>715</v>
      </c>
      <c r="D206" s="3" t="s">
        <v>716</v>
      </c>
      <c r="E206" s="3" t="s">
        <v>138</v>
      </c>
      <c r="F206" s="3" t="s">
        <v>13</v>
      </c>
      <c r="G206" s="2" t="s">
        <v>559</v>
      </c>
      <c r="H206" s="2" t="s">
        <v>571</v>
      </c>
      <c r="I206" s="2" t="s">
        <v>15</v>
      </c>
    </row>
    <row r="207">
      <c r="A207" s="2">
        <v>194052.0</v>
      </c>
      <c r="B207" s="3" t="s">
        <v>717</v>
      </c>
      <c r="C207" s="3" t="s">
        <v>718</v>
      </c>
      <c r="D207" s="3" t="s">
        <v>719</v>
      </c>
      <c r="E207" s="3" t="s">
        <v>720</v>
      </c>
      <c r="F207" s="3" t="s">
        <v>13</v>
      </c>
      <c r="G207" s="2" t="s">
        <v>559</v>
      </c>
      <c r="H207" s="4"/>
      <c r="I207" s="2" t="s">
        <v>15</v>
      </c>
    </row>
    <row r="208">
      <c r="A208" s="2">
        <v>194053.0</v>
      </c>
      <c r="B208" s="3" t="s">
        <v>721</v>
      </c>
      <c r="C208" s="3" t="s">
        <v>722</v>
      </c>
      <c r="D208" s="3" t="s">
        <v>723</v>
      </c>
      <c r="E208" s="3" t="s">
        <v>724</v>
      </c>
      <c r="F208" s="3" t="s">
        <v>13</v>
      </c>
      <c r="G208" s="2" t="s">
        <v>559</v>
      </c>
      <c r="H208" s="4"/>
      <c r="I208" s="2" t="s">
        <v>15</v>
      </c>
    </row>
    <row r="209" hidden="1">
      <c r="A209" s="2">
        <v>194054.0</v>
      </c>
      <c r="B209" s="3" t="s">
        <v>725</v>
      </c>
      <c r="C209" s="3" t="s">
        <v>726</v>
      </c>
      <c r="D209" s="5"/>
      <c r="E209" s="3" t="s">
        <v>727</v>
      </c>
      <c r="F209" s="3" t="s">
        <v>621</v>
      </c>
      <c r="G209" s="2" t="s">
        <v>559</v>
      </c>
      <c r="H209" s="2" t="s">
        <v>571</v>
      </c>
      <c r="I209" s="2" t="s">
        <v>15</v>
      </c>
    </row>
    <row r="210">
      <c r="A210" s="2">
        <v>194055.0</v>
      </c>
      <c r="B210" s="3" t="s">
        <v>728</v>
      </c>
      <c r="C210" s="3" t="s">
        <v>729</v>
      </c>
      <c r="D210" s="5"/>
      <c r="E210" s="5"/>
      <c r="F210" s="3" t="s">
        <v>621</v>
      </c>
      <c r="G210" s="2" t="s">
        <v>559</v>
      </c>
      <c r="H210" s="4"/>
      <c r="I210" s="2" t="s">
        <v>15</v>
      </c>
    </row>
    <row r="211" hidden="1">
      <c r="A211" s="2">
        <v>194056.0</v>
      </c>
      <c r="B211" s="3" t="s">
        <v>730</v>
      </c>
      <c r="C211" s="3" t="s">
        <v>731</v>
      </c>
      <c r="D211" s="5"/>
      <c r="E211" s="5"/>
      <c r="F211" s="3" t="s">
        <v>621</v>
      </c>
      <c r="G211" s="2" t="s">
        <v>559</v>
      </c>
      <c r="H211" s="2" t="s">
        <v>571</v>
      </c>
      <c r="I211" s="2" t="s">
        <v>15</v>
      </c>
    </row>
    <row r="212" hidden="1">
      <c r="A212" s="2">
        <v>194057.0</v>
      </c>
      <c r="B212" s="3" t="s">
        <v>527</v>
      </c>
      <c r="C212" s="3" t="s">
        <v>732</v>
      </c>
      <c r="D212" s="5"/>
      <c r="E212" s="3" t="s">
        <v>530</v>
      </c>
      <c r="F212" s="3" t="s">
        <v>621</v>
      </c>
      <c r="G212" s="2" t="s">
        <v>559</v>
      </c>
      <c r="H212" s="2" t="s">
        <v>571</v>
      </c>
      <c r="I212" s="2" t="s">
        <v>15</v>
      </c>
    </row>
    <row r="213" hidden="1">
      <c r="A213" s="2">
        <v>194058.0</v>
      </c>
      <c r="B213" s="3" t="s">
        <v>733</v>
      </c>
      <c r="C213" s="3" t="s">
        <v>734</v>
      </c>
      <c r="D213" s="5"/>
      <c r="E213" s="3" t="s">
        <v>303</v>
      </c>
      <c r="F213" s="3" t="s">
        <v>621</v>
      </c>
      <c r="G213" s="2" t="s">
        <v>559</v>
      </c>
      <c r="H213" s="2" t="s">
        <v>571</v>
      </c>
      <c r="I213" s="2" t="s">
        <v>15</v>
      </c>
    </row>
    <row r="214" hidden="1">
      <c r="A214" s="2">
        <v>194059.0</v>
      </c>
      <c r="B214" s="3" t="s">
        <v>735</v>
      </c>
      <c r="C214" s="3" t="s">
        <v>736</v>
      </c>
      <c r="D214" s="5"/>
      <c r="E214" s="3" t="s">
        <v>526</v>
      </c>
      <c r="F214" s="3" t="s">
        <v>621</v>
      </c>
      <c r="G214" s="2" t="s">
        <v>559</v>
      </c>
      <c r="H214" s="2" t="s">
        <v>571</v>
      </c>
      <c r="I214" s="2" t="s">
        <v>15</v>
      </c>
    </row>
    <row r="215" hidden="1">
      <c r="A215" s="2">
        <v>194060.0</v>
      </c>
      <c r="B215" s="3" t="s">
        <v>737</v>
      </c>
      <c r="C215" s="3" t="s">
        <v>738</v>
      </c>
      <c r="D215" s="5"/>
      <c r="E215" s="5"/>
      <c r="F215" s="3" t="s">
        <v>621</v>
      </c>
      <c r="G215" s="2" t="s">
        <v>559</v>
      </c>
      <c r="H215" s="2" t="s">
        <v>571</v>
      </c>
      <c r="I215" s="2" t="s">
        <v>15</v>
      </c>
    </row>
    <row r="216" hidden="1">
      <c r="A216" s="2">
        <v>194061.0</v>
      </c>
      <c r="B216" s="3" t="s">
        <v>739</v>
      </c>
      <c r="C216" s="3" t="s">
        <v>740</v>
      </c>
      <c r="D216" s="5"/>
      <c r="E216" s="3" t="s">
        <v>185</v>
      </c>
      <c r="F216" s="3" t="s">
        <v>621</v>
      </c>
      <c r="G216" s="2" t="s">
        <v>559</v>
      </c>
      <c r="H216" s="2" t="s">
        <v>571</v>
      </c>
      <c r="I216" s="2" t="s">
        <v>15</v>
      </c>
    </row>
    <row r="217">
      <c r="A217" s="2">
        <v>194062.0</v>
      </c>
      <c r="B217" s="3" t="s">
        <v>741</v>
      </c>
      <c r="C217" s="3" t="s">
        <v>742</v>
      </c>
      <c r="D217" s="5"/>
      <c r="E217" s="3" t="s">
        <v>743</v>
      </c>
      <c r="F217" s="3" t="s">
        <v>621</v>
      </c>
      <c r="G217" s="2" t="s">
        <v>559</v>
      </c>
      <c r="H217" s="4"/>
      <c r="I217" s="2" t="s">
        <v>15</v>
      </c>
    </row>
    <row r="218">
      <c r="A218" s="2">
        <v>194063.0</v>
      </c>
      <c r="B218" s="3" t="s">
        <v>744</v>
      </c>
      <c r="C218" s="3" t="s">
        <v>745</v>
      </c>
      <c r="D218" s="5"/>
      <c r="E218" s="5"/>
      <c r="F218" s="3" t="s">
        <v>621</v>
      </c>
      <c r="G218" s="2" t="s">
        <v>559</v>
      </c>
      <c r="H218" s="4"/>
      <c r="I218" s="2" t="s">
        <v>15</v>
      </c>
    </row>
    <row r="219" hidden="1">
      <c r="A219" s="2">
        <v>194064.0</v>
      </c>
      <c r="B219" s="3" t="s">
        <v>746</v>
      </c>
      <c r="C219" s="3" t="s">
        <v>747</v>
      </c>
      <c r="D219" s="5"/>
      <c r="E219" s="3" t="s">
        <v>748</v>
      </c>
      <c r="F219" s="3" t="s">
        <v>621</v>
      </c>
      <c r="G219" s="2" t="s">
        <v>559</v>
      </c>
      <c r="H219" s="2" t="s">
        <v>571</v>
      </c>
      <c r="I219" s="2" t="s">
        <v>15</v>
      </c>
    </row>
    <row r="220" hidden="1">
      <c r="A220" s="2">
        <v>194065.0</v>
      </c>
      <c r="B220" s="3" t="s">
        <v>749</v>
      </c>
      <c r="C220" s="3" t="s">
        <v>750</v>
      </c>
      <c r="D220" s="3" t="s">
        <v>751</v>
      </c>
      <c r="E220" s="3" t="s">
        <v>44</v>
      </c>
      <c r="F220" s="3" t="s">
        <v>13</v>
      </c>
      <c r="G220" s="2" t="s">
        <v>559</v>
      </c>
      <c r="H220" s="2" t="s">
        <v>571</v>
      </c>
      <c r="I220" s="2" t="s">
        <v>15</v>
      </c>
    </row>
    <row r="221" hidden="1">
      <c r="A221" s="2">
        <v>194066.0</v>
      </c>
      <c r="B221" s="3" t="s">
        <v>25</v>
      </c>
      <c r="C221" s="3" t="s">
        <v>752</v>
      </c>
      <c r="D221" s="3" t="s">
        <v>753</v>
      </c>
      <c r="E221" s="3" t="s">
        <v>28</v>
      </c>
      <c r="F221" s="3" t="s">
        <v>13</v>
      </c>
      <c r="G221" s="2" t="s">
        <v>559</v>
      </c>
      <c r="H221" s="2" t="s">
        <v>571</v>
      </c>
      <c r="I221" s="2" t="s">
        <v>15</v>
      </c>
    </row>
    <row r="222">
      <c r="A222" s="2">
        <v>194067.0</v>
      </c>
      <c r="B222" s="3" t="s">
        <v>754</v>
      </c>
      <c r="C222" s="3" t="s">
        <v>755</v>
      </c>
      <c r="D222" s="3" t="s">
        <v>756</v>
      </c>
      <c r="E222" s="3" t="s">
        <v>757</v>
      </c>
      <c r="F222" s="3" t="s">
        <v>13</v>
      </c>
      <c r="G222" s="2" t="s">
        <v>559</v>
      </c>
      <c r="H222" s="4"/>
      <c r="I222" s="2" t="s">
        <v>15</v>
      </c>
    </row>
    <row r="223" hidden="1">
      <c r="A223" s="2">
        <v>194068.0</v>
      </c>
      <c r="B223" s="3" t="s">
        <v>758</v>
      </c>
      <c r="C223" s="3" t="s">
        <v>759</v>
      </c>
      <c r="D223" s="3" t="s">
        <v>760</v>
      </c>
      <c r="E223" s="3" t="s">
        <v>52</v>
      </c>
      <c r="F223" s="3" t="s">
        <v>13</v>
      </c>
      <c r="G223" s="2" t="s">
        <v>559</v>
      </c>
      <c r="H223" s="2" t="s">
        <v>571</v>
      </c>
      <c r="I223" s="2" t="s">
        <v>15</v>
      </c>
    </row>
    <row r="224" hidden="1">
      <c r="A224" s="2">
        <v>194069.0</v>
      </c>
      <c r="B224" s="3" t="s">
        <v>761</v>
      </c>
      <c r="C224" s="3" t="s">
        <v>762</v>
      </c>
      <c r="D224" s="5"/>
      <c r="E224" s="5"/>
      <c r="F224" s="3" t="s">
        <v>621</v>
      </c>
      <c r="G224" s="2" t="s">
        <v>559</v>
      </c>
      <c r="H224" s="2" t="s">
        <v>571</v>
      </c>
      <c r="I224" s="2" t="s">
        <v>15</v>
      </c>
    </row>
    <row r="225" hidden="1">
      <c r="A225" s="2">
        <v>194070.0</v>
      </c>
      <c r="B225" s="3" t="s">
        <v>220</v>
      </c>
      <c r="C225" s="3" t="s">
        <v>763</v>
      </c>
      <c r="D225" s="5"/>
      <c r="E225" s="3" t="s">
        <v>764</v>
      </c>
      <c r="F225" s="3" t="s">
        <v>621</v>
      </c>
      <c r="G225" s="2" t="s">
        <v>559</v>
      </c>
      <c r="H225" s="2" t="s">
        <v>571</v>
      </c>
      <c r="I225" s="2" t="s">
        <v>15</v>
      </c>
    </row>
    <row r="226">
      <c r="A226" s="2">
        <v>194071.0</v>
      </c>
      <c r="B226" s="3" t="s">
        <v>765</v>
      </c>
      <c r="C226" s="3" t="s">
        <v>766</v>
      </c>
      <c r="D226" s="5"/>
      <c r="E226" s="5"/>
      <c r="F226" s="3" t="s">
        <v>621</v>
      </c>
      <c r="G226" s="2" t="s">
        <v>559</v>
      </c>
      <c r="H226" s="4"/>
      <c r="I226" s="2" t="s">
        <v>15</v>
      </c>
    </row>
    <row r="227">
      <c r="A227" s="2">
        <v>194072.0</v>
      </c>
      <c r="B227" s="3" t="s">
        <v>767</v>
      </c>
      <c r="C227" s="3" t="s">
        <v>768</v>
      </c>
      <c r="D227" s="5"/>
      <c r="E227" s="3" t="s">
        <v>261</v>
      </c>
      <c r="F227" s="3" t="s">
        <v>621</v>
      </c>
      <c r="G227" s="2" t="s">
        <v>559</v>
      </c>
      <c r="H227" s="4"/>
      <c r="I227" s="2" t="s">
        <v>15</v>
      </c>
    </row>
    <row r="228" hidden="1">
      <c r="A228" s="2">
        <v>194073.0</v>
      </c>
      <c r="B228" s="3" t="s">
        <v>769</v>
      </c>
      <c r="C228" s="3" t="s">
        <v>228</v>
      </c>
      <c r="D228" s="5"/>
      <c r="E228" s="3" t="s">
        <v>230</v>
      </c>
      <c r="F228" s="3" t="s">
        <v>621</v>
      </c>
      <c r="G228" s="2" t="s">
        <v>559</v>
      </c>
      <c r="H228" s="2" t="s">
        <v>571</v>
      </c>
      <c r="I228" s="2" t="s">
        <v>15</v>
      </c>
    </row>
    <row r="229" hidden="1">
      <c r="A229" s="2">
        <v>194074.0</v>
      </c>
      <c r="B229" s="3" t="s">
        <v>770</v>
      </c>
      <c r="C229" s="3" t="s">
        <v>771</v>
      </c>
      <c r="D229" s="5"/>
      <c r="E229" s="3" t="s">
        <v>772</v>
      </c>
      <c r="F229" s="3" t="s">
        <v>621</v>
      </c>
      <c r="G229" s="2" t="s">
        <v>559</v>
      </c>
      <c r="H229" s="2" t="s">
        <v>571</v>
      </c>
      <c r="I229" s="2" t="s">
        <v>15</v>
      </c>
    </row>
    <row r="230" hidden="1">
      <c r="A230" s="2">
        <v>194075.0</v>
      </c>
      <c r="B230" s="3" t="s">
        <v>773</v>
      </c>
      <c r="C230" s="3" t="s">
        <v>774</v>
      </c>
      <c r="D230" s="5"/>
      <c r="E230" s="5"/>
      <c r="F230" s="3" t="s">
        <v>621</v>
      </c>
      <c r="G230" s="2" t="s">
        <v>559</v>
      </c>
      <c r="H230" s="2" t="s">
        <v>571</v>
      </c>
      <c r="I230" s="2" t="s">
        <v>15</v>
      </c>
    </row>
    <row r="231" hidden="1">
      <c r="A231" s="2">
        <v>194076.0</v>
      </c>
      <c r="B231" s="3" t="s">
        <v>775</v>
      </c>
      <c r="C231" s="3" t="s">
        <v>776</v>
      </c>
      <c r="D231" s="5"/>
      <c r="E231" s="3" t="s">
        <v>257</v>
      </c>
      <c r="F231" s="3" t="s">
        <v>621</v>
      </c>
      <c r="G231" s="2" t="s">
        <v>559</v>
      </c>
      <c r="H231" s="2" t="s">
        <v>571</v>
      </c>
      <c r="I231" s="2" t="s">
        <v>15</v>
      </c>
    </row>
    <row r="232">
      <c r="A232" s="2">
        <v>194077.0</v>
      </c>
      <c r="B232" s="3" t="s">
        <v>777</v>
      </c>
      <c r="C232" s="3" t="s">
        <v>778</v>
      </c>
      <c r="D232" s="5"/>
      <c r="E232" s="5"/>
      <c r="F232" s="3" t="s">
        <v>621</v>
      </c>
      <c r="G232" s="2" t="s">
        <v>559</v>
      </c>
      <c r="H232" s="4"/>
      <c r="I232" s="2" t="s">
        <v>15</v>
      </c>
    </row>
    <row r="233">
      <c r="A233" s="2">
        <v>194078.0</v>
      </c>
      <c r="B233" s="3" t="s">
        <v>779</v>
      </c>
      <c r="C233" s="3" t="s">
        <v>780</v>
      </c>
      <c r="D233" s="5"/>
      <c r="E233" s="3" t="s">
        <v>781</v>
      </c>
      <c r="F233" s="3" t="s">
        <v>621</v>
      </c>
      <c r="G233" s="2" t="s">
        <v>559</v>
      </c>
      <c r="H233" s="4"/>
      <c r="I233" s="2" t="s">
        <v>15</v>
      </c>
    </row>
    <row r="234" hidden="1">
      <c r="A234" s="2">
        <v>194079.0</v>
      </c>
      <c r="B234" s="3" t="s">
        <v>782</v>
      </c>
      <c r="C234" s="3" t="s">
        <v>202</v>
      </c>
      <c r="D234" s="5"/>
      <c r="E234" s="3" t="s">
        <v>204</v>
      </c>
      <c r="F234" s="3" t="s">
        <v>621</v>
      </c>
      <c r="G234" s="2" t="s">
        <v>559</v>
      </c>
      <c r="H234" s="2" t="s">
        <v>571</v>
      </c>
      <c r="I234" s="2" t="s">
        <v>15</v>
      </c>
    </row>
    <row r="235" hidden="1">
      <c r="A235" s="2">
        <v>194080.0</v>
      </c>
      <c r="B235" s="3" t="s">
        <v>783</v>
      </c>
      <c r="C235" s="3" t="s">
        <v>784</v>
      </c>
      <c r="D235" s="3" t="s">
        <v>785</v>
      </c>
      <c r="E235" s="3" t="s">
        <v>76</v>
      </c>
      <c r="F235" s="3" t="s">
        <v>13</v>
      </c>
      <c r="G235" s="2" t="s">
        <v>559</v>
      </c>
      <c r="H235" s="2" t="s">
        <v>571</v>
      </c>
      <c r="I235" s="2" t="s">
        <v>15</v>
      </c>
    </row>
    <row r="236">
      <c r="A236" s="2">
        <v>194081.0</v>
      </c>
      <c r="B236" s="3" t="s">
        <v>786</v>
      </c>
      <c r="C236" s="3" t="s">
        <v>787</v>
      </c>
      <c r="D236" s="5"/>
      <c r="E236" s="5"/>
      <c r="F236" s="3" t="s">
        <v>621</v>
      </c>
      <c r="G236" s="2" t="s">
        <v>559</v>
      </c>
      <c r="H236" s="4"/>
      <c r="I236" s="2" t="s">
        <v>15</v>
      </c>
    </row>
    <row r="237" hidden="1">
      <c r="A237" s="2">
        <v>194082.0</v>
      </c>
      <c r="B237" s="3" t="s">
        <v>788</v>
      </c>
      <c r="C237" s="3" t="s">
        <v>789</v>
      </c>
      <c r="D237" s="5"/>
      <c r="E237" s="5"/>
      <c r="F237" s="3" t="s">
        <v>621</v>
      </c>
      <c r="G237" s="2" t="s">
        <v>559</v>
      </c>
      <c r="H237" s="2" t="s">
        <v>571</v>
      </c>
      <c r="I237" s="2" t="s">
        <v>15</v>
      </c>
    </row>
    <row r="238" hidden="1">
      <c r="A238" s="2">
        <v>194083.0</v>
      </c>
      <c r="B238" s="3" t="s">
        <v>790</v>
      </c>
      <c r="C238" s="3" t="s">
        <v>395</v>
      </c>
      <c r="D238" s="5"/>
      <c r="E238" s="5"/>
      <c r="F238" s="3" t="s">
        <v>621</v>
      </c>
      <c r="G238" s="2" t="s">
        <v>559</v>
      </c>
      <c r="H238" s="2" t="s">
        <v>571</v>
      </c>
      <c r="I238" s="2" t="s">
        <v>15</v>
      </c>
    </row>
    <row r="239">
      <c r="A239" s="2">
        <v>194084.0</v>
      </c>
      <c r="B239" s="3" t="s">
        <v>791</v>
      </c>
      <c r="C239" s="3" t="s">
        <v>792</v>
      </c>
      <c r="D239" s="3" t="s">
        <v>793</v>
      </c>
      <c r="E239" s="3" t="s">
        <v>794</v>
      </c>
      <c r="F239" s="3" t="s">
        <v>13</v>
      </c>
      <c r="G239" s="2" t="s">
        <v>559</v>
      </c>
      <c r="H239" s="4"/>
      <c r="I239" s="2" t="s">
        <v>15</v>
      </c>
    </row>
    <row r="240" hidden="1">
      <c r="A240" s="2">
        <v>194085.0</v>
      </c>
      <c r="B240" s="3" t="s">
        <v>795</v>
      </c>
      <c r="C240" s="3" t="s">
        <v>796</v>
      </c>
      <c r="D240" s="5"/>
      <c r="E240" s="3" t="s">
        <v>68</v>
      </c>
      <c r="F240" s="3" t="s">
        <v>621</v>
      </c>
      <c r="G240" s="2" t="s">
        <v>559</v>
      </c>
      <c r="H240" s="2" t="s">
        <v>571</v>
      </c>
      <c r="I240" s="2" t="s">
        <v>15</v>
      </c>
    </row>
    <row r="241" hidden="1">
      <c r="A241" s="2">
        <v>194086.0</v>
      </c>
      <c r="B241" s="3" t="s">
        <v>797</v>
      </c>
      <c r="C241" s="3" t="s">
        <v>798</v>
      </c>
      <c r="D241" s="5"/>
      <c r="E241" s="3" t="s">
        <v>142</v>
      </c>
      <c r="F241" s="3" t="s">
        <v>621</v>
      </c>
      <c r="G241" s="2" t="s">
        <v>559</v>
      </c>
      <c r="H241" s="2" t="s">
        <v>571</v>
      </c>
      <c r="I241" s="2" t="s">
        <v>15</v>
      </c>
    </row>
    <row r="242">
      <c r="A242" s="2">
        <v>194087.0</v>
      </c>
      <c r="B242" s="3" t="s">
        <v>799</v>
      </c>
      <c r="C242" s="3" t="s">
        <v>800</v>
      </c>
      <c r="D242" s="5"/>
      <c r="E242" s="5"/>
      <c r="F242" s="3" t="s">
        <v>621</v>
      </c>
      <c r="G242" s="2" t="s">
        <v>559</v>
      </c>
      <c r="H242" s="4"/>
      <c r="I242" s="2" t="s">
        <v>15</v>
      </c>
    </row>
    <row r="243" hidden="1">
      <c r="A243" s="2">
        <v>194088.0</v>
      </c>
      <c r="B243" s="3" t="s">
        <v>345</v>
      </c>
      <c r="C243" s="3" t="s">
        <v>681</v>
      </c>
      <c r="D243" s="3" t="s">
        <v>347</v>
      </c>
      <c r="E243" s="5"/>
      <c r="F243" s="5"/>
      <c r="G243" s="2" t="s">
        <v>801</v>
      </c>
      <c r="H243" s="2" t="s">
        <v>571</v>
      </c>
      <c r="I243" s="2" t="s">
        <v>15</v>
      </c>
    </row>
    <row r="244" hidden="1">
      <c r="A244" s="2">
        <v>194089.0</v>
      </c>
      <c r="B244" s="3" t="s">
        <v>25</v>
      </c>
      <c r="C244" s="3" t="s">
        <v>802</v>
      </c>
      <c r="D244" s="3" t="s">
        <v>27</v>
      </c>
      <c r="E244" s="5"/>
      <c r="F244" s="5"/>
      <c r="G244" s="2" t="s">
        <v>801</v>
      </c>
      <c r="H244" s="2" t="s">
        <v>571</v>
      </c>
      <c r="I244" s="2" t="s">
        <v>15</v>
      </c>
    </row>
    <row r="245" hidden="1">
      <c r="A245" s="2">
        <v>194090.0</v>
      </c>
      <c r="B245" s="3" t="s">
        <v>803</v>
      </c>
      <c r="C245" s="3" t="s">
        <v>804</v>
      </c>
      <c r="D245" s="3" t="s">
        <v>805</v>
      </c>
      <c r="E245" s="5"/>
      <c r="F245" s="5"/>
      <c r="G245" s="2" t="s">
        <v>801</v>
      </c>
      <c r="H245" s="2" t="s">
        <v>571</v>
      </c>
      <c r="I245" s="2" t="s">
        <v>15</v>
      </c>
    </row>
    <row r="246" hidden="1">
      <c r="A246" s="2">
        <v>194091.0</v>
      </c>
      <c r="B246" s="3" t="s">
        <v>531</v>
      </c>
      <c r="C246" s="3" t="s">
        <v>806</v>
      </c>
      <c r="D246" s="3" t="s">
        <v>533</v>
      </c>
      <c r="E246" s="5"/>
      <c r="F246" s="5"/>
      <c r="G246" s="2" t="s">
        <v>801</v>
      </c>
      <c r="H246" s="2" t="s">
        <v>571</v>
      </c>
      <c r="I246" s="2" t="s">
        <v>15</v>
      </c>
    </row>
    <row r="247" hidden="1">
      <c r="A247" s="2">
        <v>194092.0</v>
      </c>
      <c r="B247" s="3" t="s">
        <v>541</v>
      </c>
      <c r="C247" s="3" t="s">
        <v>807</v>
      </c>
      <c r="D247" s="3" t="s">
        <v>543</v>
      </c>
      <c r="E247" s="5"/>
      <c r="F247" s="5"/>
      <c r="G247" s="2" t="s">
        <v>801</v>
      </c>
      <c r="H247" s="2" t="s">
        <v>571</v>
      </c>
      <c r="I247" s="2" t="s">
        <v>15</v>
      </c>
    </row>
    <row r="248" hidden="1">
      <c r="A248" s="2">
        <v>194093.0</v>
      </c>
      <c r="B248" s="3" t="s">
        <v>480</v>
      </c>
      <c r="C248" s="3" t="s">
        <v>808</v>
      </c>
      <c r="D248" s="3" t="s">
        <v>482</v>
      </c>
      <c r="E248" s="5"/>
      <c r="F248" s="5"/>
      <c r="G248" s="2" t="s">
        <v>801</v>
      </c>
      <c r="H248" s="2" t="s">
        <v>571</v>
      </c>
      <c r="I248" s="2" t="s">
        <v>15</v>
      </c>
    </row>
    <row r="249" hidden="1">
      <c r="A249" s="2">
        <v>194094.0</v>
      </c>
      <c r="B249" s="3" t="s">
        <v>448</v>
      </c>
      <c r="C249" s="3" t="s">
        <v>809</v>
      </c>
      <c r="D249" s="3" t="s">
        <v>256</v>
      </c>
      <c r="E249" s="5"/>
      <c r="F249" s="5"/>
      <c r="G249" s="2" t="s">
        <v>801</v>
      </c>
      <c r="H249" s="2" t="s">
        <v>571</v>
      </c>
      <c r="I249" s="2" t="s">
        <v>15</v>
      </c>
    </row>
    <row r="250" hidden="1">
      <c r="A250" s="2">
        <v>194095.0</v>
      </c>
      <c r="B250" s="3" t="s">
        <v>490</v>
      </c>
      <c r="C250" s="3" t="s">
        <v>810</v>
      </c>
      <c r="D250" s="3" t="s">
        <v>415</v>
      </c>
      <c r="E250" s="5"/>
      <c r="F250" s="5"/>
      <c r="G250" s="2" t="s">
        <v>801</v>
      </c>
      <c r="H250" s="2" t="s">
        <v>571</v>
      </c>
      <c r="I250" s="2" t="s">
        <v>15</v>
      </c>
    </row>
    <row r="251" hidden="1">
      <c r="A251" s="2">
        <v>194096.0</v>
      </c>
      <c r="B251" s="3" t="s">
        <v>387</v>
      </c>
      <c r="C251" s="3" t="s">
        <v>388</v>
      </c>
      <c r="D251" s="3" t="s">
        <v>389</v>
      </c>
      <c r="E251" s="5"/>
      <c r="F251" s="5"/>
      <c r="G251" s="2" t="s">
        <v>801</v>
      </c>
      <c r="H251" s="2" t="s">
        <v>571</v>
      </c>
      <c r="I251" s="2" t="s">
        <v>15</v>
      </c>
    </row>
    <row r="252" hidden="1">
      <c r="A252" s="2">
        <v>194097.0</v>
      </c>
      <c r="B252" s="3" t="s">
        <v>811</v>
      </c>
      <c r="C252" s="3" t="s">
        <v>812</v>
      </c>
      <c r="D252" s="3" t="s">
        <v>47</v>
      </c>
      <c r="E252" s="5"/>
      <c r="F252" s="5"/>
      <c r="G252" s="2" t="s">
        <v>801</v>
      </c>
      <c r="H252" s="2" t="s">
        <v>571</v>
      </c>
      <c r="I252" s="2" t="s">
        <v>15</v>
      </c>
    </row>
    <row r="253" hidden="1">
      <c r="A253" s="2">
        <v>194098.0</v>
      </c>
      <c r="B253" s="3" t="s">
        <v>308</v>
      </c>
      <c r="C253" s="3" t="s">
        <v>813</v>
      </c>
      <c r="D253" s="3" t="s">
        <v>310</v>
      </c>
      <c r="E253" s="5"/>
      <c r="F253" s="5"/>
      <c r="G253" s="2" t="s">
        <v>801</v>
      </c>
      <c r="H253" s="2" t="s">
        <v>571</v>
      </c>
      <c r="I253" s="2" t="s">
        <v>15</v>
      </c>
    </row>
    <row r="254" hidden="1">
      <c r="A254" s="2">
        <v>194099.0</v>
      </c>
      <c r="B254" s="3" t="s">
        <v>251</v>
      </c>
      <c r="C254" s="3" t="s">
        <v>814</v>
      </c>
      <c r="D254" s="3" t="s">
        <v>47</v>
      </c>
      <c r="E254" s="5"/>
      <c r="F254" s="5"/>
      <c r="G254" s="2" t="s">
        <v>801</v>
      </c>
      <c r="H254" s="2" t="s">
        <v>571</v>
      </c>
      <c r="I254" s="2" t="s">
        <v>15</v>
      </c>
    </row>
    <row r="255" hidden="1">
      <c r="A255" s="2">
        <v>194100.0</v>
      </c>
      <c r="B255" s="3" t="s">
        <v>254</v>
      </c>
      <c r="C255" s="3" t="s">
        <v>815</v>
      </c>
      <c r="D255" s="3" t="s">
        <v>256</v>
      </c>
      <c r="E255" s="5"/>
      <c r="F255" s="5"/>
      <c r="G255" s="2" t="s">
        <v>801</v>
      </c>
      <c r="H255" s="2" t="s">
        <v>571</v>
      </c>
      <c r="I255" s="2" t="s">
        <v>15</v>
      </c>
    </row>
    <row r="256" hidden="1">
      <c r="A256" s="2">
        <v>194101.0</v>
      </c>
      <c r="B256" s="3" t="s">
        <v>498</v>
      </c>
      <c r="C256" s="3" t="s">
        <v>816</v>
      </c>
      <c r="D256" s="3" t="s">
        <v>47</v>
      </c>
      <c r="E256" s="5"/>
      <c r="F256" s="5"/>
      <c r="G256" s="2" t="s">
        <v>801</v>
      </c>
      <c r="H256" s="2" t="s">
        <v>571</v>
      </c>
      <c r="I256" s="2" t="s">
        <v>15</v>
      </c>
    </row>
    <row r="257" hidden="1">
      <c r="A257" s="2">
        <v>194102.0</v>
      </c>
      <c r="B257" s="3" t="s">
        <v>817</v>
      </c>
      <c r="C257" s="3" t="s">
        <v>424</v>
      </c>
      <c r="D257" s="3" t="s">
        <v>425</v>
      </c>
      <c r="E257" s="5"/>
      <c r="F257" s="5"/>
      <c r="G257" s="2" t="s">
        <v>801</v>
      </c>
      <c r="H257" s="2" t="s">
        <v>571</v>
      </c>
      <c r="I257" s="2" t="s">
        <v>15</v>
      </c>
    </row>
    <row r="258" hidden="1">
      <c r="A258" s="2">
        <v>194103.0</v>
      </c>
      <c r="B258" s="3" t="s">
        <v>384</v>
      </c>
      <c r="C258" s="3" t="s">
        <v>818</v>
      </c>
      <c r="D258" s="3" t="s">
        <v>47</v>
      </c>
      <c r="E258" s="5"/>
      <c r="F258" s="5"/>
      <c r="G258" s="2" t="s">
        <v>801</v>
      </c>
      <c r="H258" s="2" t="s">
        <v>571</v>
      </c>
      <c r="I258" s="2" t="s">
        <v>15</v>
      </c>
    </row>
    <row r="259" hidden="1">
      <c r="A259" s="2">
        <v>194104.0</v>
      </c>
      <c r="B259" s="3" t="s">
        <v>65</v>
      </c>
      <c r="C259" s="3" t="s">
        <v>66</v>
      </c>
      <c r="D259" s="3" t="s">
        <v>67</v>
      </c>
      <c r="E259" s="5"/>
      <c r="F259" s="5"/>
      <c r="G259" s="2" t="s">
        <v>801</v>
      </c>
      <c r="H259" s="2" t="s">
        <v>571</v>
      </c>
      <c r="I259" s="2" t="s">
        <v>15</v>
      </c>
    </row>
    <row r="260" hidden="1">
      <c r="A260" s="2">
        <v>194105.0</v>
      </c>
      <c r="B260" s="3" t="s">
        <v>318</v>
      </c>
      <c r="C260" s="3" t="s">
        <v>819</v>
      </c>
      <c r="D260" s="3" t="s">
        <v>320</v>
      </c>
      <c r="E260" s="5"/>
      <c r="F260" s="5"/>
      <c r="G260" s="2" t="s">
        <v>801</v>
      </c>
      <c r="H260" s="2" t="s">
        <v>571</v>
      </c>
      <c r="I260" s="2" t="s">
        <v>15</v>
      </c>
    </row>
    <row r="261" hidden="1">
      <c r="A261" s="2">
        <v>194106.0</v>
      </c>
      <c r="B261" s="3" t="s">
        <v>224</v>
      </c>
      <c r="C261" s="3" t="s">
        <v>726</v>
      </c>
      <c r="D261" s="3" t="s">
        <v>47</v>
      </c>
      <c r="E261" s="5"/>
      <c r="F261" s="5"/>
      <c r="G261" s="2" t="s">
        <v>801</v>
      </c>
      <c r="H261" s="2" t="s">
        <v>571</v>
      </c>
      <c r="I261" s="2" t="s">
        <v>15</v>
      </c>
    </row>
    <row r="262">
      <c r="A262" s="2">
        <v>194107.0</v>
      </c>
      <c r="B262" s="3" t="s">
        <v>820</v>
      </c>
      <c r="C262" s="3" t="s">
        <v>821</v>
      </c>
      <c r="D262" s="3" t="s">
        <v>275</v>
      </c>
      <c r="E262" s="5"/>
      <c r="F262" s="5"/>
      <c r="G262" s="2" t="s">
        <v>801</v>
      </c>
      <c r="H262" s="4"/>
      <c r="I262" s="2" t="s">
        <v>15</v>
      </c>
    </row>
    <row r="263" hidden="1">
      <c r="A263" s="2">
        <v>194108.0</v>
      </c>
      <c r="B263" s="3" t="s">
        <v>416</v>
      </c>
      <c r="C263" s="3" t="s">
        <v>822</v>
      </c>
      <c r="D263" s="3" t="s">
        <v>249</v>
      </c>
      <c r="E263" s="5"/>
      <c r="F263" s="5"/>
      <c r="G263" s="2" t="s">
        <v>801</v>
      </c>
      <c r="H263" s="2" t="s">
        <v>571</v>
      </c>
      <c r="I263" s="2" t="s">
        <v>15</v>
      </c>
    </row>
    <row r="264" hidden="1">
      <c r="A264" s="2">
        <v>194109.0</v>
      </c>
      <c r="B264" s="3" t="s">
        <v>469</v>
      </c>
      <c r="C264" s="3" t="s">
        <v>823</v>
      </c>
      <c r="D264" s="3" t="s">
        <v>471</v>
      </c>
      <c r="E264" s="5"/>
      <c r="F264" s="5"/>
      <c r="G264" s="2" t="s">
        <v>801</v>
      </c>
      <c r="H264" s="2" t="s">
        <v>571</v>
      </c>
      <c r="I264" s="2" t="s">
        <v>15</v>
      </c>
    </row>
    <row r="265">
      <c r="A265" s="2">
        <v>194110.0</v>
      </c>
      <c r="B265" s="3" t="s">
        <v>824</v>
      </c>
      <c r="C265" s="3" t="s">
        <v>825</v>
      </c>
      <c r="D265" s="3" t="s">
        <v>826</v>
      </c>
      <c r="E265" s="5"/>
      <c r="F265" s="5"/>
      <c r="G265" s="2" t="s">
        <v>801</v>
      </c>
      <c r="H265" s="4"/>
      <c r="I265" s="2" t="s">
        <v>15</v>
      </c>
    </row>
    <row r="266" hidden="1">
      <c r="A266" s="2">
        <v>194111.0</v>
      </c>
      <c r="B266" s="3" t="s">
        <v>53</v>
      </c>
      <c r="C266" s="3" t="s">
        <v>762</v>
      </c>
      <c r="D266" s="3" t="s">
        <v>55</v>
      </c>
      <c r="E266" s="5"/>
      <c r="F266" s="5"/>
      <c r="G266" s="2" t="s">
        <v>801</v>
      </c>
      <c r="H266" s="2" t="s">
        <v>571</v>
      </c>
      <c r="I266" s="2" t="s">
        <v>15</v>
      </c>
    </row>
    <row r="267" hidden="1">
      <c r="A267" s="2">
        <v>194112.0</v>
      </c>
      <c r="B267" s="3" t="s">
        <v>116</v>
      </c>
      <c r="C267" s="3" t="s">
        <v>827</v>
      </c>
      <c r="D267" s="3" t="s">
        <v>23</v>
      </c>
      <c r="E267" s="5"/>
      <c r="F267" s="5"/>
      <c r="G267" s="2" t="s">
        <v>801</v>
      </c>
      <c r="H267" s="2" t="s">
        <v>571</v>
      </c>
      <c r="I267" s="2" t="s">
        <v>15</v>
      </c>
    </row>
    <row r="268" hidden="1">
      <c r="A268" s="2">
        <v>194113.0</v>
      </c>
      <c r="B268" s="3" t="s">
        <v>143</v>
      </c>
      <c r="C268" s="3" t="s">
        <v>828</v>
      </c>
      <c r="D268" s="3" t="s">
        <v>145</v>
      </c>
      <c r="E268" s="5"/>
      <c r="F268" s="5"/>
      <c r="G268" s="2" t="s">
        <v>801</v>
      </c>
      <c r="H268" s="2" t="s">
        <v>571</v>
      </c>
      <c r="I268" s="2" t="s">
        <v>15</v>
      </c>
    </row>
    <row r="269" hidden="1">
      <c r="A269" s="2">
        <v>194114.0</v>
      </c>
      <c r="B269" s="3" t="s">
        <v>93</v>
      </c>
      <c r="C269" s="3" t="s">
        <v>829</v>
      </c>
      <c r="D269" s="3" t="s">
        <v>95</v>
      </c>
      <c r="E269" s="5"/>
      <c r="F269" s="5"/>
      <c r="G269" s="2" t="s">
        <v>801</v>
      </c>
      <c r="H269" s="2" t="s">
        <v>571</v>
      </c>
      <c r="I269" s="2" t="s">
        <v>15</v>
      </c>
    </row>
    <row r="270" hidden="1">
      <c r="A270" s="2">
        <v>194115.0</v>
      </c>
      <c r="B270" s="3" t="s">
        <v>45</v>
      </c>
      <c r="C270" s="3" t="s">
        <v>830</v>
      </c>
      <c r="D270" s="3" t="s">
        <v>47</v>
      </c>
      <c r="E270" s="5"/>
      <c r="F270" s="5"/>
      <c r="G270" s="2" t="s">
        <v>801</v>
      </c>
      <c r="H270" s="2" t="s">
        <v>571</v>
      </c>
      <c r="I270" s="2" t="s">
        <v>15</v>
      </c>
    </row>
    <row r="271" hidden="1">
      <c r="A271" s="2">
        <v>194116.0</v>
      </c>
      <c r="B271" s="3" t="s">
        <v>269</v>
      </c>
      <c r="C271" s="3" t="s">
        <v>831</v>
      </c>
      <c r="D271" s="3" t="s">
        <v>271</v>
      </c>
      <c r="E271" s="5"/>
      <c r="F271" s="5"/>
      <c r="G271" s="2" t="s">
        <v>801</v>
      </c>
      <c r="H271" s="2" t="s">
        <v>571</v>
      </c>
      <c r="I271" s="2" t="s">
        <v>15</v>
      </c>
    </row>
    <row r="272" hidden="1">
      <c r="A272" s="2">
        <v>194117.0</v>
      </c>
      <c r="B272" s="3" t="s">
        <v>462</v>
      </c>
      <c r="C272" s="3" t="s">
        <v>832</v>
      </c>
      <c r="D272" s="3" t="s">
        <v>464</v>
      </c>
      <c r="E272" s="5"/>
      <c r="F272" s="5"/>
      <c r="G272" s="2" t="s">
        <v>801</v>
      </c>
      <c r="H272" s="2" t="s">
        <v>571</v>
      </c>
      <c r="I272" s="2" t="s">
        <v>15</v>
      </c>
    </row>
    <row r="273" hidden="1">
      <c r="A273" s="2">
        <v>194118.0</v>
      </c>
      <c r="B273" s="3" t="s">
        <v>201</v>
      </c>
      <c r="C273" s="3" t="s">
        <v>202</v>
      </c>
      <c r="D273" s="3" t="s">
        <v>203</v>
      </c>
      <c r="E273" s="5"/>
      <c r="F273" s="5"/>
      <c r="G273" s="2" t="s">
        <v>801</v>
      </c>
      <c r="H273" s="2" t="s">
        <v>571</v>
      </c>
      <c r="I273" s="2" t="s">
        <v>15</v>
      </c>
    </row>
    <row r="274" hidden="1">
      <c r="A274" s="2">
        <v>194119.0</v>
      </c>
      <c r="B274" s="3" t="s">
        <v>312</v>
      </c>
      <c r="C274" s="3" t="s">
        <v>833</v>
      </c>
      <c r="D274" s="3" t="s">
        <v>245</v>
      </c>
      <c r="E274" s="5"/>
      <c r="F274" s="5"/>
      <c r="G274" s="2" t="s">
        <v>801</v>
      </c>
      <c r="H274" s="2" t="s">
        <v>571</v>
      </c>
      <c r="I274" s="2" t="s">
        <v>15</v>
      </c>
    </row>
    <row r="275" hidden="1">
      <c r="A275" s="2">
        <v>194120.0</v>
      </c>
      <c r="B275" s="3" t="s">
        <v>197</v>
      </c>
      <c r="C275" s="3" t="s">
        <v>673</v>
      </c>
      <c r="D275" s="3" t="s">
        <v>199</v>
      </c>
      <c r="E275" s="5"/>
      <c r="F275" s="5"/>
      <c r="G275" s="2" t="s">
        <v>801</v>
      </c>
      <c r="H275" s="2" t="s">
        <v>571</v>
      </c>
      <c r="I275" s="2" t="s">
        <v>15</v>
      </c>
    </row>
    <row r="276" hidden="1">
      <c r="A276" s="2">
        <v>194121.0</v>
      </c>
      <c r="B276" s="3" t="s">
        <v>376</v>
      </c>
      <c r="C276" s="3" t="s">
        <v>834</v>
      </c>
      <c r="D276" s="3" t="s">
        <v>378</v>
      </c>
      <c r="E276" s="5"/>
      <c r="F276" s="5"/>
      <c r="G276" s="2" t="s">
        <v>801</v>
      </c>
      <c r="H276" s="2" t="s">
        <v>571</v>
      </c>
      <c r="I276" s="2" t="s">
        <v>15</v>
      </c>
    </row>
    <row r="277" hidden="1">
      <c r="A277" s="2">
        <v>194122.0</v>
      </c>
      <c r="B277" s="3" t="s">
        <v>365</v>
      </c>
      <c r="C277" s="3" t="s">
        <v>686</v>
      </c>
      <c r="D277" s="3" t="s">
        <v>367</v>
      </c>
      <c r="E277" s="5"/>
      <c r="F277" s="5"/>
      <c r="G277" s="2" t="s">
        <v>801</v>
      </c>
      <c r="H277" s="2" t="s">
        <v>571</v>
      </c>
      <c r="I277" s="2" t="s">
        <v>15</v>
      </c>
    </row>
    <row r="278" hidden="1">
      <c r="A278" s="2">
        <v>194123.0</v>
      </c>
      <c r="B278" s="3" t="s">
        <v>213</v>
      </c>
      <c r="C278" s="3" t="s">
        <v>835</v>
      </c>
      <c r="D278" s="3" t="s">
        <v>215</v>
      </c>
      <c r="E278" s="5"/>
      <c r="F278" s="5"/>
      <c r="G278" s="2" t="s">
        <v>801</v>
      </c>
      <c r="H278" s="2" t="s">
        <v>571</v>
      </c>
      <c r="I278" s="2" t="s">
        <v>15</v>
      </c>
    </row>
    <row r="279" hidden="1">
      <c r="A279" s="2">
        <v>194124.0</v>
      </c>
      <c r="B279" s="3" t="s">
        <v>182</v>
      </c>
      <c r="C279" s="3" t="s">
        <v>740</v>
      </c>
      <c r="D279" s="3" t="s">
        <v>184</v>
      </c>
      <c r="E279" s="5"/>
      <c r="F279" s="5"/>
      <c r="G279" s="2" t="s">
        <v>801</v>
      </c>
      <c r="H279" s="2" t="s">
        <v>571</v>
      </c>
      <c r="I279" s="2" t="s">
        <v>15</v>
      </c>
    </row>
    <row r="280" hidden="1">
      <c r="A280" s="2">
        <v>194125.0</v>
      </c>
      <c r="B280" s="3" t="s">
        <v>373</v>
      </c>
      <c r="C280" s="3" t="s">
        <v>659</v>
      </c>
      <c r="D280" s="3" t="s">
        <v>83</v>
      </c>
      <c r="E280" s="5"/>
      <c r="F280" s="5"/>
      <c r="G280" s="2" t="s">
        <v>801</v>
      </c>
      <c r="H280" s="2" t="s">
        <v>571</v>
      </c>
      <c r="I280" s="2" t="s">
        <v>15</v>
      </c>
    </row>
    <row r="281" hidden="1">
      <c r="A281" s="2">
        <v>194126.0</v>
      </c>
      <c r="B281" s="3" t="s">
        <v>273</v>
      </c>
      <c r="C281" s="3" t="s">
        <v>575</v>
      </c>
      <c r="D281" s="3" t="s">
        <v>275</v>
      </c>
      <c r="E281" s="5"/>
      <c r="F281" s="5"/>
      <c r="G281" s="2" t="s">
        <v>801</v>
      </c>
      <c r="H281" s="2" t="s">
        <v>571</v>
      </c>
      <c r="I281" s="2" t="s">
        <v>15</v>
      </c>
    </row>
    <row r="282" hidden="1">
      <c r="A282" s="2">
        <v>194127.0</v>
      </c>
      <c r="B282" s="3" t="s">
        <v>147</v>
      </c>
      <c r="C282" s="3" t="s">
        <v>836</v>
      </c>
      <c r="D282" s="3" t="s">
        <v>149</v>
      </c>
      <c r="E282" s="5"/>
      <c r="F282" s="5"/>
      <c r="G282" s="2" t="s">
        <v>801</v>
      </c>
      <c r="H282" s="2" t="s">
        <v>571</v>
      </c>
      <c r="I282" s="2" t="s">
        <v>15</v>
      </c>
    </row>
    <row r="283" hidden="1">
      <c r="A283" s="2">
        <v>194128.0</v>
      </c>
      <c r="B283" s="3" t="s">
        <v>315</v>
      </c>
      <c r="C283" s="3" t="s">
        <v>837</v>
      </c>
      <c r="D283" s="3" t="s">
        <v>317</v>
      </c>
      <c r="E283" s="5"/>
      <c r="F283" s="5"/>
      <c r="G283" s="2" t="s">
        <v>801</v>
      </c>
      <c r="H283" s="2" t="s">
        <v>571</v>
      </c>
      <c r="I283" s="2" t="s">
        <v>15</v>
      </c>
    </row>
    <row r="284" hidden="1">
      <c r="A284" s="2">
        <v>194129.0</v>
      </c>
      <c r="B284" s="3" t="s">
        <v>333</v>
      </c>
      <c r="C284" s="3" t="s">
        <v>838</v>
      </c>
      <c r="D284" s="3" t="s">
        <v>335</v>
      </c>
      <c r="E284" s="5"/>
      <c r="F284" s="5"/>
      <c r="G284" s="2" t="s">
        <v>801</v>
      </c>
      <c r="H284" s="2" t="s">
        <v>571</v>
      </c>
      <c r="I284" s="2" t="s">
        <v>15</v>
      </c>
    </row>
    <row r="285" hidden="1">
      <c r="A285" s="2">
        <v>194130.0</v>
      </c>
      <c r="B285" s="3" t="s">
        <v>441</v>
      </c>
      <c r="C285" s="3" t="s">
        <v>839</v>
      </c>
      <c r="D285" s="3" t="s">
        <v>443</v>
      </c>
      <c r="E285" s="5"/>
      <c r="F285" s="5"/>
      <c r="G285" s="2" t="s">
        <v>801</v>
      </c>
      <c r="H285" s="2" t="s">
        <v>571</v>
      </c>
      <c r="I285" s="2" t="s">
        <v>15</v>
      </c>
    </row>
    <row r="286" hidden="1">
      <c r="A286" s="2">
        <v>194131.0</v>
      </c>
      <c r="B286" s="3" t="s">
        <v>139</v>
      </c>
      <c r="C286" s="3" t="s">
        <v>798</v>
      </c>
      <c r="D286" s="3" t="s">
        <v>141</v>
      </c>
      <c r="E286" s="5"/>
      <c r="F286" s="5"/>
      <c r="G286" s="2" t="s">
        <v>801</v>
      </c>
      <c r="H286" s="2" t="s">
        <v>571</v>
      </c>
      <c r="I286" s="2" t="s">
        <v>15</v>
      </c>
    </row>
    <row r="287" hidden="1">
      <c r="A287" s="2">
        <v>194132.0</v>
      </c>
      <c r="B287" s="3" t="s">
        <v>410</v>
      </c>
      <c r="C287" s="3" t="s">
        <v>840</v>
      </c>
      <c r="D287" s="3" t="s">
        <v>249</v>
      </c>
      <c r="E287" s="5"/>
      <c r="F287" s="5"/>
      <c r="G287" s="2" t="s">
        <v>801</v>
      </c>
      <c r="H287" s="2" t="s">
        <v>571</v>
      </c>
      <c r="I287" s="2" t="s">
        <v>15</v>
      </c>
    </row>
    <row r="288" hidden="1">
      <c r="A288" s="2">
        <v>194133.0</v>
      </c>
      <c r="B288" s="3" t="s">
        <v>358</v>
      </c>
      <c r="C288" s="3" t="s">
        <v>841</v>
      </c>
      <c r="D288" s="3" t="s">
        <v>360</v>
      </c>
      <c r="E288" s="5"/>
      <c r="F288" s="5"/>
      <c r="G288" s="2" t="s">
        <v>801</v>
      </c>
      <c r="H288" s="2" t="s">
        <v>571</v>
      </c>
      <c r="I288" s="2" t="s">
        <v>15</v>
      </c>
    </row>
    <row r="289" hidden="1">
      <c r="A289" s="2">
        <v>194134.0</v>
      </c>
      <c r="B289" s="3" t="s">
        <v>131</v>
      </c>
      <c r="C289" s="3" t="s">
        <v>842</v>
      </c>
      <c r="D289" s="3" t="s">
        <v>133</v>
      </c>
      <c r="E289" s="5"/>
      <c r="F289" s="5"/>
      <c r="G289" s="2" t="s">
        <v>801</v>
      </c>
      <c r="H289" s="2" t="s">
        <v>571</v>
      </c>
      <c r="I289" s="2" t="s">
        <v>15</v>
      </c>
    </row>
    <row r="290" hidden="1">
      <c r="A290" s="2">
        <v>194135.0</v>
      </c>
      <c r="B290" s="3" t="s">
        <v>369</v>
      </c>
      <c r="C290" s="3" t="s">
        <v>843</v>
      </c>
      <c r="D290" s="3" t="s">
        <v>371</v>
      </c>
      <c r="E290" s="5"/>
      <c r="F290" s="5"/>
      <c r="G290" s="2" t="s">
        <v>801</v>
      </c>
      <c r="H290" s="2" t="s">
        <v>571</v>
      </c>
      <c r="I290" s="2" t="s">
        <v>15</v>
      </c>
    </row>
    <row r="291" hidden="1">
      <c r="A291" s="2">
        <v>194136.0</v>
      </c>
      <c r="B291" s="3" t="s">
        <v>352</v>
      </c>
      <c r="C291" s="3" t="s">
        <v>844</v>
      </c>
      <c r="D291" s="3" t="s">
        <v>354</v>
      </c>
      <c r="E291" s="5"/>
      <c r="F291" s="5"/>
      <c r="G291" s="2" t="s">
        <v>801</v>
      </c>
      <c r="H291" s="2" t="s">
        <v>571</v>
      </c>
      <c r="I291" s="2" t="s">
        <v>15</v>
      </c>
    </row>
    <row r="292" hidden="1">
      <c r="A292" s="2">
        <v>194137.0</v>
      </c>
      <c r="B292" s="3" t="s">
        <v>174</v>
      </c>
      <c r="C292" s="3" t="s">
        <v>845</v>
      </c>
      <c r="D292" s="3" t="s">
        <v>176</v>
      </c>
      <c r="E292" s="5"/>
      <c r="F292" s="5"/>
      <c r="G292" s="2" t="s">
        <v>801</v>
      </c>
      <c r="H292" s="2" t="s">
        <v>571</v>
      </c>
      <c r="I292" s="2" t="s">
        <v>15</v>
      </c>
    </row>
    <row r="293" hidden="1">
      <c r="A293" s="2">
        <v>194138.0</v>
      </c>
      <c r="B293" s="3" t="s">
        <v>85</v>
      </c>
      <c r="C293" s="3" t="s">
        <v>774</v>
      </c>
      <c r="D293" s="3" t="s">
        <v>87</v>
      </c>
      <c r="E293" s="5"/>
      <c r="F293" s="5"/>
      <c r="G293" s="2" t="s">
        <v>801</v>
      </c>
      <c r="H293" s="2" t="s">
        <v>571</v>
      </c>
      <c r="I293" s="2" t="s">
        <v>15</v>
      </c>
    </row>
    <row r="294" hidden="1">
      <c r="A294" s="2">
        <v>194139.0</v>
      </c>
      <c r="B294" s="3" t="s">
        <v>304</v>
      </c>
      <c r="C294" s="3" t="s">
        <v>729</v>
      </c>
      <c r="D294" s="3" t="s">
        <v>306</v>
      </c>
      <c r="E294" s="5"/>
      <c r="F294" s="5"/>
      <c r="G294" s="2" t="s">
        <v>801</v>
      </c>
      <c r="H294" s="2" t="s">
        <v>571</v>
      </c>
      <c r="I294" s="2" t="s">
        <v>15</v>
      </c>
    </row>
    <row r="295" hidden="1">
      <c r="A295" s="2">
        <v>194140.0</v>
      </c>
      <c r="B295" s="3" t="s">
        <v>846</v>
      </c>
      <c r="C295" s="3" t="s">
        <v>847</v>
      </c>
      <c r="D295" s="3" t="s">
        <v>848</v>
      </c>
      <c r="E295" s="5"/>
      <c r="F295" s="5"/>
      <c r="G295" s="2" t="s">
        <v>801</v>
      </c>
      <c r="H295" s="2" t="s">
        <v>571</v>
      </c>
      <c r="I295" s="2" t="s">
        <v>15</v>
      </c>
    </row>
    <row r="296" hidden="1">
      <c r="A296" s="2">
        <v>194141.0</v>
      </c>
      <c r="B296" s="3" t="s">
        <v>247</v>
      </c>
      <c r="C296" s="3" t="s">
        <v>849</v>
      </c>
      <c r="D296" s="3" t="s">
        <v>249</v>
      </c>
      <c r="E296" s="5"/>
      <c r="F296" s="5"/>
      <c r="G296" s="2" t="s">
        <v>801</v>
      </c>
      <c r="H296" s="2" t="s">
        <v>571</v>
      </c>
      <c r="I296" s="2" t="s">
        <v>15</v>
      </c>
    </row>
    <row r="297" hidden="1">
      <c r="A297" s="2">
        <v>194142.0</v>
      </c>
      <c r="B297" s="3" t="s">
        <v>190</v>
      </c>
      <c r="C297" s="3" t="s">
        <v>623</v>
      </c>
      <c r="D297" s="3" t="s">
        <v>192</v>
      </c>
      <c r="E297" s="5"/>
      <c r="F297" s="5"/>
      <c r="G297" s="2" t="s">
        <v>801</v>
      </c>
      <c r="H297" s="2" t="s">
        <v>571</v>
      </c>
      <c r="I297" s="2" t="s">
        <v>15</v>
      </c>
    </row>
    <row r="298" hidden="1">
      <c r="A298" s="2">
        <v>194143.0</v>
      </c>
      <c r="B298" s="3" t="s">
        <v>220</v>
      </c>
      <c r="C298" s="3" t="s">
        <v>850</v>
      </c>
      <c r="D298" s="3" t="s">
        <v>222</v>
      </c>
      <c r="E298" s="5"/>
      <c r="F298" s="5"/>
      <c r="G298" s="2" t="s">
        <v>801</v>
      </c>
      <c r="H298" s="2" t="s">
        <v>571</v>
      </c>
      <c r="I298" s="2" t="s">
        <v>15</v>
      </c>
    </row>
    <row r="299" hidden="1">
      <c r="A299" s="2">
        <v>194144.0</v>
      </c>
      <c r="B299" s="3" t="s">
        <v>112</v>
      </c>
      <c r="C299" s="3" t="s">
        <v>851</v>
      </c>
      <c r="D299" s="3" t="s">
        <v>114</v>
      </c>
      <c r="E299" s="5"/>
      <c r="F299" s="5"/>
      <c r="G299" s="2" t="s">
        <v>801</v>
      </c>
      <c r="H299" s="2" t="s">
        <v>571</v>
      </c>
      <c r="I299" s="2" t="s">
        <v>15</v>
      </c>
    </row>
    <row r="300" hidden="1">
      <c r="A300" s="2">
        <v>194145.0</v>
      </c>
      <c r="B300" s="3" t="s">
        <v>231</v>
      </c>
      <c r="C300" s="3" t="s">
        <v>852</v>
      </c>
      <c r="D300" s="3" t="s">
        <v>233</v>
      </c>
      <c r="E300" s="5"/>
      <c r="F300" s="5"/>
      <c r="G300" s="2" t="s">
        <v>801</v>
      </c>
      <c r="H300" s="2" t="s">
        <v>571</v>
      </c>
      <c r="I300" s="2" t="s">
        <v>15</v>
      </c>
    </row>
    <row r="301" hidden="1">
      <c r="A301" s="2">
        <v>194146.0</v>
      </c>
      <c r="B301" s="3" t="s">
        <v>413</v>
      </c>
      <c r="C301" s="3" t="s">
        <v>853</v>
      </c>
      <c r="D301" s="3" t="s">
        <v>415</v>
      </c>
      <c r="E301" s="5"/>
      <c r="F301" s="5"/>
      <c r="G301" s="2" t="s">
        <v>801</v>
      </c>
      <c r="H301" s="2" t="s">
        <v>571</v>
      </c>
      <c r="I301" s="2" t="s">
        <v>15</v>
      </c>
    </row>
    <row r="302">
      <c r="A302" s="2">
        <v>194147.0</v>
      </c>
      <c r="B302" s="3" t="s">
        <v>854</v>
      </c>
      <c r="C302" s="3" t="s">
        <v>855</v>
      </c>
      <c r="D302" s="3" t="s">
        <v>856</v>
      </c>
      <c r="E302" s="5"/>
      <c r="F302" s="5"/>
      <c r="G302" s="2" t="s">
        <v>801</v>
      </c>
      <c r="H302" s="4"/>
      <c r="I302" s="2" t="s">
        <v>15</v>
      </c>
    </row>
    <row r="303" hidden="1">
      <c r="A303" s="2">
        <v>194148.0</v>
      </c>
      <c r="B303" s="3" t="s">
        <v>49</v>
      </c>
      <c r="C303" s="3" t="s">
        <v>759</v>
      </c>
      <c r="D303" s="3" t="s">
        <v>51</v>
      </c>
      <c r="E303" s="5"/>
      <c r="F303" s="5"/>
      <c r="G303" s="2" t="s">
        <v>801</v>
      </c>
      <c r="H303" s="2" t="s">
        <v>571</v>
      </c>
      <c r="I303" s="2" t="s">
        <v>15</v>
      </c>
    </row>
    <row r="304" hidden="1">
      <c r="A304" s="2">
        <v>194149.0</v>
      </c>
      <c r="B304" s="3" t="s">
        <v>127</v>
      </c>
      <c r="C304" s="3" t="s">
        <v>857</v>
      </c>
      <c r="D304" s="3" t="s">
        <v>129</v>
      </c>
      <c r="E304" s="5"/>
      <c r="F304" s="5"/>
      <c r="G304" s="2" t="s">
        <v>801</v>
      </c>
      <c r="H304" s="2" t="s">
        <v>571</v>
      </c>
      <c r="I304" s="2" t="s">
        <v>15</v>
      </c>
    </row>
    <row r="305" hidden="1">
      <c r="A305" s="2">
        <v>194150.0</v>
      </c>
      <c r="B305" s="3" t="s">
        <v>419</v>
      </c>
      <c r="C305" s="3" t="s">
        <v>858</v>
      </c>
      <c r="D305" s="3" t="s">
        <v>421</v>
      </c>
      <c r="E305" s="5"/>
      <c r="F305" s="5"/>
      <c r="G305" s="2" t="s">
        <v>801</v>
      </c>
      <c r="H305" s="2" t="s">
        <v>571</v>
      </c>
      <c r="I305" s="2" t="s">
        <v>15</v>
      </c>
    </row>
    <row r="306" hidden="1">
      <c r="A306" s="2">
        <v>194151.0</v>
      </c>
      <c r="B306" s="3" t="s">
        <v>108</v>
      </c>
      <c r="C306" s="3" t="s">
        <v>859</v>
      </c>
      <c r="D306" s="3" t="s">
        <v>110</v>
      </c>
      <c r="E306" s="5"/>
      <c r="F306" s="5"/>
      <c r="G306" s="2" t="s">
        <v>801</v>
      </c>
      <c r="H306" s="2" t="s">
        <v>571</v>
      </c>
      <c r="I306" s="2" t="s">
        <v>15</v>
      </c>
    </row>
    <row r="307" hidden="1">
      <c r="A307" s="2">
        <v>194152.0</v>
      </c>
      <c r="B307" s="3" t="s">
        <v>477</v>
      </c>
      <c r="C307" s="3" t="s">
        <v>632</v>
      </c>
      <c r="D307" s="3" t="s">
        <v>279</v>
      </c>
      <c r="E307" s="5"/>
      <c r="F307" s="5"/>
      <c r="G307" s="2" t="s">
        <v>801</v>
      </c>
      <c r="H307" s="2" t="s">
        <v>571</v>
      </c>
      <c r="I307" s="2" t="s">
        <v>15</v>
      </c>
    </row>
    <row r="308" hidden="1">
      <c r="A308" s="2">
        <v>194153.0</v>
      </c>
      <c r="B308" s="3" t="s">
        <v>235</v>
      </c>
      <c r="C308" s="3" t="s">
        <v>860</v>
      </c>
      <c r="D308" s="3" t="s">
        <v>237</v>
      </c>
      <c r="E308" s="5"/>
      <c r="F308" s="5"/>
      <c r="G308" s="2" t="s">
        <v>801</v>
      </c>
      <c r="H308" s="2" t="s">
        <v>571</v>
      </c>
      <c r="I308" s="2" t="s">
        <v>15</v>
      </c>
    </row>
    <row r="309" hidden="1">
      <c r="A309" s="2">
        <v>194154.0</v>
      </c>
      <c r="B309" s="3" t="s">
        <v>398</v>
      </c>
      <c r="C309" s="3" t="s">
        <v>861</v>
      </c>
      <c r="D309" s="3" t="s">
        <v>47</v>
      </c>
      <c r="E309" s="5"/>
      <c r="F309" s="5"/>
      <c r="G309" s="2" t="s">
        <v>801</v>
      </c>
      <c r="H309" s="2" t="s">
        <v>571</v>
      </c>
      <c r="I309" s="2" t="s">
        <v>15</v>
      </c>
    </row>
    <row r="310" hidden="1">
      <c r="A310" s="2">
        <v>194155.0</v>
      </c>
      <c r="B310" s="3" t="s">
        <v>154</v>
      </c>
      <c r="C310" s="3" t="s">
        <v>862</v>
      </c>
      <c r="D310" s="3" t="s">
        <v>156</v>
      </c>
      <c r="E310" s="5"/>
      <c r="F310" s="5"/>
      <c r="G310" s="2" t="s">
        <v>801</v>
      </c>
      <c r="H310" s="2" t="s">
        <v>571</v>
      </c>
      <c r="I310" s="2" t="s">
        <v>15</v>
      </c>
    </row>
    <row r="311" hidden="1">
      <c r="A311" s="2">
        <v>194156.0</v>
      </c>
      <c r="B311" s="3" t="s">
        <v>473</v>
      </c>
      <c r="C311" s="3" t="s">
        <v>863</v>
      </c>
      <c r="D311" s="3" t="s">
        <v>475</v>
      </c>
      <c r="E311" s="5"/>
      <c r="F311" s="5"/>
      <c r="G311" s="2" t="s">
        <v>801</v>
      </c>
      <c r="H311" s="2" t="s">
        <v>571</v>
      </c>
      <c r="I311" s="2" t="s">
        <v>15</v>
      </c>
    </row>
    <row r="312" hidden="1">
      <c r="A312" s="2">
        <v>194157.0</v>
      </c>
      <c r="B312" s="3" t="s">
        <v>341</v>
      </c>
      <c r="C312" s="3" t="s">
        <v>864</v>
      </c>
      <c r="D312" s="3" t="s">
        <v>343</v>
      </c>
      <c r="E312" s="5"/>
      <c r="F312" s="5"/>
      <c r="G312" s="2" t="s">
        <v>801</v>
      </c>
      <c r="H312" s="2" t="s">
        <v>571</v>
      </c>
      <c r="I312" s="2" t="s">
        <v>15</v>
      </c>
    </row>
    <row r="313" hidden="1">
      <c r="A313" s="2">
        <v>194158.0</v>
      </c>
      <c r="B313" s="3" t="s">
        <v>427</v>
      </c>
      <c r="C313" s="3" t="s">
        <v>865</v>
      </c>
      <c r="D313" s="3" t="s">
        <v>425</v>
      </c>
      <c r="E313" s="5"/>
      <c r="F313" s="5"/>
      <c r="G313" s="2" t="s">
        <v>801</v>
      </c>
      <c r="H313" s="2" t="s">
        <v>571</v>
      </c>
      <c r="I313" s="2" t="s">
        <v>15</v>
      </c>
    </row>
    <row r="314" hidden="1">
      <c r="A314" s="2">
        <v>194159.0</v>
      </c>
      <c r="B314" s="3" t="s">
        <v>337</v>
      </c>
      <c r="C314" s="3" t="s">
        <v>866</v>
      </c>
      <c r="D314" s="3" t="s">
        <v>339</v>
      </c>
      <c r="E314" s="5"/>
      <c r="F314" s="5"/>
      <c r="G314" s="2" t="s">
        <v>801</v>
      </c>
      <c r="H314" s="2" t="s">
        <v>571</v>
      </c>
      <c r="I314" s="2" t="s">
        <v>15</v>
      </c>
    </row>
    <row r="315">
      <c r="A315" s="2">
        <v>194160.0</v>
      </c>
      <c r="B315" s="3" t="s">
        <v>867</v>
      </c>
      <c r="C315" s="3" t="s">
        <v>868</v>
      </c>
      <c r="D315" s="3" t="s">
        <v>848</v>
      </c>
      <c r="E315" s="5"/>
      <c r="F315" s="5"/>
      <c r="G315" s="2" t="s">
        <v>801</v>
      </c>
      <c r="H315" s="4"/>
      <c r="I315" s="2" t="s">
        <v>15</v>
      </c>
    </row>
    <row r="316" hidden="1">
      <c r="A316" s="2">
        <v>194161.0</v>
      </c>
      <c r="B316" s="3" t="s">
        <v>492</v>
      </c>
      <c r="C316" s="3" t="s">
        <v>869</v>
      </c>
      <c r="D316" s="3" t="s">
        <v>494</v>
      </c>
      <c r="E316" s="5"/>
      <c r="F316" s="5"/>
      <c r="G316" s="2" t="s">
        <v>801</v>
      </c>
      <c r="H316" s="2" t="s">
        <v>571</v>
      </c>
      <c r="I316" s="2" t="s">
        <v>15</v>
      </c>
    </row>
    <row r="317" hidden="1">
      <c r="A317" s="2">
        <v>194162.0</v>
      </c>
      <c r="B317" s="3" t="s">
        <v>534</v>
      </c>
      <c r="C317" s="3" t="s">
        <v>870</v>
      </c>
      <c r="D317" s="3" t="s">
        <v>421</v>
      </c>
      <c r="E317" s="5"/>
      <c r="F317" s="5"/>
      <c r="G317" s="2" t="s">
        <v>801</v>
      </c>
      <c r="H317" s="2" t="s">
        <v>571</v>
      </c>
      <c r="I317" s="2" t="s">
        <v>15</v>
      </c>
    </row>
    <row r="318" hidden="1">
      <c r="A318" s="2">
        <v>194163.0</v>
      </c>
      <c r="B318" s="3" t="s">
        <v>871</v>
      </c>
      <c r="C318" s="3" t="s">
        <v>872</v>
      </c>
      <c r="D318" s="3" t="s">
        <v>264</v>
      </c>
      <c r="E318" s="5"/>
      <c r="F318" s="5"/>
      <c r="G318" s="2" t="s">
        <v>801</v>
      </c>
      <c r="H318" s="2" t="s">
        <v>571</v>
      </c>
      <c r="I318" s="2" t="s">
        <v>15</v>
      </c>
    </row>
    <row r="319" hidden="1">
      <c r="A319" s="2">
        <v>194164.0</v>
      </c>
      <c r="B319" s="3" t="s">
        <v>9</v>
      </c>
      <c r="C319" s="3" t="s">
        <v>873</v>
      </c>
      <c r="D319" s="3" t="s">
        <v>11</v>
      </c>
      <c r="E319" s="5"/>
      <c r="F319" s="5"/>
      <c r="G319" s="2" t="s">
        <v>801</v>
      </c>
      <c r="H319" s="2" t="s">
        <v>571</v>
      </c>
      <c r="I319" s="2" t="s">
        <v>15</v>
      </c>
    </row>
    <row r="320">
      <c r="A320" s="2">
        <v>194165.0</v>
      </c>
      <c r="B320" s="3" t="s">
        <v>874</v>
      </c>
      <c r="C320" s="3" t="s">
        <v>875</v>
      </c>
      <c r="D320" s="3" t="s">
        <v>876</v>
      </c>
      <c r="E320" s="5"/>
      <c r="F320" s="5"/>
      <c r="G320" s="2" t="s">
        <v>801</v>
      </c>
      <c r="H320" s="4"/>
      <c r="I320" s="2" t="s">
        <v>15</v>
      </c>
    </row>
    <row r="321" hidden="1">
      <c r="A321" s="2">
        <v>194166.0</v>
      </c>
      <c r="B321" s="3" t="s">
        <v>281</v>
      </c>
      <c r="C321" s="3" t="s">
        <v>877</v>
      </c>
      <c r="D321" s="3" t="s">
        <v>23</v>
      </c>
      <c r="E321" s="5"/>
      <c r="F321" s="5"/>
      <c r="G321" s="2" t="s">
        <v>801</v>
      </c>
      <c r="H321" s="2" t="s">
        <v>571</v>
      </c>
      <c r="I321" s="2" t="s">
        <v>15</v>
      </c>
    </row>
    <row r="322" hidden="1">
      <c r="A322" s="2">
        <v>194167.0</v>
      </c>
      <c r="B322" s="3" t="s">
        <v>329</v>
      </c>
      <c r="C322" s="3" t="s">
        <v>878</v>
      </c>
      <c r="D322" s="3" t="s">
        <v>331</v>
      </c>
      <c r="E322" s="5"/>
      <c r="F322" s="5"/>
      <c r="G322" s="2" t="s">
        <v>801</v>
      </c>
      <c r="H322" s="2" t="s">
        <v>571</v>
      </c>
      <c r="I322" s="2" t="s">
        <v>15</v>
      </c>
    </row>
    <row r="323" hidden="1">
      <c r="A323" s="2">
        <v>194168.0</v>
      </c>
      <c r="B323" s="3" t="s">
        <v>258</v>
      </c>
      <c r="C323" s="3" t="s">
        <v>879</v>
      </c>
      <c r="D323" s="3" t="s">
        <v>260</v>
      </c>
      <c r="E323" s="5"/>
      <c r="F323" s="5"/>
      <c r="G323" s="2" t="s">
        <v>801</v>
      </c>
      <c r="H323" s="2" t="s">
        <v>571</v>
      </c>
      <c r="I323" s="2" t="s">
        <v>15</v>
      </c>
    </row>
    <row r="324" hidden="1">
      <c r="A324" s="2">
        <v>194169.0</v>
      </c>
      <c r="B324" s="3" t="s">
        <v>227</v>
      </c>
      <c r="C324" s="3" t="s">
        <v>228</v>
      </c>
      <c r="D324" s="3" t="s">
        <v>229</v>
      </c>
      <c r="E324" s="5"/>
      <c r="F324" s="5"/>
      <c r="G324" s="2" t="s">
        <v>801</v>
      </c>
      <c r="H324" s="2" t="s">
        <v>571</v>
      </c>
      <c r="I324" s="2" t="s">
        <v>15</v>
      </c>
    </row>
    <row r="325" hidden="1">
      <c r="A325" s="2">
        <v>194170.0</v>
      </c>
      <c r="B325" s="3" t="s">
        <v>445</v>
      </c>
      <c r="C325" s="3" t="s">
        <v>880</v>
      </c>
      <c r="D325" s="3" t="s">
        <v>256</v>
      </c>
      <c r="E325" s="5"/>
      <c r="F325" s="5"/>
      <c r="G325" s="2" t="s">
        <v>801</v>
      </c>
      <c r="H325" s="2" t="s">
        <v>571</v>
      </c>
      <c r="I325" s="2" t="s">
        <v>15</v>
      </c>
    </row>
    <row r="326" hidden="1">
      <c r="A326" s="2">
        <v>194171.0</v>
      </c>
      <c r="B326" s="3" t="s">
        <v>284</v>
      </c>
      <c r="C326" s="3" t="s">
        <v>285</v>
      </c>
      <c r="D326" s="3" t="s">
        <v>286</v>
      </c>
      <c r="E326" s="5"/>
      <c r="F326" s="5"/>
      <c r="G326" s="2" t="s">
        <v>801</v>
      </c>
      <c r="H326" s="2" t="s">
        <v>571</v>
      </c>
      <c r="I326" s="2" t="s">
        <v>15</v>
      </c>
    </row>
    <row r="327">
      <c r="A327" s="2">
        <v>194172.0</v>
      </c>
      <c r="B327" s="3" t="s">
        <v>881</v>
      </c>
      <c r="C327" s="3" t="s">
        <v>882</v>
      </c>
      <c r="D327" s="3" t="s">
        <v>415</v>
      </c>
      <c r="E327" s="5"/>
      <c r="F327" s="5"/>
      <c r="G327" s="2" t="s">
        <v>801</v>
      </c>
      <c r="H327" s="4"/>
      <c r="I327" s="2" t="s">
        <v>15</v>
      </c>
    </row>
    <row r="328" hidden="1">
      <c r="A328" s="2">
        <v>194173.0</v>
      </c>
      <c r="B328" s="3" t="s">
        <v>548</v>
      </c>
      <c r="C328" s="3" t="s">
        <v>883</v>
      </c>
      <c r="D328" s="3" t="s">
        <v>550</v>
      </c>
      <c r="E328" s="5"/>
      <c r="F328" s="5"/>
      <c r="G328" s="2" t="s">
        <v>801</v>
      </c>
      <c r="H328" s="2" t="s">
        <v>571</v>
      </c>
      <c r="I328" s="2" t="s">
        <v>15</v>
      </c>
    </row>
    <row r="329" hidden="1">
      <c r="A329" s="2">
        <v>194174.0</v>
      </c>
      <c r="B329" s="3" t="s">
        <v>97</v>
      </c>
      <c r="C329" s="3" t="s">
        <v>884</v>
      </c>
      <c r="D329" s="3" t="s">
        <v>99</v>
      </c>
      <c r="E329" s="5"/>
      <c r="F329" s="5"/>
      <c r="G329" s="2" t="s">
        <v>801</v>
      </c>
      <c r="H329" s="2" t="s">
        <v>571</v>
      </c>
      <c r="I329" s="2" t="s">
        <v>15</v>
      </c>
    </row>
    <row r="330" hidden="1">
      <c r="A330" s="2">
        <v>194175.0</v>
      </c>
      <c r="B330" s="3" t="s">
        <v>119</v>
      </c>
      <c r="C330" s="3" t="s">
        <v>885</v>
      </c>
      <c r="D330" s="3" t="s">
        <v>121</v>
      </c>
      <c r="E330" s="5"/>
      <c r="F330" s="5"/>
      <c r="G330" s="2" t="s">
        <v>801</v>
      </c>
      <c r="H330" s="2" t="s">
        <v>571</v>
      </c>
      <c r="I330" s="2" t="s">
        <v>15</v>
      </c>
    </row>
    <row r="331" hidden="1">
      <c r="A331" s="2">
        <v>194176.0</v>
      </c>
      <c r="B331" s="3" t="s">
        <v>162</v>
      </c>
      <c r="C331" s="3" t="s">
        <v>650</v>
      </c>
      <c r="D331" s="3" t="s">
        <v>164</v>
      </c>
      <c r="E331" s="5"/>
      <c r="F331" s="5"/>
      <c r="G331" s="2" t="s">
        <v>801</v>
      </c>
      <c r="H331" s="2" t="s">
        <v>571</v>
      </c>
      <c r="I331" s="2" t="s">
        <v>15</v>
      </c>
    </row>
    <row r="332">
      <c r="A332" s="2">
        <v>194177.0</v>
      </c>
      <c r="B332" s="3" t="s">
        <v>886</v>
      </c>
      <c r="C332" s="3" t="s">
        <v>887</v>
      </c>
      <c r="D332" s="3" t="s">
        <v>888</v>
      </c>
      <c r="E332" s="5"/>
      <c r="F332" s="5"/>
      <c r="G332" s="2" t="s">
        <v>801</v>
      </c>
      <c r="H332" s="4"/>
      <c r="I332" s="2" t="s">
        <v>15</v>
      </c>
    </row>
    <row r="333" hidden="1">
      <c r="A333" s="2">
        <v>194178.0</v>
      </c>
      <c r="B333" s="3" t="s">
        <v>16</v>
      </c>
      <c r="C333" s="3" t="s">
        <v>889</v>
      </c>
      <c r="D333" s="3" t="s">
        <v>18</v>
      </c>
      <c r="E333" s="5"/>
      <c r="F333" s="5"/>
      <c r="G333" s="2" t="s">
        <v>801</v>
      </c>
      <c r="H333" s="2" t="s">
        <v>571</v>
      </c>
      <c r="I333" s="2" t="s">
        <v>15</v>
      </c>
    </row>
    <row r="334" hidden="1">
      <c r="A334" s="2">
        <v>194179.0</v>
      </c>
      <c r="B334" s="3" t="s">
        <v>21</v>
      </c>
      <c r="C334" s="3" t="s">
        <v>890</v>
      </c>
      <c r="D334" s="3" t="s">
        <v>23</v>
      </c>
      <c r="E334" s="5"/>
      <c r="F334" s="5"/>
      <c r="G334" s="2" t="s">
        <v>801</v>
      </c>
      <c r="H334" s="2" t="s">
        <v>571</v>
      </c>
      <c r="I334" s="2" t="s">
        <v>15</v>
      </c>
    </row>
    <row r="335" hidden="1">
      <c r="A335" s="2">
        <v>194180.0</v>
      </c>
      <c r="B335" s="3" t="s">
        <v>405</v>
      </c>
      <c r="C335" s="3" t="s">
        <v>891</v>
      </c>
      <c r="D335" s="3" t="s">
        <v>407</v>
      </c>
      <c r="E335" s="5"/>
      <c r="F335" s="5"/>
      <c r="G335" s="2" t="s">
        <v>801</v>
      </c>
      <c r="H335" s="2" t="s">
        <v>571</v>
      </c>
      <c r="I335" s="2" t="s">
        <v>15</v>
      </c>
    </row>
    <row r="336" hidden="1">
      <c r="A336" s="2">
        <v>194181.0</v>
      </c>
      <c r="B336" s="3" t="s">
        <v>501</v>
      </c>
      <c r="C336" s="3" t="s">
        <v>892</v>
      </c>
      <c r="D336" s="3" t="s">
        <v>503</v>
      </c>
      <c r="E336" s="5"/>
      <c r="F336" s="5"/>
      <c r="G336" s="2" t="s">
        <v>801</v>
      </c>
      <c r="H336" s="2" t="s">
        <v>571</v>
      </c>
      <c r="I336" s="2" t="s">
        <v>15</v>
      </c>
    </row>
    <row r="337">
      <c r="A337" s="2">
        <v>194182.0</v>
      </c>
      <c r="B337" s="3" t="s">
        <v>893</v>
      </c>
      <c r="C337" s="3" t="s">
        <v>894</v>
      </c>
      <c r="D337" s="3" t="s">
        <v>335</v>
      </c>
      <c r="E337" s="5"/>
      <c r="F337" s="5"/>
      <c r="G337" s="2" t="s">
        <v>801</v>
      </c>
      <c r="H337" s="4"/>
      <c r="I337" s="2" t="s">
        <v>15</v>
      </c>
    </row>
    <row r="338" hidden="1">
      <c r="A338" s="2">
        <v>194183.0</v>
      </c>
      <c r="B338" s="3" t="s">
        <v>895</v>
      </c>
      <c r="C338" s="3" t="s">
        <v>565</v>
      </c>
      <c r="D338" s="3" t="s">
        <v>896</v>
      </c>
      <c r="E338" s="5"/>
      <c r="F338" s="5"/>
      <c r="G338" s="2" t="s">
        <v>801</v>
      </c>
      <c r="H338" s="2" t="s">
        <v>571</v>
      </c>
      <c r="I338" s="2" t="s">
        <v>15</v>
      </c>
    </row>
    <row r="339" hidden="1">
      <c r="A339" s="2">
        <v>194184.0</v>
      </c>
      <c r="B339" s="3" t="s">
        <v>29</v>
      </c>
      <c r="C339" s="3" t="s">
        <v>897</v>
      </c>
      <c r="D339" s="3" t="s">
        <v>31</v>
      </c>
      <c r="E339" s="5"/>
      <c r="F339" s="5"/>
      <c r="G339" s="2" t="s">
        <v>801</v>
      </c>
      <c r="H339" s="2" t="s">
        <v>571</v>
      </c>
      <c r="I339" s="2" t="s">
        <v>15</v>
      </c>
    </row>
    <row r="340" hidden="1">
      <c r="A340" s="2">
        <v>194185.0</v>
      </c>
      <c r="B340" s="3" t="s">
        <v>41</v>
      </c>
      <c r="C340" s="3" t="s">
        <v>898</v>
      </c>
      <c r="D340" s="3" t="s">
        <v>43</v>
      </c>
      <c r="E340" s="5"/>
      <c r="F340" s="5"/>
      <c r="G340" s="2" t="s">
        <v>801</v>
      </c>
      <c r="H340" s="2" t="s">
        <v>571</v>
      </c>
      <c r="I340" s="2" t="s">
        <v>15</v>
      </c>
    </row>
    <row r="341" hidden="1">
      <c r="A341" s="2">
        <v>194186.0</v>
      </c>
      <c r="B341" s="3" t="s">
        <v>362</v>
      </c>
      <c r="C341" s="3" t="s">
        <v>899</v>
      </c>
      <c r="D341" s="3" t="s">
        <v>249</v>
      </c>
      <c r="E341" s="5"/>
      <c r="F341" s="5"/>
      <c r="G341" s="2" t="s">
        <v>801</v>
      </c>
      <c r="H341" s="2" t="s">
        <v>571</v>
      </c>
      <c r="I341" s="2" t="s">
        <v>15</v>
      </c>
    </row>
    <row r="342" hidden="1">
      <c r="A342" s="2">
        <v>194187.0</v>
      </c>
      <c r="B342" s="3" t="s">
        <v>292</v>
      </c>
      <c r="C342" s="3" t="s">
        <v>900</v>
      </c>
      <c r="D342" s="3" t="s">
        <v>294</v>
      </c>
      <c r="E342" s="5"/>
      <c r="F342" s="5"/>
      <c r="G342" s="2" t="s">
        <v>801</v>
      </c>
      <c r="H342" s="2" t="s">
        <v>571</v>
      </c>
      <c r="I342" s="2" t="s">
        <v>15</v>
      </c>
    </row>
    <row r="343" hidden="1">
      <c r="A343" s="2">
        <v>194188.0</v>
      </c>
      <c r="B343" s="3" t="s">
        <v>105</v>
      </c>
      <c r="C343" s="3" t="s">
        <v>901</v>
      </c>
      <c r="D343" s="3" t="s">
        <v>23</v>
      </c>
      <c r="E343" s="5"/>
      <c r="F343" s="5"/>
      <c r="G343" s="2" t="s">
        <v>801</v>
      </c>
      <c r="H343" s="2" t="s">
        <v>571</v>
      </c>
      <c r="I343" s="2" t="s">
        <v>15</v>
      </c>
    </row>
    <row r="344" hidden="1">
      <c r="A344" s="2">
        <v>194189.0</v>
      </c>
      <c r="B344" s="3" t="s">
        <v>123</v>
      </c>
      <c r="C344" s="3" t="s">
        <v>902</v>
      </c>
      <c r="D344" s="3" t="s">
        <v>125</v>
      </c>
      <c r="E344" s="5"/>
      <c r="F344" s="5"/>
      <c r="G344" s="2" t="s">
        <v>801</v>
      </c>
      <c r="H344" s="2" t="s">
        <v>571</v>
      </c>
      <c r="I344" s="2" t="s">
        <v>15</v>
      </c>
    </row>
    <row r="345" hidden="1">
      <c r="A345" s="2">
        <v>194190.0</v>
      </c>
      <c r="B345" s="3" t="s">
        <v>527</v>
      </c>
      <c r="C345" s="3" t="s">
        <v>732</v>
      </c>
      <c r="D345" s="3" t="s">
        <v>529</v>
      </c>
      <c r="E345" s="5"/>
      <c r="F345" s="5"/>
      <c r="G345" s="2" t="s">
        <v>801</v>
      </c>
      <c r="H345" s="2" t="s">
        <v>571</v>
      </c>
      <c r="I345" s="2" t="s">
        <v>15</v>
      </c>
    </row>
    <row r="346" hidden="1">
      <c r="A346" s="2">
        <v>194191.0</v>
      </c>
      <c r="B346" s="3" t="s">
        <v>178</v>
      </c>
      <c r="C346" s="3" t="s">
        <v>903</v>
      </c>
      <c r="D346" s="3" t="s">
        <v>180</v>
      </c>
      <c r="E346" s="5"/>
      <c r="F346" s="5"/>
      <c r="G346" s="2" t="s">
        <v>801</v>
      </c>
      <c r="H346" s="2" t="s">
        <v>571</v>
      </c>
      <c r="I346" s="2" t="s">
        <v>15</v>
      </c>
    </row>
    <row r="347" hidden="1">
      <c r="A347" s="2">
        <v>194192.0</v>
      </c>
      <c r="B347" s="3" t="s">
        <v>57</v>
      </c>
      <c r="C347" s="3" t="s">
        <v>789</v>
      </c>
      <c r="D347" s="3" t="s">
        <v>59</v>
      </c>
      <c r="E347" s="5"/>
      <c r="F347" s="5"/>
      <c r="G347" s="2" t="s">
        <v>801</v>
      </c>
      <c r="H347" s="2" t="s">
        <v>571</v>
      </c>
      <c r="I347" s="2" t="s">
        <v>15</v>
      </c>
    </row>
    <row r="348" hidden="1">
      <c r="A348" s="2">
        <v>194193.0</v>
      </c>
      <c r="B348" s="3" t="s">
        <v>551</v>
      </c>
      <c r="C348" s="3" t="s">
        <v>904</v>
      </c>
      <c r="D348" s="3" t="s">
        <v>553</v>
      </c>
      <c r="E348" s="5"/>
      <c r="F348" s="5"/>
      <c r="G348" s="2" t="s">
        <v>801</v>
      </c>
      <c r="H348" s="2" t="s">
        <v>571</v>
      </c>
      <c r="I348" s="2" t="s">
        <v>15</v>
      </c>
    </row>
    <row r="349" hidden="1">
      <c r="A349" s="2">
        <v>194194.0</v>
      </c>
      <c r="B349" s="3" t="s">
        <v>356</v>
      </c>
      <c r="C349" s="3" t="s">
        <v>585</v>
      </c>
      <c r="D349" s="3" t="s">
        <v>249</v>
      </c>
      <c r="E349" s="5"/>
      <c r="F349" s="5"/>
      <c r="G349" s="2" t="s">
        <v>801</v>
      </c>
      <c r="H349" s="2" t="s">
        <v>571</v>
      </c>
      <c r="I349" s="2" t="s">
        <v>15</v>
      </c>
    </row>
    <row r="350" hidden="1">
      <c r="A350" s="2">
        <v>194195.0</v>
      </c>
      <c r="B350" s="3" t="s">
        <v>288</v>
      </c>
      <c r="C350" s="3" t="s">
        <v>905</v>
      </c>
      <c r="D350" s="3" t="s">
        <v>290</v>
      </c>
      <c r="E350" s="5"/>
      <c r="F350" s="5"/>
      <c r="G350" s="2" t="s">
        <v>801</v>
      </c>
      <c r="H350" s="2" t="s">
        <v>571</v>
      </c>
      <c r="I350" s="2" t="s">
        <v>15</v>
      </c>
    </row>
    <row r="351" hidden="1">
      <c r="A351" s="2">
        <v>194196.0</v>
      </c>
      <c r="B351" s="3" t="s">
        <v>380</v>
      </c>
      <c r="C351" s="3" t="s">
        <v>738</v>
      </c>
      <c r="D351" s="3" t="s">
        <v>382</v>
      </c>
      <c r="E351" s="5"/>
      <c r="F351" s="5"/>
      <c r="G351" s="2" t="s">
        <v>801</v>
      </c>
      <c r="H351" s="2" t="s">
        <v>571</v>
      </c>
      <c r="I351" s="2" t="s">
        <v>15</v>
      </c>
    </row>
    <row r="352" hidden="1">
      <c r="A352" s="2">
        <v>194197.0</v>
      </c>
      <c r="B352" s="3" t="s">
        <v>394</v>
      </c>
      <c r="C352" s="3" t="s">
        <v>395</v>
      </c>
      <c r="D352" s="3" t="s">
        <v>396</v>
      </c>
      <c r="E352" s="5"/>
      <c r="F352" s="5"/>
      <c r="G352" s="2" t="s">
        <v>801</v>
      </c>
      <c r="H352" s="2" t="s">
        <v>571</v>
      </c>
      <c r="I352" s="2" t="s">
        <v>15</v>
      </c>
    </row>
    <row r="353" hidden="1">
      <c r="A353" s="2">
        <v>194198.0</v>
      </c>
      <c r="B353" s="3" t="s">
        <v>325</v>
      </c>
      <c r="C353" s="3" t="s">
        <v>906</v>
      </c>
      <c r="D353" s="3" t="s">
        <v>327</v>
      </c>
      <c r="E353" s="5"/>
      <c r="F353" s="5"/>
      <c r="G353" s="2" t="s">
        <v>801</v>
      </c>
      <c r="H353" s="2" t="s">
        <v>571</v>
      </c>
      <c r="I353" s="2" t="s">
        <v>15</v>
      </c>
    </row>
    <row r="354" hidden="1">
      <c r="A354" s="2">
        <v>194199.0</v>
      </c>
      <c r="B354" s="3" t="s">
        <v>451</v>
      </c>
      <c r="C354" s="3" t="s">
        <v>907</v>
      </c>
      <c r="D354" s="3" t="s">
        <v>256</v>
      </c>
      <c r="E354" s="5"/>
      <c r="F354" s="5"/>
      <c r="G354" s="2" t="s">
        <v>801</v>
      </c>
      <c r="H354" s="2" t="s">
        <v>571</v>
      </c>
      <c r="I354" s="2" t="s">
        <v>15</v>
      </c>
    </row>
    <row r="355" hidden="1">
      <c r="A355" s="2">
        <v>194200.0</v>
      </c>
      <c r="B355" s="3" t="s">
        <v>135</v>
      </c>
      <c r="C355" s="3" t="s">
        <v>715</v>
      </c>
      <c r="D355" s="3" t="s">
        <v>137</v>
      </c>
      <c r="E355" s="5"/>
      <c r="F355" s="5"/>
      <c r="G355" s="2" t="s">
        <v>801</v>
      </c>
      <c r="H355" s="2" t="s">
        <v>571</v>
      </c>
      <c r="I355" s="2" t="s">
        <v>15</v>
      </c>
    </row>
    <row r="356" hidden="1">
      <c r="A356" s="2">
        <v>194201.0</v>
      </c>
      <c r="B356" s="3" t="s">
        <v>437</v>
      </c>
      <c r="C356" s="3" t="s">
        <v>908</v>
      </c>
      <c r="D356" s="3" t="s">
        <v>439</v>
      </c>
      <c r="E356" s="5"/>
      <c r="F356" s="5"/>
      <c r="G356" s="2" t="s">
        <v>801</v>
      </c>
      <c r="H356" s="2" t="s">
        <v>571</v>
      </c>
      <c r="I356" s="2" t="s">
        <v>15</v>
      </c>
    </row>
    <row r="357" hidden="1">
      <c r="A357" s="2">
        <v>194202.0</v>
      </c>
      <c r="B357" s="3" t="s">
        <v>77</v>
      </c>
      <c r="C357" s="3" t="s">
        <v>909</v>
      </c>
      <c r="D357" s="3" t="s">
        <v>79</v>
      </c>
      <c r="E357" s="5"/>
      <c r="F357" s="5"/>
      <c r="G357" s="2" t="s">
        <v>801</v>
      </c>
      <c r="H357" s="2" t="s">
        <v>571</v>
      </c>
      <c r="I357" s="2" t="s">
        <v>15</v>
      </c>
    </row>
    <row r="358" hidden="1">
      <c r="A358" s="2">
        <v>194203.0</v>
      </c>
      <c r="B358" s="3" t="s">
        <v>349</v>
      </c>
      <c r="C358" s="3" t="s">
        <v>910</v>
      </c>
      <c r="D358" s="3" t="s">
        <v>47</v>
      </c>
      <c r="E358" s="5"/>
      <c r="F358" s="5"/>
      <c r="G358" s="2" t="s">
        <v>801</v>
      </c>
      <c r="H358" s="2" t="s">
        <v>571</v>
      </c>
      <c r="I358" s="2" t="s">
        <v>15</v>
      </c>
    </row>
    <row r="359" hidden="1">
      <c r="A359" s="2">
        <v>194204.0</v>
      </c>
      <c r="B359" s="3" t="s">
        <v>243</v>
      </c>
      <c r="C359" s="3" t="s">
        <v>911</v>
      </c>
      <c r="D359" s="3" t="s">
        <v>245</v>
      </c>
      <c r="E359" s="5"/>
      <c r="F359" s="5"/>
      <c r="G359" s="2" t="s">
        <v>801</v>
      </c>
      <c r="H359" s="2" t="s">
        <v>571</v>
      </c>
      <c r="I359" s="2" t="s">
        <v>15</v>
      </c>
    </row>
    <row r="360" hidden="1">
      <c r="A360" s="2">
        <v>194205.0</v>
      </c>
      <c r="B360" s="3" t="s">
        <v>277</v>
      </c>
      <c r="C360" s="3" t="s">
        <v>912</v>
      </c>
      <c r="D360" s="3" t="s">
        <v>279</v>
      </c>
      <c r="E360" s="5"/>
      <c r="F360" s="5"/>
      <c r="G360" s="2" t="s">
        <v>801</v>
      </c>
      <c r="H360" s="2" t="s">
        <v>571</v>
      </c>
      <c r="I360" s="2" t="s">
        <v>15</v>
      </c>
    </row>
    <row r="361" hidden="1">
      <c r="A361" s="2">
        <v>194206.0</v>
      </c>
      <c r="B361" s="3" t="s">
        <v>81</v>
      </c>
      <c r="C361" s="3" t="s">
        <v>913</v>
      </c>
      <c r="D361" s="3" t="s">
        <v>83</v>
      </c>
      <c r="E361" s="5"/>
      <c r="F361" s="5"/>
      <c r="G361" s="2" t="s">
        <v>801</v>
      </c>
      <c r="H361" s="2" t="s">
        <v>571</v>
      </c>
      <c r="I361" s="2" t="s">
        <v>15</v>
      </c>
    </row>
    <row r="362">
      <c r="A362" s="2">
        <v>194207.0</v>
      </c>
      <c r="B362" s="3" t="s">
        <v>914</v>
      </c>
      <c r="C362" s="3" t="s">
        <v>915</v>
      </c>
      <c r="D362" s="3" t="s">
        <v>916</v>
      </c>
      <c r="E362" s="5"/>
      <c r="F362" s="5"/>
      <c r="G362" s="2" t="s">
        <v>801</v>
      </c>
      <c r="H362" s="4"/>
      <c r="I362" s="2" t="s">
        <v>15</v>
      </c>
    </row>
    <row r="363" hidden="1">
      <c r="A363" s="2">
        <v>194208.0</v>
      </c>
      <c r="B363" s="3" t="s">
        <v>917</v>
      </c>
      <c r="C363" s="3" t="s">
        <v>918</v>
      </c>
      <c r="D363" s="3" t="s">
        <v>919</v>
      </c>
      <c r="E363" s="5"/>
      <c r="F363" s="5"/>
      <c r="G363" s="2" t="s">
        <v>14</v>
      </c>
      <c r="H363" s="2" t="s">
        <v>571</v>
      </c>
      <c r="I363" s="2" t="s">
        <v>15</v>
      </c>
    </row>
    <row r="364">
      <c r="A364" s="2">
        <v>194209.0</v>
      </c>
      <c r="B364" s="3" t="s">
        <v>920</v>
      </c>
      <c r="C364" s="3" t="s">
        <v>921</v>
      </c>
      <c r="D364" s="3" t="s">
        <v>922</v>
      </c>
      <c r="E364" s="5"/>
      <c r="F364" s="5"/>
      <c r="G364" s="2" t="s">
        <v>14</v>
      </c>
      <c r="H364" s="4"/>
      <c r="I364" s="2" t="s">
        <v>15</v>
      </c>
    </row>
    <row r="365" hidden="1">
      <c r="A365" s="2">
        <v>194210.0</v>
      </c>
      <c r="B365" s="3" t="s">
        <v>923</v>
      </c>
      <c r="C365" s="3" t="s">
        <v>924</v>
      </c>
      <c r="D365" s="3" t="s">
        <v>925</v>
      </c>
      <c r="E365" s="5"/>
      <c r="F365" s="5"/>
      <c r="G365" s="2" t="s">
        <v>14</v>
      </c>
      <c r="H365" s="2" t="s">
        <v>571</v>
      </c>
      <c r="I365" s="2" t="s">
        <v>15</v>
      </c>
    </row>
    <row r="366" hidden="1">
      <c r="A366" s="2">
        <v>194211.0</v>
      </c>
      <c r="B366" s="3" t="s">
        <v>926</v>
      </c>
      <c r="C366" s="3" t="s">
        <v>927</v>
      </c>
      <c r="D366" s="3" t="s">
        <v>928</v>
      </c>
      <c r="E366" s="5"/>
      <c r="F366" s="5"/>
      <c r="G366" s="2" t="s">
        <v>14</v>
      </c>
      <c r="H366" s="2" t="s">
        <v>571</v>
      </c>
      <c r="I366" s="2" t="s">
        <v>15</v>
      </c>
    </row>
    <row r="367" hidden="1">
      <c r="A367" s="2">
        <v>194212.0</v>
      </c>
      <c r="B367" s="3" t="s">
        <v>265</v>
      </c>
      <c r="C367" s="3" t="s">
        <v>929</v>
      </c>
      <c r="D367" s="3" t="s">
        <v>930</v>
      </c>
      <c r="E367" s="5"/>
      <c r="F367" s="5"/>
      <c r="G367" s="2" t="s">
        <v>14</v>
      </c>
      <c r="H367" s="2" t="s">
        <v>571</v>
      </c>
      <c r="I367" s="2" t="s">
        <v>15</v>
      </c>
    </row>
    <row r="368">
      <c r="A368" s="2">
        <v>194213.0</v>
      </c>
      <c r="B368" s="3" t="s">
        <v>931</v>
      </c>
      <c r="C368" s="3" t="s">
        <v>932</v>
      </c>
      <c r="D368" s="3" t="s">
        <v>933</v>
      </c>
      <c r="E368" s="5"/>
      <c r="F368" s="5"/>
      <c r="G368" s="2" t="s">
        <v>14</v>
      </c>
      <c r="H368" s="4"/>
      <c r="I368" s="2" t="s">
        <v>15</v>
      </c>
    </row>
    <row r="369" hidden="1">
      <c r="A369" s="2">
        <v>194214.0</v>
      </c>
      <c r="B369" s="3" t="s">
        <v>934</v>
      </c>
      <c r="C369" s="3" t="s">
        <v>187</v>
      </c>
      <c r="D369" s="3" t="s">
        <v>935</v>
      </c>
      <c r="E369" s="5"/>
      <c r="F369" s="5"/>
      <c r="G369" s="2" t="s">
        <v>14</v>
      </c>
      <c r="H369" s="2" t="s">
        <v>571</v>
      </c>
      <c r="I369" s="2" t="s">
        <v>15</v>
      </c>
    </row>
    <row r="370" hidden="1">
      <c r="A370" s="2">
        <v>194215.0</v>
      </c>
      <c r="B370" s="3" t="s">
        <v>936</v>
      </c>
      <c r="C370" s="3" t="s">
        <v>937</v>
      </c>
      <c r="D370" s="3" t="s">
        <v>928</v>
      </c>
      <c r="E370" s="5"/>
      <c r="F370" s="5"/>
      <c r="G370" s="2" t="s">
        <v>14</v>
      </c>
      <c r="H370" s="2" t="s">
        <v>571</v>
      </c>
      <c r="I370" s="2" t="s">
        <v>15</v>
      </c>
    </row>
    <row r="371" hidden="1">
      <c r="A371" s="2">
        <v>194216.0</v>
      </c>
      <c r="B371" s="3" t="s">
        <v>938</v>
      </c>
      <c r="C371" s="3" t="s">
        <v>939</v>
      </c>
      <c r="D371" s="3" t="s">
        <v>940</v>
      </c>
      <c r="E371" s="5"/>
      <c r="F371" s="5"/>
      <c r="G371" s="2" t="s">
        <v>14</v>
      </c>
      <c r="H371" s="2" t="s">
        <v>571</v>
      </c>
      <c r="I371" s="2" t="s">
        <v>15</v>
      </c>
    </row>
    <row r="372">
      <c r="A372" s="2">
        <v>194217.0</v>
      </c>
      <c r="B372" s="3" t="s">
        <v>941</v>
      </c>
      <c r="C372" s="3" t="s">
        <v>942</v>
      </c>
      <c r="D372" s="3" t="s">
        <v>943</v>
      </c>
      <c r="E372" s="5"/>
      <c r="F372" s="5"/>
      <c r="G372" s="2" t="s">
        <v>14</v>
      </c>
      <c r="H372" s="4"/>
      <c r="I372" s="2" t="s">
        <v>15</v>
      </c>
    </row>
    <row r="373" hidden="1">
      <c r="A373" s="2">
        <v>194218.0</v>
      </c>
      <c r="B373" s="3" t="s">
        <v>944</v>
      </c>
      <c r="C373" s="3" t="s">
        <v>945</v>
      </c>
      <c r="D373" s="3" t="s">
        <v>946</v>
      </c>
      <c r="E373" s="5"/>
      <c r="F373" s="5"/>
      <c r="G373" s="2" t="s">
        <v>14</v>
      </c>
      <c r="H373" s="2" t="s">
        <v>571</v>
      </c>
      <c r="I373" s="2" t="s">
        <v>15</v>
      </c>
    </row>
    <row r="374" hidden="1">
      <c r="A374" s="2">
        <v>194219.0</v>
      </c>
      <c r="B374" s="3" t="s">
        <v>162</v>
      </c>
      <c r="C374" s="3" t="s">
        <v>163</v>
      </c>
      <c r="D374" s="3" t="s">
        <v>947</v>
      </c>
      <c r="E374" s="5"/>
      <c r="F374" s="5"/>
      <c r="G374" s="2" t="s">
        <v>14</v>
      </c>
      <c r="H374" s="2" t="s">
        <v>571</v>
      </c>
      <c r="I374" s="2" t="s">
        <v>15</v>
      </c>
    </row>
    <row r="375" hidden="1">
      <c r="A375" s="2">
        <v>194220.0</v>
      </c>
      <c r="B375" s="3" t="s">
        <v>948</v>
      </c>
      <c r="C375" s="3" t="s">
        <v>94</v>
      </c>
      <c r="D375" s="3" t="s">
        <v>949</v>
      </c>
      <c r="E375" s="5"/>
      <c r="F375" s="5"/>
      <c r="G375" s="2" t="s">
        <v>14</v>
      </c>
      <c r="H375" s="2" t="s">
        <v>571</v>
      </c>
      <c r="I375" s="2" t="s">
        <v>15</v>
      </c>
    </row>
    <row r="376" hidden="1">
      <c r="A376" s="2">
        <v>194221.0</v>
      </c>
      <c r="B376" s="3" t="s">
        <v>950</v>
      </c>
      <c r="C376" s="3" t="s">
        <v>951</v>
      </c>
      <c r="D376" s="3" t="s">
        <v>952</v>
      </c>
      <c r="E376" s="5"/>
      <c r="F376" s="5"/>
      <c r="G376" s="2" t="s">
        <v>14</v>
      </c>
      <c r="H376" s="2" t="s">
        <v>571</v>
      </c>
      <c r="I376" s="2" t="s">
        <v>15</v>
      </c>
    </row>
    <row r="377" hidden="1">
      <c r="A377" s="2">
        <v>194222.0</v>
      </c>
      <c r="B377" s="3" t="s">
        <v>545</v>
      </c>
      <c r="C377" s="3" t="s">
        <v>546</v>
      </c>
      <c r="D377" s="3" t="s">
        <v>953</v>
      </c>
      <c r="E377" s="5"/>
      <c r="F377" s="5"/>
      <c r="G377" s="2" t="s">
        <v>14</v>
      </c>
      <c r="H377" s="2" t="s">
        <v>571</v>
      </c>
      <c r="I377" s="2" t="s">
        <v>15</v>
      </c>
    </row>
    <row r="378" hidden="1">
      <c r="A378" s="2">
        <v>194223.0</v>
      </c>
      <c r="B378" s="3" t="s">
        <v>73</v>
      </c>
      <c r="C378" s="3" t="s">
        <v>74</v>
      </c>
      <c r="D378" s="3" t="s">
        <v>954</v>
      </c>
      <c r="E378" s="5"/>
      <c r="F378" s="5"/>
      <c r="G378" s="2" t="s">
        <v>14</v>
      </c>
      <c r="H378" s="2" t="s">
        <v>571</v>
      </c>
      <c r="I378" s="2" t="s">
        <v>15</v>
      </c>
    </row>
    <row r="379">
      <c r="A379" s="2">
        <v>194224.0</v>
      </c>
      <c r="B379" s="3" t="s">
        <v>955</v>
      </c>
      <c r="C379" s="3" t="s">
        <v>956</v>
      </c>
      <c r="D379" s="3" t="s">
        <v>957</v>
      </c>
      <c r="E379" s="5"/>
      <c r="F379" s="5"/>
      <c r="G379" s="2" t="s">
        <v>14</v>
      </c>
      <c r="H379" s="4"/>
      <c r="I379" s="2" t="s">
        <v>15</v>
      </c>
    </row>
  </sheetData>
  <autoFilter ref="$A$1:$I$379">
    <filterColumn colId="7">
      <filters blank="1"/>
    </filterColumn>
  </autoFilter>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4" max="4" width="5.71"/>
    <col customWidth="1" min="5" max="5" width="12.71"/>
    <col customWidth="1" min="6" max="8" width="14.57"/>
    <col customWidth="1" min="9" max="9" width="5.71"/>
  </cols>
  <sheetData>
    <row r="1">
      <c r="A1" s="24" t="s">
        <v>958</v>
      </c>
      <c r="B1" s="24" t="s">
        <v>1238</v>
      </c>
      <c r="C1" s="24" t="s">
        <v>1239</v>
      </c>
      <c r="E1" s="38" t="s">
        <v>1240</v>
      </c>
      <c r="F1" s="39"/>
      <c r="G1" s="39"/>
      <c r="H1" s="40"/>
    </row>
    <row r="2">
      <c r="A2" s="27">
        <v>193936.0</v>
      </c>
      <c r="B2" s="27" t="s">
        <v>1241</v>
      </c>
      <c r="C2" s="27" t="s">
        <v>1241</v>
      </c>
      <c r="E2" s="27" t="s">
        <v>1238</v>
      </c>
      <c r="F2" s="41">
        <f>COUNTIF($B$2:$B$20,"Done")/19</f>
        <v>1</v>
      </c>
      <c r="G2" s="39"/>
      <c r="H2" s="40"/>
    </row>
    <row r="3">
      <c r="A3" s="37">
        <v>193870.0</v>
      </c>
      <c r="B3" s="37" t="s">
        <v>1241</v>
      </c>
      <c r="C3" s="37" t="s">
        <v>1241</v>
      </c>
      <c r="E3" s="27" t="s">
        <v>1239</v>
      </c>
      <c r="F3" s="41">
        <f>COUNTIF($C$2:$C$20,"Done")/19</f>
        <v>1</v>
      </c>
      <c r="G3" s="39"/>
      <c r="H3" s="40"/>
    </row>
    <row r="4">
      <c r="A4" s="27">
        <v>193924.0</v>
      </c>
      <c r="B4" s="27" t="s">
        <v>1241</v>
      </c>
      <c r="C4" s="27" t="s">
        <v>1241</v>
      </c>
    </row>
    <row r="5">
      <c r="A5" s="27">
        <v>193852.0</v>
      </c>
      <c r="B5" s="27" t="s">
        <v>1241</v>
      </c>
      <c r="C5" s="27" t="s">
        <v>1241</v>
      </c>
      <c r="E5" s="38" t="s">
        <v>1242</v>
      </c>
      <c r="F5" s="39"/>
      <c r="G5" s="39"/>
      <c r="H5" s="40"/>
    </row>
    <row r="6">
      <c r="A6" s="27">
        <v>193864.0</v>
      </c>
      <c r="B6" s="27" t="s">
        <v>1241</v>
      </c>
      <c r="C6" s="27" t="s">
        <v>1241</v>
      </c>
      <c r="E6" s="27" t="s">
        <v>1238</v>
      </c>
      <c r="F6" s="42" t="s">
        <v>1243</v>
      </c>
      <c r="G6" s="39"/>
      <c r="H6" s="40"/>
    </row>
    <row r="7">
      <c r="A7" s="27">
        <v>194063.0</v>
      </c>
      <c r="B7" s="27" t="s">
        <v>1241</v>
      </c>
      <c r="C7" s="27" t="s">
        <v>1241</v>
      </c>
      <c r="E7" s="27" t="s">
        <v>1239</v>
      </c>
      <c r="F7" s="42" t="s">
        <v>1244</v>
      </c>
      <c r="G7" s="39"/>
      <c r="H7" s="40"/>
    </row>
    <row r="8">
      <c r="A8" s="27">
        <v>193860.0</v>
      </c>
      <c r="B8" s="27" t="s">
        <v>1241</v>
      </c>
      <c r="C8" s="27" t="s">
        <v>1241</v>
      </c>
    </row>
    <row r="9">
      <c r="A9" s="27">
        <v>193972.0</v>
      </c>
      <c r="B9" s="27" t="s">
        <v>1241</v>
      </c>
      <c r="C9" s="27" t="s">
        <v>1241</v>
      </c>
      <c r="E9" s="38" t="s">
        <v>1245</v>
      </c>
      <c r="F9" s="39"/>
      <c r="G9" s="39"/>
      <c r="H9" s="40"/>
    </row>
    <row r="10">
      <c r="A10" s="27">
        <v>193850.0</v>
      </c>
      <c r="B10" s="27" t="s">
        <v>1241</v>
      </c>
      <c r="C10" s="27" t="s">
        <v>1241</v>
      </c>
      <c r="E10" s="27" t="s">
        <v>1238</v>
      </c>
      <c r="F10" s="43">
        <v>12.38</v>
      </c>
      <c r="G10" s="39"/>
      <c r="H10" s="40"/>
    </row>
    <row r="11">
      <c r="A11" s="27">
        <v>193943.0</v>
      </c>
      <c r="B11" s="27" t="s">
        <v>1241</v>
      </c>
      <c r="C11" s="27" t="s">
        <v>1241</v>
      </c>
      <c r="E11" s="27" t="s">
        <v>1239</v>
      </c>
      <c r="F11" s="44">
        <f>AVERAGE(1.09,1.07,2.39,1.03,1.59,2.35,1.59,1.42,1.29)</f>
        <v>1.535555556</v>
      </c>
      <c r="G11" s="39"/>
      <c r="H11" s="40"/>
    </row>
    <row r="12">
      <c r="A12" s="27">
        <v>194107.0</v>
      </c>
      <c r="B12" s="27" t="s">
        <v>1241</v>
      </c>
      <c r="C12" s="27" t="s">
        <v>1241</v>
      </c>
    </row>
    <row r="13">
      <c r="A13" s="37">
        <v>194224.0</v>
      </c>
      <c r="B13" s="37" t="s">
        <v>1241</v>
      </c>
      <c r="C13" s="37" t="s">
        <v>1241</v>
      </c>
      <c r="E13" s="38" t="s">
        <v>1246</v>
      </c>
      <c r="F13" s="39"/>
      <c r="G13" s="39"/>
      <c r="H13" s="40"/>
    </row>
    <row r="14">
      <c r="A14" s="37">
        <v>193945.0</v>
      </c>
      <c r="B14" s="37" t="s">
        <v>1241</v>
      </c>
      <c r="C14" s="37" t="s">
        <v>1241</v>
      </c>
      <c r="E14" s="26"/>
      <c r="F14" s="27" t="s">
        <v>1247</v>
      </c>
      <c r="G14" s="27" t="s">
        <v>1248</v>
      </c>
      <c r="H14" s="27" t="s">
        <v>1249</v>
      </c>
    </row>
    <row r="15">
      <c r="A15" s="27">
        <v>193887.0</v>
      </c>
      <c r="B15" s="27" t="s">
        <v>1241</v>
      </c>
      <c r="C15" s="27" t="s">
        <v>1241</v>
      </c>
      <c r="E15" s="27" t="s">
        <v>1238</v>
      </c>
      <c r="F15" s="27">
        <f>FLOOR((192-19)*0.3)</f>
        <v>51</v>
      </c>
      <c r="G15" s="45">
        <v>2.0</v>
      </c>
      <c r="H15" s="45">
        <f t="shared" ref="H15:H16" si="1">CEILING(((F15*F10)/60)/G15)</f>
        <v>6</v>
      </c>
    </row>
    <row r="16">
      <c r="A16" s="27">
        <v>193883.0</v>
      </c>
      <c r="B16" s="27" t="s">
        <v>1241</v>
      </c>
      <c r="C16" s="27" t="s">
        <v>1241</v>
      </c>
      <c r="E16" s="27" t="s">
        <v>1239</v>
      </c>
      <c r="F16" s="27">
        <f>CEILING((192-19)*0.7)</f>
        <v>122</v>
      </c>
      <c r="G16" s="45">
        <v>1.0</v>
      </c>
      <c r="H16" s="45">
        <f t="shared" si="1"/>
        <v>4</v>
      </c>
    </row>
    <row r="17">
      <c r="A17" s="37">
        <v>193928.0</v>
      </c>
      <c r="B17" s="37" t="s">
        <v>1241</v>
      </c>
      <c r="C17" s="37" t="s">
        <v>1241</v>
      </c>
      <c r="E17" s="27" t="s">
        <v>1250</v>
      </c>
      <c r="F17" s="27">
        <f t="shared" ref="F17:G17" si="2">SUM(F15:F16)</f>
        <v>173</v>
      </c>
      <c r="G17" s="45">
        <f t="shared" si="2"/>
        <v>3</v>
      </c>
      <c r="H17" s="45">
        <f>MAX(H15:H16)</f>
        <v>6</v>
      </c>
    </row>
    <row r="18">
      <c r="A18" s="27">
        <v>193918.0</v>
      </c>
      <c r="B18" s="27" t="s">
        <v>1241</v>
      </c>
      <c r="C18" s="27" t="s">
        <v>1241</v>
      </c>
    </row>
    <row r="19">
      <c r="A19" s="37">
        <v>193977.0</v>
      </c>
      <c r="B19" s="37" t="s">
        <v>1241</v>
      </c>
      <c r="C19" s="37" t="s">
        <v>1241</v>
      </c>
    </row>
    <row r="20">
      <c r="A20" s="27">
        <v>194084.0</v>
      </c>
      <c r="B20" s="27" t="s">
        <v>1241</v>
      </c>
      <c r="C20" s="27" t="s">
        <v>1241</v>
      </c>
    </row>
  </sheetData>
  <autoFilter ref="$A$1:$C$20"/>
  <mergeCells count="10">
    <mergeCell ref="F10:H10"/>
    <mergeCell ref="F11:H11"/>
    <mergeCell ref="E13:H13"/>
    <mergeCell ref="E1:H1"/>
    <mergeCell ref="F2:H2"/>
    <mergeCell ref="F3:H3"/>
    <mergeCell ref="E5:H5"/>
    <mergeCell ref="F6:H6"/>
    <mergeCell ref="F7:H7"/>
    <mergeCell ref="E9:H9"/>
  </mergeCells>
  <dataValidations>
    <dataValidation type="list" allowBlank="1" showErrorMessage="1" sqref="B2:C20">
      <formula1>"ToDo,Done"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5.57"/>
  </cols>
  <sheetData>
    <row r="1">
      <c r="A1" s="46" t="s">
        <v>958</v>
      </c>
      <c r="B1" s="47" t="s">
        <v>962</v>
      </c>
    </row>
    <row r="2">
      <c r="A2" s="46">
        <v>193847.0</v>
      </c>
      <c r="B2" s="47" t="s">
        <v>969</v>
      </c>
    </row>
    <row r="3">
      <c r="A3" s="46">
        <v>193848.0</v>
      </c>
      <c r="B3" s="47" t="s">
        <v>970</v>
      </c>
    </row>
    <row r="4">
      <c r="A4" s="46">
        <v>193849.0</v>
      </c>
      <c r="B4" s="47" t="s">
        <v>971</v>
      </c>
    </row>
    <row r="5">
      <c r="A5" s="46">
        <v>193850.0</v>
      </c>
      <c r="B5" s="47" t="s">
        <v>972</v>
      </c>
    </row>
    <row r="6">
      <c r="A6" s="46">
        <v>193851.0</v>
      </c>
      <c r="B6" s="47" t="s">
        <v>1105</v>
      </c>
    </row>
    <row r="7">
      <c r="A7" s="46">
        <v>193852.0</v>
      </c>
      <c r="B7" s="47" t="s">
        <v>973</v>
      </c>
    </row>
    <row r="8">
      <c r="A8" s="46">
        <v>193853.0</v>
      </c>
      <c r="B8" s="47" t="s">
        <v>1251</v>
      </c>
    </row>
    <row r="9">
      <c r="A9" s="46">
        <v>193854.0</v>
      </c>
      <c r="B9" s="47" t="s">
        <v>1252</v>
      </c>
    </row>
    <row r="10">
      <c r="A10" s="46">
        <v>193855.0</v>
      </c>
      <c r="B10" s="47" t="s">
        <v>1253</v>
      </c>
    </row>
    <row r="11">
      <c r="A11" s="46">
        <v>193856.0</v>
      </c>
      <c r="B11" s="47" t="s">
        <v>1254</v>
      </c>
    </row>
    <row r="12">
      <c r="A12" s="46">
        <v>193857.0</v>
      </c>
      <c r="B12" s="47" t="s">
        <v>974</v>
      </c>
    </row>
    <row r="13">
      <c r="A13" s="46">
        <v>193858.0</v>
      </c>
      <c r="B13" s="47" t="s">
        <v>1255</v>
      </c>
    </row>
    <row r="14">
      <c r="A14" s="46">
        <v>193859.0</v>
      </c>
      <c r="B14" s="47" t="s">
        <v>1087</v>
      </c>
    </row>
    <row r="15">
      <c r="A15" s="46">
        <v>193860.0</v>
      </c>
      <c r="B15" s="47" t="s">
        <v>1256</v>
      </c>
    </row>
    <row r="16">
      <c r="A16" s="46">
        <v>193861.0</v>
      </c>
      <c r="B16" s="47" t="s">
        <v>975</v>
      </c>
    </row>
    <row r="17">
      <c r="A17" s="46">
        <v>193862.0</v>
      </c>
      <c r="B17" s="47" t="s">
        <v>1257</v>
      </c>
    </row>
    <row r="18">
      <c r="A18" s="46">
        <v>193863.0</v>
      </c>
      <c r="B18" s="47" t="s">
        <v>976</v>
      </c>
    </row>
    <row r="19">
      <c r="A19" s="46">
        <v>193864.0</v>
      </c>
      <c r="B19" s="47" t="s">
        <v>977</v>
      </c>
    </row>
    <row r="20">
      <c r="A20" s="46">
        <v>193865.0</v>
      </c>
      <c r="B20" s="47" t="s">
        <v>1258</v>
      </c>
    </row>
    <row r="21">
      <c r="A21" s="46">
        <v>193866.0</v>
      </c>
      <c r="B21" s="47" t="s">
        <v>978</v>
      </c>
    </row>
    <row r="22">
      <c r="A22" s="46">
        <v>193867.0</v>
      </c>
      <c r="B22" s="47" t="s">
        <v>979</v>
      </c>
    </row>
    <row r="23">
      <c r="A23" s="46">
        <v>193868.0</v>
      </c>
      <c r="B23" s="47" t="s">
        <v>1259</v>
      </c>
    </row>
    <row r="24">
      <c r="A24" s="46">
        <v>193869.0</v>
      </c>
      <c r="B24" s="47" t="s">
        <v>980</v>
      </c>
    </row>
    <row r="25">
      <c r="A25" s="46">
        <v>193870.0</v>
      </c>
      <c r="B25" s="47" t="s">
        <v>981</v>
      </c>
    </row>
    <row r="26">
      <c r="A26" s="46">
        <v>193871.0</v>
      </c>
      <c r="B26" s="47" t="s">
        <v>982</v>
      </c>
    </row>
    <row r="27">
      <c r="A27" s="46">
        <v>193872.0</v>
      </c>
      <c r="B27" s="47" t="s">
        <v>983</v>
      </c>
    </row>
    <row r="28">
      <c r="A28" s="46">
        <v>193873.0</v>
      </c>
      <c r="B28" s="47" t="s">
        <v>984</v>
      </c>
    </row>
    <row r="29">
      <c r="A29" s="46">
        <v>193874.0</v>
      </c>
      <c r="B29" s="47" t="s">
        <v>1106</v>
      </c>
    </row>
    <row r="30">
      <c r="A30" s="46">
        <v>193875.0</v>
      </c>
      <c r="B30" s="47" t="s">
        <v>1107</v>
      </c>
    </row>
    <row r="31">
      <c r="A31" s="46">
        <v>193876.0</v>
      </c>
      <c r="B31" s="47" t="s">
        <v>985</v>
      </c>
    </row>
    <row r="32">
      <c r="A32" s="46">
        <v>193877.0</v>
      </c>
      <c r="B32" s="47" t="s">
        <v>986</v>
      </c>
    </row>
    <row r="33">
      <c r="A33" s="46">
        <v>193878.0</v>
      </c>
      <c r="B33" s="47" t="s">
        <v>987</v>
      </c>
    </row>
    <row r="34">
      <c r="A34" s="46">
        <v>193879.0</v>
      </c>
      <c r="B34" s="47" t="s">
        <v>988</v>
      </c>
    </row>
    <row r="35">
      <c r="A35" s="46">
        <v>193880.0</v>
      </c>
      <c r="B35" s="47" t="s">
        <v>989</v>
      </c>
    </row>
    <row r="36">
      <c r="A36" s="46">
        <v>193881.0</v>
      </c>
      <c r="B36" s="47" t="s">
        <v>1088</v>
      </c>
    </row>
    <row r="37">
      <c r="A37" s="46">
        <v>193882.0</v>
      </c>
      <c r="B37" s="47" t="s">
        <v>990</v>
      </c>
    </row>
    <row r="38">
      <c r="A38" s="46">
        <v>193883.0</v>
      </c>
      <c r="B38" s="47" t="s">
        <v>991</v>
      </c>
    </row>
    <row r="39">
      <c r="A39" s="46">
        <v>193884.0</v>
      </c>
      <c r="B39" s="47" t="s">
        <v>992</v>
      </c>
    </row>
    <row r="40">
      <c r="A40" s="46">
        <v>193885.0</v>
      </c>
      <c r="B40" s="47" t="s">
        <v>1089</v>
      </c>
    </row>
    <row r="41">
      <c r="A41" s="46">
        <v>193886.0</v>
      </c>
      <c r="B41" s="47" t="s">
        <v>993</v>
      </c>
    </row>
    <row r="42">
      <c r="A42" s="46">
        <v>193887.0</v>
      </c>
      <c r="B42" s="47" t="s">
        <v>994</v>
      </c>
    </row>
    <row r="43">
      <c r="A43" s="46">
        <v>193888.0</v>
      </c>
      <c r="B43" s="47" t="s">
        <v>1260</v>
      </c>
    </row>
    <row r="44">
      <c r="A44" s="46">
        <v>193889.0</v>
      </c>
      <c r="B44" s="47" t="s">
        <v>995</v>
      </c>
    </row>
    <row r="45">
      <c r="A45" s="46">
        <v>193890.0</v>
      </c>
      <c r="B45" s="47" t="s">
        <v>996</v>
      </c>
    </row>
    <row r="46">
      <c r="A46" s="46">
        <v>193891.0</v>
      </c>
      <c r="B46" s="47" t="s">
        <v>997</v>
      </c>
    </row>
    <row r="47">
      <c r="A47" s="46">
        <v>193892.0</v>
      </c>
      <c r="B47" s="47" t="s">
        <v>998</v>
      </c>
    </row>
    <row r="48">
      <c r="A48" s="46">
        <v>193893.0</v>
      </c>
      <c r="B48" s="47" t="s">
        <v>999</v>
      </c>
    </row>
    <row r="49">
      <c r="A49" s="46">
        <v>193894.0</v>
      </c>
      <c r="B49" s="47" t="s">
        <v>1261</v>
      </c>
    </row>
    <row r="50">
      <c r="A50" s="46">
        <v>193895.0</v>
      </c>
      <c r="B50" s="47" t="s">
        <v>1262</v>
      </c>
    </row>
    <row r="51">
      <c r="A51" s="46">
        <v>193896.0</v>
      </c>
      <c r="B51" s="47" t="s">
        <v>1263</v>
      </c>
    </row>
    <row r="52">
      <c r="A52" s="46">
        <v>193897.0</v>
      </c>
      <c r="B52" s="47" t="s">
        <v>1000</v>
      </c>
    </row>
    <row r="53">
      <c r="A53" s="46">
        <v>193898.0</v>
      </c>
      <c r="B53" s="47" t="s">
        <v>1001</v>
      </c>
    </row>
    <row r="54">
      <c r="A54" s="46">
        <v>193899.0</v>
      </c>
      <c r="B54" s="47" t="s">
        <v>1002</v>
      </c>
    </row>
    <row r="55">
      <c r="A55" s="46">
        <v>193900.0</v>
      </c>
      <c r="B55" s="47" t="s">
        <v>1003</v>
      </c>
    </row>
    <row r="56">
      <c r="A56" s="46">
        <v>193901.0</v>
      </c>
      <c r="B56" s="47" t="s">
        <v>1004</v>
      </c>
    </row>
    <row r="57">
      <c r="A57" s="46">
        <v>193902.0</v>
      </c>
      <c r="B57" s="47" t="s">
        <v>1005</v>
      </c>
    </row>
    <row r="58">
      <c r="A58" s="46">
        <v>193903.0</v>
      </c>
      <c r="B58" s="47" t="s">
        <v>1006</v>
      </c>
    </row>
    <row r="59">
      <c r="A59" s="46">
        <v>193904.0</v>
      </c>
      <c r="B59" s="47" t="s">
        <v>1007</v>
      </c>
    </row>
    <row r="60">
      <c r="A60" s="46">
        <v>193905.0</v>
      </c>
      <c r="B60" s="47" t="s">
        <v>1008</v>
      </c>
    </row>
    <row r="61">
      <c r="A61" s="46">
        <v>193906.0</v>
      </c>
      <c r="B61" s="47" t="s">
        <v>1264</v>
      </c>
    </row>
    <row r="62">
      <c r="A62" s="46">
        <v>193907.0</v>
      </c>
      <c r="B62" s="47" t="s">
        <v>1009</v>
      </c>
    </row>
    <row r="63">
      <c r="A63" s="46">
        <v>193908.0</v>
      </c>
      <c r="B63" s="47" t="s">
        <v>1090</v>
      </c>
    </row>
    <row r="64">
      <c r="A64" s="46">
        <v>193909.0</v>
      </c>
      <c r="B64" s="47" t="s">
        <v>1010</v>
      </c>
    </row>
    <row r="65">
      <c r="A65" s="46">
        <v>193910.0</v>
      </c>
      <c r="B65" s="47" t="s">
        <v>1011</v>
      </c>
    </row>
    <row r="66">
      <c r="A66" s="46">
        <v>193911.0</v>
      </c>
      <c r="B66" s="47" t="s">
        <v>1265</v>
      </c>
    </row>
    <row r="67">
      <c r="A67" s="46">
        <v>193912.0</v>
      </c>
      <c r="B67" s="47" t="s">
        <v>1012</v>
      </c>
    </row>
    <row r="68">
      <c r="A68" s="46">
        <v>193913.0</v>
      </c>
      <c r="B68" s="47" t="s">
        <v>1013</v>
      </c>
    </row>
    <row r="69">
      <c r="A69" s="46">
        <v>193914.0</v>
      </c>
      <c r="B69" s="47" t="s">
        <v>1014</v>
      </c>
    </row>
    <row r="70">
      <c r="A70" s="46">
        <v>193915.0</v>
      </c>
      <c r="B70" s="47" t="s">
        <v>1015</v>
      </c>
    </row>
    <row r="71">
      <c r="A71" s="46">
        <v>193916.0</v>
      </c>
      <c r="B71" s="47" t="s">
        <v>1266</v>
      </c>
    </row>
    <row r="72">
      <c r="A72" s="46">
        <v>193917.0</v>
      </c>
      <c r="B72" s="47" t="s">
        <v>1267</v>
      </c>
    </row>
    <row r="73">
      <c r="A73" s="46">
        <v>193918.0</v>
      </c>
      <c r="B73" s="47" t="s">
        <v>1016</v>
      </c>
    </row>
    <row r="74">
      <c r="A74" s="46">
        <v>193919.0</v>
      </c>
      <c r="B74" s="47" t="s">
        <v>1017</v>
      </c>
    </row>
    <row r="75">
      <c r="A75" s="46">
        <v>193920.0</v>
      </c>
      <c r="B75" s="47" t="s">
        <v>1268</v>
      </c>
    </row>
    <row r="76">
      <c r="A76" s="46">
        <v>193921.0</v>
      </c>
      <c r="B76" s="47" t="s">
        <v>1269</v>
      </c>
    </row>
    <row r="77">
      <c r="A77" s="46">
        <v>193922.0</v>
      </c>
      <c r="B77" s="47" t="s">
        <v>1091</v>
      </c>
    </row>
    <row r="78">
      <c r="A78" s="46">
        <v>193923.0</v>
      </c>
      <c r="B78" s="47" t="s">
        <v>1092</v>
      </c>
    </row>
    <row r="79">
      <c r="A79" s="46">
        <v>193924.0</v>
      </c>
      <c r="B79" s="47" t="s">
        <v>1093</v>
      </c>
    </row>
    <row r="80">
      <c r="A80" s="46">
        <v>193925.0</v>
      </c>
      <c r="B80" s="47" t="s">
        <v>1018</v>
      </c>
    </row>
    <row r="81">
      <c r="A81" s="46">
        <v>193926.0</v>
      </c>
      <c r="B81" s="47" t="s">
        <v>1108</v>
      </c>
    </row>
    <row r="82">
      <c r="A82" s="46">
        <v>193927.0</v>
      </c>
      <c r="B82" s="47" t="s">
        <v>1094</v>
      </c>
    </row>
    <row r="83">
      <c r="A83" s="46">
        <v>193928.0</v>
      </c>
      <c r="B83" s="47" t="s">
        <v>1270</v>
      </c>
    </row>
    <row r="84">
      <c r="A84" s="46">
        <v>193929.0</v>
      </c>
      <c r="B84" s="47" t="s">
        <v>1271</v>
      </c>
    </row>
    <row r="85">
      <c r="A85" s="46">
        <v>193930.0</v>
      </c>
      <c r="B85" s="47" t="s">
        <v>1019</v>
      </c>
    </row>
    <row r="86">
      <c r="A86" s="46">
        <v>193931.0</v>
      </c>
      <c r="B86" s="47" t="s">
        <v>1020</v>
      </c>
    </row>
    <row r="87">
      <c r="A87" s="46">
        <v>193932.0</v>
      </c>
      <c r="B87" s="47" t="s">
        <v>1095</v>
      </c>
    </row>
    <row r="88">
      <c r="A88" s="46">
        <v>193933.0</v>
      </c>
      <c r="B88" s="47" t="s">
        <v>1021</v>
      </c>
    </row>
    <row r="89">
      <c r="A89" s="46">
        <v>193934.0</v>
      </c>
      <c r="B89" s="47" t="s">
        <v>1022</v>
      </c>
    </row>
    <row r="90">
      <c r="A90" s="46">
        <v>193935.0</v>
      </c>
      <c r="B90" s="47" t="s">
        <v>1023</v>
      </c>
    </row>
    <row r="91">
      <c r="A91" s="46">
        <v>193936.0</v>
      </c>
      <c r="B91" s="47" t="s">
        <v>1096</v>
      </c>
    </row>
    <row r="92">
      <c r="A92" s="46">
        <v>193937.0</v>
      </c>
      <c r="B92" s="47" t="s">
        <v>1024</v>
      </c>
    </row>
    <row r="93">
      <c r="A93" s="46">
        <v>193938.0</v>
      </c>
      <c r="B93" s="47" t="s">
        <v>1272</v>
      </c>
    </row>
    <row r="94">
      <c r="A94" s="46">
        <v>193939.0</v>
      </c>
      <c r="B94" s="47" t="s">
        <v>1109</v>
      </c>
    </row>
    <row r="95">
      <c r="A95" s="46">
        <v>193940.0</v>
      </c>
      <c r="B95" s="47" t="s">
        <v>1273</v>
      </c>
    </row>
    <row r="96">
      <c r="A96" s="46">
        <v>193941.0</v>
      </c>
      <c r="B96" s="47" t="s">
        <v>1274</v>
      </c>
    </row>
    <row r="97">
      <c r="A97" s="46">
        <v>193942.0</v>
      </c>
      <c r="B97" s="47" t="s">
        <v>1025</v>
      </c>
    </row>
    <row r="98">
      <c r="A98" s="46">
        <v>193943.0</v>
      </c>
      <c r="B98" s="47" t="s">
        <v>1110</v>
      </c>
    </row>
    <row r="99">
      <c r="A99" s="46">
        <v>193944.0</v>
      </c>
      <c r="B99" s="47" t="s">
        <v>1026</v>
      </c>
    </row>
    <row r="100">
      <c r="A100" s="46">
        <v>193945.0</v>
      </c>
      <c r="B100" s="47" t="s">
        <v>1275</v>
      </c>
    </row>
    <row r="101">
      <c r="A101" s="46">
        <v>193946.0</v>
      </c>
      <c r="B101" s="47" t="s">
        <v>1097</v>
      </c>
    </row>
    <row r="102">
      <c r="A102" s="46">
        <v>193947.0</v>
      </c>
      <c r="B102" s="47" t="s">
        <v>1276</v>
      </c>
    </row>
    <row r="103">
      <c r="A103" s="46">
        <v>193948.0</v>
      </c>
      <c r="B103" s="47" t="s">
        <v>1277</v>
      </c>
    </row>
    <row r="104">
      <c r="A104" s="46">
        <v>193949.0</v>
      </c>
      <c r="B104" s="47" t="s">
        <v>1027</v>
      </c>
    </row>
    <row r="105">
      <c r="A105" s="46">
        <v>193950.0</v>
      </c>
      <c r="B105" s="47" t="s">
        <v>1098</v>
      </c>
    </row>
    <row r="106">
      <c r="A106" s="46">
        <v>193951.0</v>
      </c>
      <c r="B106" s="47" t="s">
        <v>1278</v>
      </c>
    </row>
    <row r="107">
      <c r="A107" s="46">
        <v>193952.0</v>
      </c>
      <c r="B107" s="47" t="s">
        <v>1099</v>
      </c>
    </row>
    <row r="108">
      <c r="A108" s="46">
        <v>193953.0</v>
      </c>
      <c r="B108" s="47" t="s">
        <v>1028</v>
      </c>
    </row>
    <row r="109">
      <c r="A109" s="46">
        <v>193954.0</v>
      </c>
      <c r="B109" s="47" t="s">
        <v>1029</v>
      </c>
    </row>
    <row r="110">
      <c r="A110" s="46">
        <v>193955.0</v>
      </c>
      <c r="B110" s="47" t="s">
        <v>1030</v>
      </c>
    </row>
    <row r="111">
      <c r="A111" s="46">
        <v>193956.0</v>
      </c>
      <c r="B111" s="47" t="s">
        <v>1100</v>
      </c>
    </row>
    <row r="112">
      <c r="A112" s="46">
        <v>193957.0</v>
      </c>
      <c r="B112" s="47" t="s">
        <v>1031</v>
      </c>
    </row>
    <row r="113">
      <c r="A113" s="46">
        <v>193958.0</v>
      </c>
      <c r="B113" s="47" t="s">
        <v>1279</v>
      </c>
    </row>
    <row r="114">
      <c r="A114" s="46">
        <v>193959.0</v>
      </c>
      <c r="B114" s="47" t="s">
        <v>1032</v>
      </c>
    </row>
    <row r="115">
      <c r="A115" s="46">
        <v>193960.0</v>
      </c>
      <c r="B115" s="47" t="s">
        <v>1101</v>
      </c>
    </row>
    <row r="116">
      <c r="A116" s="46">
        <v>193961.0</v>
      </c>
      <c r="B116" s="47" t="s">
        <v>1111</v>
      </c>
    </row>
    <row r="117">
      <c r="A117" s="46">
        <v>193962.0</v>
      </c>
      <c r="B117" s="47" t="s">
        <v>1033</v>
      </c>
    </row>
    <row r="118">
      <c r="A118" s="46">
        <v>193963.0</v>
      </c>
      <c r="B118" s="47" t="s">
        <v>1102</v>
      </c>
    </row>
    <row r="119">
      <c r="A119" s="46">
        <v>193964.0</v>
      </c>
      <c r="B119" s="47" t="s">
        <v>1103</v>
      </c>
    </row>
    <row r="120">
      <c r="A120" s="46">
        <v>193965.0</v>
      </c>
      <c r="B120" s="47" t="s">
        <v>1280</v>
      </c>
    </row>
    <row r="121">
      <c r="A121" s="46">
        <v>193966.0</v>
      </c>
      <c r="B121" s="47" t="s">
        <v>1281</v>
      </c>
    </row>
    <row r="122">
      <c r="A122" s="46">
        <v>193967.0</v>
      </c>
      <c r="B122" s="47" t="s">
        <v>1034</v>
      </c>
    </row>
    <row r="123">
      <c r="A123" s="46">
        <v>193968.0</v>
      </c>
      <c r="B123" s="47" t="s">
        <v>1282</v>
      </c>
    </row>
    <row r="124">
      <c r="A124" s="46">
        <v>193969.0</v>
      </c>
      <c r="B124" s="47" t="s">
        <v>1035</v>
      </c>
    </row>
    <row r="125">
      <c r="A125" s="46">
        <v>193970.0</v>
      </c>
      <c r="B125" s="47" t="s">
        <v>1036</v>
      </c>
    </row>
    <row r="126">
      <c r="A126" s="46">
        <v>193971.0</v>
      </c>
      <c r="B126" s="47" t="s">
        <v>1037</v>
      </c>
    </row>
    <row r="127">
      <c r="A127" s="46">
        <v>193972.0</v>
      </c>
      <c r="B127" s="47" t="s">
        <v>1038</v>
      </c>
    </row>
    <row r="128">
      <c r="A128" s="46">
        <v>193973.0</v>
      </c>
      <c r="B128" s="47" t="s">
        <v>1283</v>
      </c>
    </row>
    <row r="129">
      <c r="A129" s="46">
        <v>193974.0</v>
      </c>
      <c r="B129" s="47" t="s">
        <v>1284</v>
      </c>
    </row>
    <row r="130">
      <c r="A130" s="46">
        <v>193975.0</v>
      </c>
      <c r="B130" s="47" t="s">
        <v>1285</v>
      </c>
    </row>
    <row r="131">
      <c r="A131" s="46">
        <v>193976.0</v>
      </c>
      <c r="B131" s="47" t="s">
        <v>1080</v>
      </c>
    </row>
    <row r="132">
      <c r="A132" s="46">
        <v>193977.0</v>
      </c>
      <c r="B132" s="47" t="s">
        <v>1286</v>
      </c>
    </row>
    <row r="133">
      <c r="A133" s="46">
        <v>193978.0</v>
      </c>
      <c r="B133" s="47" t="s">
        <v>1287</v>
      </c>
    </row>
    <row r="134">
      <c r="A134" s="46">
        <v>193979.0</v>
      </c>
      <c r="B134" s="47" t="s">
        <v>1039</v>
      </c>
    </row>
    <row r="135">
      <c r="A135" s="46">
        <v>193980.0</v>
      </c>
      <c r="B135" s="47" t="s">
        <v>1082</v>
      </c>
    </row>
    <row r="136">
      <c r="A136" s="46">
        <v>193981.0</v>
      </c>
      <c r="B136" s="47" t="s">
        <v>1288</v>
      </c>
    </row>
    <row r="137">
      <c r="A137" s="46">
        <v>193982.0</v>
      </c>
      <c r="B137" s="47" t="s">
        <v>1289</v>
      </c>
    </row>
    <row r="138">
      <c r="A138" s="46">
        <v>193983.0</v>
      </c>
      <c r="B138" s="47" t="s">
        <v>1083</v>
      </c>
    </row>
    <row r="139">
      <c r="A139" s="46">
        <v>193984.0</v>
      </c>
      <c r="B139" s="47" t="s">
        <v>1084</v>
      </c>
    </row>
    <row r="140">
      <c r="A140" s="46">
        <v>193985.0</v>
      </c>
      <c r="B140" s="47" t="s">
        <v>1290</v>
      </c>
    </row>
    <row r="141">
      <c r="A141" s="46">
        <v>193986.0</v>
      </c>
      <c r="B141" s="47" t="s">
        <v>1112</v>
      </c>
    </row>
    <row r="142">
      <c r="A142" s="46">
        <v>193987.0</v>
      </c>
      <c r="B142" s="47" t="s">
        <v>1040</v>
      </c>
    </row>
    <row r="143">
      <c r="A143" s="46">
        <v>193988.0</v>
      </c>
      <c r="B143" s="47" t="s">
        <v>1041</v>
      </c>
    </row>
    <row r="144">
      <c r="A144" s="46">
        <v>193989.0</v>
      </c>
      <c r="B144" s="47" t="s">
        <v>1085</v>
      </c>
    </row>
    <row r="145">
      <c r="A145" s="46">
        <v>193990.0</v>
      </c>
      <c r="B145" s="47" t="s">
        <v>1291</v>
      </c>
    </row>
    <row r="146">
      <c r="A146" s="46">
        <v>193991.0</v>
      </c>
      <c r="B146" s="47" t="s">
        <v>1086</v>
      </c>
    </row>
    <row r="147">
      <c r="A147" s="46">
        <v>193992.0</v>
      </c>
      <c r="B147" s="47" t="s">
        <v>1292</v>
      </c>
    </row>
    <row r="148">
      <c r="A148" s="46">
        <v>193993.0</v>
      </c>
      <c r="B148" s="47" t="s">
        <v>1042</v>
      </c>
    </row>
    <row r="149">
      <c r="A149" s="46">
        <v>193994.0</v>
      </c>
      <c r="B149" s="47" t="s">
        <v>1293</v>
      </c>
    </row>
    <row r="150">
      <c r="A150" s="46">
        <v>193995.0</v>
      </c>
      <c r="B150" s="47" t="s">
        <v>1046</v>
      </c>
    </row>
    <row r="151">
      <c r="A151" s="46">
        <v>193996.0</v>
      </c>
      <c r="B151" s="47" t="s">
        <v>1047</v>
      </c>
    </row>
    <row r="152">
      <c r="A152" s="46">
        <v>193997.0</v>
      </c>
      <c r="B152" s="47" t="s">
        <v>1294</v>
      </c>
    </row>
    <row r="153">
      <c r="A153" s="46">
        <v>193998.0</v>
      </c>
      <c r="B153" s="47" t="s">
        <v>1295</v>
      </c>
    </row>
    <row r="154">
      <c r="A154" s="46">
        <v>193999.0</v>
      </c>
      <c r="B154" s="47" t="s">
        <v>1296</v>
      </c>
    </row>
    <row r="155">
      <c r="A155" s="46">
        <v>194000.0</v>
      </c>
      <c r="B155" s="47" t="s">
        <v>1297</v>
      </c>
    </row>
    <row r="156">
      <c r="A156" s="46">
        <v>194001.0</v>
      </c>
      <c r="B156" s="47" t="s">
        <v>1048</v>
      </c>
    </row>
    <row r="157">
      <c r="A157" s="46">
        <v>194002.0</v>
      </c>
      <c r="B157" s="47" t="s">
        <v>1298</v>
      </c>
    </row>
    <row r="158">
      <c r="A158" s="46">
        <v>194003.0</v>
      </c>
      <c r="B158" s="47" t="s">
        <v>1299</v>
      </c>
    </row>
    <row r="159">
      <c r="A159" s="46">
        <v>194004.0</v>
      </c>
      <c r="B159" s="47" t="s">
        <v>1300</v>
      </c>
    </row>
    <row r="160">
      <c r="A160" s="46">
        <v>194005.0</v>
      </c>
      <c r="B160" s="47" t="s">
        <v>1301</v>
      </c>
    </row>
    <row r="161">
      <c r="A161" s="46">
        <v>194006.0</v>
      </c>
      <c r="B161" s="47" t="s">
        <v>1302</v>
      </c>
    </row>
    <row r="162">
      <c r="A162" s="46">
        <v>194007.0</v>
      </c>
      <c r="B162" s="47" t="s">
        <v>1303</v>
      </c>
    </row>
    <row r="163">
      <c r="A163" s="46">
        <v>194008.0</v>
      </c>
      <c r="B163" s="47" t="s">
        <v>1304</v>
      </c>
    </row>
    <row r="164">
      <c r="A164" s="46">
        <v>194009.0</v>
      </c>
      <c r="B164" s="47" t="s">
        <v>1305</v>
      </c>
    </row>
    <row r="165">
      <c r="A165" s="46">
        <v>194010.0</v>
      </c>
      <c r="B165" s="47" t="s">
        <v>1049</v>
      </c>
    </row>
    <row r="166">
      <c r="A166" s="46">
        <v>194011.0</v>
      </c>
      <c r="B166" s="47" t="s">
        <v>1306</v>
      </c>
    </row>
    <row r="167">
      <c r="A167" s="46">
        <v>194012.0</v>
      </c>
      <c r="B167" s="47" t="s">
        <v>1050</v>
      </c>
    </row>
    <row r="168">
      <c r="A168" s="46">
        <v>194013.0</v>
      </c>
      <c r="B168" s="47" t="s">
        <v>1307</v>
      </c>
    </row>
    <row r="169">
      <c r="A169" s="46">
        <v>194014.0</v>
      </c>
      <c r="B169" s="47" t="s">
        <v>1308</v>
      </c>
    </row>
    <row r="170">
      <c r="A170" s="46">
        <v>194015.0</v>
      </c>
      <c r="B170" s="47" t="s">
        <v>1309</v>
      </c>
    </row>
    <row r="171">
      <c r="A171" s="46">
        <v>194016.0</v>
      </c>
      <c r="B171" s="47" t="s">
        <v>1310</v>
      </c>
    </row>
    <row r="172">
      <c r="A172" s="46">
        <v>194017.0</v>
      </c>
      <c r="B172" s="47" t="s">
        <v>1311</v>
      </c>
    </row>
    <row r="173">
      <c r="A173" s="46">
        <v>194018.0</v>
      </c>
      <c r="B173" s="47" t="s">
        <v>1312</v>
      </c>
    </row>
    <row r="174">
      <c r="A174" s="46">
        <v>194019.0</v>
      </c>
      <c r="B174" s="47" t="s">
        <v>1313</v>
      </c>
    </row>
    <row r="175">
      <c r="A175" s="46">
        <v>194020.0</v>
      </c>
      <c r="B175" s="47" t="s">
        <v>1314</v>
      </c>
    </row>
    <row r="176">
      <c r="A176" s="46">
        <v>194021.0</v>
      </c>
      <c r="B176" s="47" t="s">
        <v>1051</v>
      </c>
    </row>
    <row r="177">
      <c r="A177" s="46">
        <v>194022.0</v>
      </c>
      <c r="B177" s="47" t="s">
        <v>1315</v>
      </c>
    </row>
    <row r="178">
      <c r="A178" s="46">
        <v>194023.0</v>
      </c>
      <c r="B178" s="47" t="s">
        <v>1316</v>
      </c>
    </row>
    <row r="179">
      <c r="A179" s="46">
        <v>194024.0</v>
      </c>
      <c r="B179" s="47" t="s">
        <v>1317</v>
      </c>
    </row>
    <row r="180">
      <c r="A180" s="46">
        <v>194025.0</v>
      </c>
      <c r="B180" s="47" t="s">
        <v>1318</v>
      </c>
    </row>
    <row r="181">
      <c r="A181" s="46">
        <v>194026.0</v>
      </c>
      <c r="B181" s="47" t="s">
        <v>1052</v>
      </c>
    </row>
    <row r="182">
      <c r="A182" s="46">
        <v>194027.0</v>
      </c>
      <c r="B182" s="47" t="s">
        <v>1319</v>
      </c>
    </row>
    <row r="183">
      <c r="A183" s="46">
        <v>194028.0</v>
      </c>
      <c r="B183" s="47" t="s">
        <v>1320</v>
      </c>
    </row>
    <row r="184">
      <c r="A184" s="46">
        <v>194029.0</v>
      </c>
      <c r="B184" s="47" t="s">
        <v>1321</v>
      </c>
    </row>
    <row r="185">
      <c r="A185" s="46">
        <v>194030.0</v>
      </c>
      <c r="B185" s="47" t="s">
        <v>1322</v>
      </c>
    </row>
    <row r="186">
      <c r="A186" s="46">
        <v>194031.0</v>
      </c>
      <c r="B186" s="47" t="s">
        <v>1323</v>
      </c>
    </row>
    <row r="187">
      <c r="A187" s="46">
        <v>194032.0</v>
      </c>
      <c r="B187" s="47" t="s">
        <v>1324</v>
      </c>
    </row>
    <row r="188">
      <c r="A188" s="46">
        <v>194033.0</v>
      </c>
      <c r="B188" s="47" t="s">
        <v>1053</v>
      </c>
    </row>
    <row r="189">
      <c r="A189" s="46">
        <v>194034.0</v>
      </c>
      <c r="B189" s="47" t="s">
        <v>1054</v>
      </c>
    </row>
    <row r="190">
      <c r="A190" s="46">
        <v>194035.0</v>
      </c>
      <c r="B190" s="47" t="s">
        <v>1325</v>
      </c>
    </row>
    <row r="191">
      <c r="A191" s="46">
        <v>194036.0</v>
      </c>
      <c r="B191" s="47" t="s">
        <v>1326</v>
      </c>
    </row>
    <row r="192">
      <c r="A192" s="46">
        <v>194037.0</v>
      </c>
      <c r="B192" s="47" t="s">
        <v>1327</v>
      </c>
    </row>
    <row r="193">
      <c r="A193" s="46">
        <v>194038.0</v>
      </c>
      <c r="B193" s="47" t="s">
        <v>1328</v>
      </c>
    </row>
    <row r="194">
      <c r="A194" s="46">
        <v>194039.0</v>
      </c>
      <c r="B194" s="47" t="s">
        <v>1329</v>
      </c>
    </row>
    <row r="195">
      <c r="A195" s="46">
        <v>194040.0</v>
      </c>
      <c r="B195" s="47" t="s">
        <v>1330</v>
      </c>
    </row>
    <row r="196">
      <c r="A196" s="46">
        <v>194041.0</v>
      </c>
      <c r="B196" s="47" t="s">
        <v>1331</v>
      </c>
    </row>
    <row r="197">
      <c r="A197" s="46">
        <v>194042.0</v>
      </c>
      <c r="B197" s="47" t="s">
        <v>1332</v>
      </c>
    </row>
    <row r="198">
      <c r="A198" s="46">
        <v>194043.0</v>
      </c>
      <c r="B198" s="47" t="s">
        <v>1333</v>
      </c>
    </row>
    <row r="199">
      <c r="A199" s="46">
        <v>194044.0</v>
      </c>
      <c r="B199" s="47" t="s">
        <v>1334</v>
      </c>
    </row>
    <row r="200">
      <c r="A200" s="46">
        <v>194045.0</v>
      </c>
      <c r="B200" s="47" t="s">
        <v>1335</v>
      </c>
    </row>
    <row r="201">
      <c r="A201" s="46">
        <v>194046.0</v>
      </c>
      <c r="B201" s="47" t="s">
        <v>1336</v>
      </c>
    </row>
    <row r="202">
      <c r="A202" s="46">
        <v>194047.0</v>
      </c>
      <c r="B202" s="47" t="s">
        <v>1055</v>
      </c>
    </row>
    <row r="203">
      <c r="A203" s="46">
        <v>194048.0</v>
      </c>
      <c r="B203" s="47" t="s">
        <v>1337</v>
      </c>
    </row>
    <row r="204">
      <c r="A204" s="46">
        <v>194049.0</v>
      </c>
      <c r="B204" s="47" t="s">
        <v>1338</v>
      </c>
    </row>
    <row r="205">
      <c r="A205" s="46">
        <v>194050.0</v>
      </c>
      <c r="B205" s="47" t="s">
        <v>1339</v>
      </c>
    </row>
    <row r="206">
      <c r="A206" s="46">
        <v>194051.0</v>
      </c>
      <c r="B206" s="47" t="s">
        <v>1340</v>
      </c>
    </row>
    <row r="207">
      <c r="A207" s="46">
        <v>194052.0</v>
      </c>
      <c r="B207" s="47" t="s">
        <v>1056</v>
      </c>
    </row>
    <row r="208">
      <c r="A208" s="46">
        <v>194053.0</v>
      </c>
      <c r="B208" s="47" t="s">
        <v>1341</v>
      </c>
    </row>
    <row r="209">
      <c r="A209" s="46">
        <v>194054.0</v>
      </c>
      <c r="B209" s="47" t="s">
        <v>1342</v>
      </c>
    </row>
    <row r="210">
      <c r="A210" s="46">
        <v>194055.0</v>
      </c>
      <c r="B210" s="47" t="s">
        <v>1343</v>
      </c>
    </row>
    <row r="211">
      <c r="A211" s="46">
        <v>194056.0</v>
      </c>
      <c r="B211" s="47" t="s">
        <v>1344</v>
      </c>
    </row>
    <row r="212">
      <c r="A212" s="46">
        <v>194057.0</v>
      </c>
      <c r="B212" s="47" t="s">
        <v>1345</v>
      </c>
    </row>
    <row r="213">
      <c r="A213" s="46">
        <v>194058.0</v>
      </c>
      <c r="B213" s="47" t="s">
        <v>1346</v>
      </c>
    </row>
    <row r="214">
      <c r="A214" s="46">
        <v>194059.0</v>
      </c>
      <c r="B214" s="47" t="s">
        <v>1347</v>
      </c>
    </row>
    <row r="215">
      <c r="A215" s="46">
        <v>194060.0</v>
      </c>
      <c r="B215" s="47" t="s">
        <v>1348</v>
      </c>
    </row>
    <row r="216">
      <c r="A216" s="46">
        <v>194061.0</v>
      </c>
      <c r="B216" s="47" t="s">
        <v>1349</v>
      </c>
    </row>
    <row r="217">
      <c r="A217" s="46">
        <v>194062.0</v>
      </c>
      <c r="B217" s="47" t="s">
        <v>1057</v>
      </c>
    </row>
    <row r="218">
      <c r="A218" s="46">
        <v>194063.0</v>
      </c>
      <c r="B218" s="47" t="s">
        <v>1350</v>
      </c>
    </row>
    <row r="219">
      <c r="A219" s="46">
        <v>194064.0</v>
      </c>
      <c r="B219" s="47" t="s">
        <v>1351</v>
      </c>
    </row>
    <row r="220">
      <c r="A220" s="46">
        <v>194065.0</v>
      </c>
      <c r="B220" s="47" t="s">
        <v>1352</v>
      </c>
    </row>
    <row r="221">
      <c r="A221" s="46">
        <v>194066.0</v>
      </c>
      <c r="B221" s="47" t="s">
        <v>1353</v>
      </c>
    </row>
    <row r="222">
      <c r="A222" s="46">
        <v>194067.0</v>
      </c>
      <c r="B222" s="47" t="s">
        <v>1058</v>
      </c>
    </row>
    <row r="223">
      <c r="A223" s="46">
        <v>194068.0</v>
      </c>
      <c r="B223" s="47" t="s">
        <v>1354</v>
      </c>
    </row>
    <row r="224">
      <c r="A224" s="46">
        <v>194069.0</v>
      </c>
      <c r="B224" s="47" t="s">
        <v>1355</v>
      </c>
    </row>
    <row r="225">
      <c r="A225" s="46">
        <v>194070.0</v>
      </c>
      <c r="B225" s="47" t="s">
        <v>1356</v>
      </c>
    </row>
    <row r="226">
      <c r="A226" s="46">
        <v>194071.0</v>
      </c>
      <c r="B226" s="47" t="s">
        <v>1059</v>
      </c>
    </row>
    <row r="227">
      <c r="A227" s="46">
        <v>194072.0</v>
      </c>
      <c r="B227" s="47" t="s">
        <v>1357</v>
      </c>
    </row>
    <row r="228">
      <c r="A228" s="46">
        <v>194073.0</v>
      </c>
      <c r="B228" s="47" t="s">
        <v>1358</v>
      </c>
    </row>
    <row r="229">
      <c r="A229" s="46">
        <v>194074.0</v>
      </c>
      <c r="B229" s="47" t="s">
        <v>1359</v>
      </c>
    </row>
    <row r="230">
      <c r="A230" s="46">
        <v>194075.0</v>
      </c>
      <c r="B230" s="47" t="s">
        <v>1360</v>
      </c>
    </row>
    <row r="231">
      <c r="A231" s="46">
        <v>194076.0</v>
      </c>
      <c r="B231" s="47" t="s">
        <v>1361</v>
      </c>
    </row>
    <row r="232">
      <c r="A232" s="46">
        <v>194077.0</v>
      </c>
      <c r="B232" s="47" t="s">
        <v>1362</v>
      </c>
    </row>
    <row r="233">
      <c r="A233" s="46">
        <v>194078.0</v>
      </c>
      <c r="B233" s="47" t="s">
        <v>1363</v>
      </c>
    </row>
    <row r="234">
      <c r="A234" s="46">
        <v>194079.0</v>
      </c>
      <c r="B234" s="47" t="s">
        <v>1364</v>
      </c>
    </row>
    <row r="235">
      <c r="A235" s="46">
        <v>194080.0</v>
      </c>
      <c r="B235" s="47" t="s">
        <v>1365</v>
      </c>
    </row>
    <row r="236">
      <c r="A236" s="46">
        <v>194081.0</v>
      </c>
      <c r="B236" s="47" t="s">
        <v>1366</v>
      </c>
    </row>
    <row r="237">
      <c r="A237" s="46">
        <v>194082.0</v>
      </c>
      <c r="B237" s="47" t="s">
        <v>1367</v>
      </c>
    </row>
    <row r="238">
      <c r="A238" s="46">
        <v>194083.0</v>
      </c>
      <c r="B238" s="47" t="s">
        <v>1368</v>
      </c>
    </row>
    <row r="239">
      <c r="A239" s="46">
        <v>194084.0</v>
      </c>
      <c r="B239" s="47" t="s">
        <v>1113</v>
      </c>
    </row>
    <row r="240">
      <c r="A240" s="46">
        <v>194085.0</v>
      </c>
      <c r="B240" s="47" t="s">
        <v>1369</v>
      </c>
    </row>
    <row r="241">
      <c r="A241" s="46">
        <v>194086.0</v>
      </c>
      <c r="B241" s="47" t="s">
        <v>1370</v>
      </c>
    </row>
    <row r="242">
      <c r="A242" s="46">
        <v>194087.0</v>
      </c>
      <c r="B242" s="47" t="s">
        <v>1371</v>
      </c>
    </row>
    <row r="243">
      <c r="A243" s="46">
        <v>194088.0</v>
      </c>
      <c r="B243" s="47" t="s">
        <v>1372</v>
      </c>
    </row>
    <row r="244">
      <c r="A244" s="46">
        <v>194089.0</v>
      </c>
      <c r="B244" s="47" t="s">
        <v>1373</v>
      </c>
    </row>
    <row r="245">
      <c r="A245" s="46">
        <v>194090.0</v>
      </c>
      <c r="B245" s="47" t="s">
        <v>1374</v>
      </c>
    </row>
    <row r="246">
      <c r="A246" s="46">
        <v>194091.0</v>
      </c>
      <c r="B246" s="47" t="s">
        <v>1375</v>
      </c>
    </row>
    <row r="247">
      <c r="A247" s="46">
        <v>194092.0</v>
      </c>
      <c r="B247" s="47" t="s">
        <v>1376</v>
      </c>
    </row>
    <row r="248">
      <c r="A248" s="46">
        <v>194093.0</v>
      </c>
      <c r="B248" s="47" t="s">
        <v>1377</v>
      </c>
    </row>
    <row r="249">
      <c r="A249" s="46">
        <v>194094.0</v>
      </c>
      <c r="B249" s="47" t="s">
        <v>1378</v>
      </c>
    </row>
    <row r="250">
      <c r="A250" s="46">
        <v>194095.0</v>
      </c>
      <c r="B250" s="47" t="s">
        <v>1379</v>
      </c>
    </row>
    <row r="251">
      <c r="A251" s="46">
        <v>194096.0</v>
      </c>
      <c r="B251" s="47" t="s">
        <v>1380</v>
      </c>
    </row>
    <row r="252">
      <c r="A252" s="46">
        <v>194097.0</v>
      </c>
      <c r="B252" s="47" t="s">
        <v>1381</v>
      </c>
    </row>
    <row r="253">
      <c r="A253" s="46">
        <v>194098.0</v>
      </c>
      <c r="B253" s="47" t="s">
        <v>1382</v>
      </c>
    </row>
    <row r="254">
      <c r="A254" s="46">
        <v>194099.0</v>
      </c>
      <c r="B254" s="47" t="s">
        <v>1383</v>
      </c>
    </row>
    <row r="255">
      <c r="A255" s="46">
        <v>194100.0</v>
      </c>
      <c r="B255" s="47" t="s">
        <v>1384</v>
      </c>
    </row>
    <row r="256">
      <c r="A256" s="46">
        <v>194101.0</v>
      </c>
      <c r="B256" s="47" t="s">
        <v>1385</v>
      </c>
    </row>
    <row r="257">
      <c r="A257" s="46">
        <v>194102.0</v>
      </c>
      <c r="B257" s="47" t="s">
        <v>1386</v>
      </c>
    </row>
    <row r="258">
      <c r="A258" s="46">
        <v>194103.0</v>
      </c>
      <c r="B258" s="47" t="s">
        <v>1387</v>
      </c>
    </row>
    <row r="259">
      <c r="A259" s="46">
        <v>194104.0</v>
      </c>
      <c r="B259" s="47" t="s">
        <v>1388</v>
      </c>
    </row>
    <row r="260">
      <c r="A260" s="46">
        <v>194105.0</v>
      </c>
      <c r="B260" s="47" t="s">
        <v>1389</v>
      </c>
    </row>
    <row r="261">
      <c r="A261" s="46">
        <v>194106.0</v>
      </c>
      <c r="B261" s="47" t="s">
        <v>1390</v>
      </c>
    </row>
    <row r="262">
      <c r="A262" s="46">
        <v>194107.0</v>
      </c>
      <c r="B262" s="47" t="s">
        <v>965</v>
      </c>
    </row>
    <row r="263">
      <c r="A263" s="46">
        <v>194108.0</v>
      </c>
      <c r="B263" s="47" t="s">
        <v>1391</v>
      </c>
    </row>
    <row r="264">
      <c r="A264" s="46">
        <v>194109.0</v>
      </c>
      <c r="B264" s="47" t="s">
        <v>1392</v>
      </c>
    </row>
    <row r="265">
      <c r="A265" s="46">
        <v>194110.0</v>
      </c>
      <c r="B265" s="47" t="s">
        <v>966</v>
      </c>
    </row>
    <row r="266">
      <c r="A266" s="46">
        <v>194111.0</v>
      </c>
      <c r="B266" s="47" t="s">
        <v>1393</v>
      </c>
    </row>
    <row r="267">
      <c r="A267" s="46">
        <v>194112.0</v>
      </c>
      <c r="B267" s="47" t="s">
        <v>1394</v>
      </c>
    </row>
    <row r="268">
      <c r="A268" s="46">
        <v>194113.0</v>
      </c>
      <c r="B268" s="47" t="s">
        <v>1395</v>
      </c>
    </row>
    <row r="269">
      <c r="A269" s="46">
        <v>194114.0</v>
      </c>
      <c r="B269" s="47" t="s">
        <v>1396</v>
      </c>
    </row>
    <row r="270">
      <c r="A270" s="46">
        <v>194115.0</v>
      </c>
      <c r="B270" s="47" t="s">
        <v>1397</v>
      </c>
    </row>
    <row r="271">
      <c r="A271" s="46">
        <v>194116.0</v>
      </c>
      <c r="B271" s="47" t="s">
        <v>1398</v>
      </c>
    </row>
    <row r="272">
      <c r="A272" s="46">
        <v>194117.0</v>
      </c>
      <c r="B272" s="47" t="s">
        <v>1399</v>
      </c>
    </row>
    <row r="273">
      <c r="A273" s="46">
        <v>194118.0</v>
      </c>
      <c r="B273" s="47" t="s">
        <v>1400</v>
      </c>
    </row>
    <row r="274">
      <c r="A274" s="46">
        <v>194119.0</v>
      </c>
      <c r="B274" s="47" t="s">
        <v>1401</v>
      </c>
    </row>
    <row r="275">
      <c r="A275" s="46">
        <v>194120.0</v>
      </c>
      <c r="B275" s="47" t="s">
        <v>1402</v>
      </c>
    </row>
    <row r="276">
      <c r="A276" s="46">
        <v>194121.0</v>
      </c>
      <c r="B276" s="47" t="s">
        <v>1403</v>
      </c>
    </row>
    <row r="277">
      <c r="A277" s="46">
        <v>194122.0</v>
      </c>
      <c r="B277" s="47" t="s">
        <v>1404</v>
      </c>
    </row>
    <row r="278">
      <c r="A278" s="46">
        <v>194123.0</v>
      </c>
      <c r="B278" s="47" t="s">
        <v>1405</v>
      </c>
    </row>
    <row r="279">
      <c r="A279" s="46">
        <v>194124.0</v>
      </c>
      <c r="B279" s="47" t="s">
        <v>1406</v>
      </c>
    </row>
    <row r="280">
      <c r="A280" s="46">
        <v>194125.0</v>
      </c>
      <c r="B280" s="47" t="s">
        <v>1407</v>
      </c>
    </row>
    <row r="281">
      <c r="A281" s="46">
        <v>194126.0</v>
      </c>
      <c r="B281" s="47" t="s">
        <v>1408</v>
      </c>
    </row>
    <row r="282">
      <c r="A282" s="46">
        <v>194127.0</v>
      </c>
      <c r="B282" s="47" t="s">
        <v>1409</v>
      </c>
    </row>
    <row r="283">
      <c r="A283" s="46">
        <v>194128.0</v>
      </c>
      <c r="B283" s="47" t="s">
        <v>1410</v>
      </c>
    </row>
    <row r="284">
      <c r="A284" s="46">
        <v>194129.0</v>
      </c>
      <c r="B284" s="47" t="s">
        <v>1411</v>
      </c>
    </row>
    <row r="285">
      <c r="A285" s="46">
        <v>194130.0</v>
      </c>
      <c r="B285" s="47" t="s">
        <v>1412</v>
      </c>
    </row>
    <row r="286">
      <c r="A286" s="46">
        <v>194131.0</v>
      </c>
      <c r="B286" s="47" t="s">
        <v>1413</v>
      </c>
    </row>
    <row r="287">
      <c r="A287" s="46">
        <v>194132.0</v>
      </c>
      <c r="B287" s="47" t="s">
        <v>1414</v>
      </c>
    </row>
    <row r="288">
      <c r="A288" s="46">
        <v>194133.0</v>
      </c>
      <c r="B288" s="47" t="s">
        <v>1415</v>
      </c>
    </row>
    <row r="289">
      <c r="A289" s="46">
        <v>194134.0</v>
      </c>
      <c r="B289" s="47" t="s">
        <v>1416</v>
      </c>
    </row>
    <row r="290">
      <c r="A290" s="46">
        <v>194135.0</v>
      </c>
      <c r="B290" s="47" t="s">
        <v>1417</v>
      </c>
    </row>
    <row r="291">
      <c r="A291" s="46">
        <v>194136.0</v>
      </c>
      <c r="B291" s="47" t="s">
        <v>1418</v>
      </c>
    </row>
    <row r="292">
      <c r="A292" s="46">
        <v>194137.0</v>
      </c>
      <c r="B292" s="47" t="s">
        <v>1419</v>
      </c>
    </row>
    <row r="293">
      <c r="A293" s="46">
        <v>194138.0</v>
      </c>
      <c r="B293" s="47" t="s">
        <v>1420</v>
      </c>
    </row>
    <row r="294">
      <c r="A294" s="46">
        <v>194139.0</v>
      </c>
      <c r="B294" s="47" t="s">
        <v>1421</v>
      </c>
    </row>
    <row r="295">
      <c r="A295" s="46">
        <v>194140.0</v>
      </c>
      <c r="B295" s="47" t="s">
        <v>1422</v>
      </c>
    </row>
    <row r="296">
      <c r="A296" s="46">
        <v>194141.0</v>
      </c>
      <c r="B296" s="47" t="s">
        <v>1423</v>
      </c>
    </row>
    <row r="297">
      <c r="A297" s="46">
        <v>194142.0</v>
      </c>
      <c r="B297" s="47" t="s">
        <v>1424</v>
      </c>
    </row>
    <row r="298">
      <c r="A298" s="46">
        <v>194143.0</v>
      </c>
      <c r="B298" s="47" t="s">
        <v>1425</v>
      </c>
    </row>
    <row r="299">
      <c r="A299" s="46">
        <v>194144.0</v>
      </c>
      <c r="B299" s="47" t="s">
        <v>1426</v>
      </c>
    </row>
    <row r="300">
      <c r="A300" s="46">
        <v>194145.0</v>
      </c>
      <c r="B300" s="47" t="s">
        <v>1427</v>
      </c>
    </row>
    <row r="301">
      <c r="A301" s="46">
        <v>194146.0</v>
      </c>
      <c r="B301" s="47" t="s">
        <v>1428</v>
      </c>
    </row>
    <row r="302">
      <c r="A302" s="46">
        <v>194147.0</v>
      </c>
      <c r="B302" s="47" t="s">
        <v>1429</v>
      </c>
    </row>
    <row r="303">
      <c r="A303" s="46">
        <v>194148.0</v>
      </c>
      <c r="B303" s="47" t="s">
        <v>1430</v>
      </c>
    </row>
    <row r="304">
      <c r="A304" s="46">
        <v>194149.0</v>
      </c>
      <c r="B304" s="47" t="s">
        <v>1431</v>
      </c>
    </row>
    <row r="305">
      <c r="A305" s="46">
        <v>194150.0</v>
      </c>
      <c r="B305" s="47" t="s">
        <v>1432</v>
      </c>
    </row>
    <row r="306">
      <c r="A306" s="46">
        <v>194151.0</v>
      </c>
      <c r="B306" s="47" t="s">
        <v>1433</v>
      </c>
    </row>
    <row r="307">
      <c r="A307" s="46">
        <v>194152.0</v>
      </c>
      <c r="B307" s="47" t="s">
        <v>1434</v>
      </c>
    </row>
    <row r="308">
      <c r="A308" s="46">
        <v>194153.0</v>
      </c>
      <c r="B308" s="47" t="s">
        <v>1435</v>
      </c>
    </row>
    <row r="309">
      <c r="A309" s="46">
        <v>194154.0</v>
      </c>
      <c r="B309" s="47" t="s">
        <v>1436</v>
      </c>
    </row>
    <row r="310">
      <c r="A310" s="46">
        <v>194155.0</v>
      </c>
      <c r="B310" s="47" t="s">
        <v>1437</v>
      </c>
    </row>
    <row r="311">
      <c r="A311" s="46">
        <v>194156.0</v>
      </c>
      <c r="B311" s="47" t="s">
        <v>1438</v>
      </c>
    </row>
    <row r="312">
      <c r="A312" s="46">
        <v>194157.0</v>
      </c>
      <c r="B312" s="47" t="s">
        <v>1439</v>
      </c>
    </row>
    <row r="313">
      <c r="A313" s="46">
        <v>194158.0</v>
      </c>
      <c r="B313" s="47" t="s">
        <v>1440</v>
      </c>
    </row>
    <row r="314">
      <c r="A314" s="46">
        <v>194159.0</v>
      </c>
      <c r="B314" s="47" t="s">
        <v>1441</v>
      </c>
    </row>
    <row r="315">
      <c r="A315" s="46">
        <v>194160.0</v>
      </c>
      <c r="B315" s="47" t="s">
        <v>1442</v>
      </c>
    </row>
    <row r="316">
      <c r="A316" s="46">
        <v>194161.0</v>
      </c>
      <c r="B316" s="47" t="s">
        <v>1443</v>
      </c>
    </row>
    <row r="317">
      <c r="A317" s="46">
        <v>194162.0</v>
      </c>
      <c r="B317" s="47" t="s">
        <v>1444</v>
      </c>
    </row>
    <row r="318">
      <c r="A318" s="46">
        <v>194163.0</v>
      </c>
      <c r="B318" s="47" t="s">
        <v>1445</v>
      </c>
    </row>
    <row r="319">
      <c r="A319" s="46">
        <v>194164.0</v>
      </c>
      <c r="B319" s="47" t="s">
        <v>1446</v>
      </c>
    </row>
    <row r="320">
      <c r="A320" s="46">
        <v>194165.0</v>
      </c>
      <c r="B320" s="47" t="s">
        <v>967</v>
      </c>
    </row>
    <row r="321">
      <c r="A321" s="46">
        <v>194166.0</v>
      </c>
      <c r="B321" s="47" t="s">
        <v>1447</v>
      </c>
    </row>
    <row r="322">
      <c r="A322" s="46">
        <v>194167.0</v>
      </c>
      <c r="B322" s="47" t="s">
        <v>1448</v>
      </c>
    </row>
    <row r="323">
      <c r="A323" s="46">
        <v>194168.0</v>
      </c>
      <c r="B323" s="47" t="s">
        <v>1449</v>
      </c>
    </row>
    <row r="324">
      <c r="A324" s="46">
        <v>194169.0</v>
      </c>
      <c r="B324" s="47" t="s">
        <v>1450</v>
      </c>
    </row>
    <row r="325">
      <c r="A325" s="46">
        <v>194170.0</v>
      </c>
      <c r="B325" s="47" t="s">
        <v>1451</v>
      </c>
    </row>
    <row r="326">
      <c r="A326" s="46">
        <v>194171.0</v>
      </c>
      <c r="B326" s="47" t="s">
        <v>1452</v>
      </c>
    </row>
    <row r="327">
      <c r="A327" s="46">
        <v>194172.0</v>
      </c>
      <c r="B327" s="47" t="s">
        <v>1074</v>
      </c>
    </row>
    <row r="328">
      <c r="A328" s="46">
        <v>194173.0</v>
      </c>
      <c r="B328" s="47" t="s">
        <v>1453</v>
      </c>
    </row>
    <row r="329">
      <c r="A329" s="46">
        <v>194174.0</v>
      </c>
      <c r="B329" s="47" t="s">
        <v>1454</v>
      </c>
    </row>
    <row r="330">
      <c r="A330" s="46">
        <v>194175.0</v>
      </c>
      <c r="B330" s="47" t="s">
        <v>1455</v>
      </c>
    </row>
    <row r="331">
      <c r="A331" s="46">
        <v>194176.0</v>
      </c>
      <c r="B331" s="47" t="s">
        <v>1456</v>
      </c>
    </row>
    <row r="332">
      <c r="A332" s="46">
        <v>194177.0</v>
      </c>
      <c r="B332" s="47" t="s">
        <v>1457</v>
      </c>
    </row>
    <row r="333">
      <c r="A333" s="46">
        <v>194178.0</v>
      </c>
      <c r="B333" s="47" t="s">
        <v>1458</v>
      </c>
    </row>
    <row r="334">
      <c r="A334" s="46">
        <v>194179.0</v>
      </c>
      <c r="B334" s="47" t="s">
        <v>1459</v>
      </c>
    </row>
    <row r="335">
      <c r="A335" s="46">
        <v>194180.0</v>
      </c>
      <c r="B335" s="47" t="s">
        <v>1460</v>
      </c>
    </row>
    <row r="336">
      <c r="A336" s="46">
        <v>194181.0</v>
      </c>
      <c r="B336" s="47" t="s">
        <v>1461</v>
      </c>
    </row>
    <row r="337">
      <c r="A337" s="46">
        <v>194182.0</v>
      </c>
      <c r="B337" s="47" t="s">
        <v>968</v>
      </c>
    </row>
    <row r="338">
      <c r="A338" s="46">
        <v>194183.0</v>
      </c>
      <c r="B338" s="47" t="s">
        <v>1462</v>
      </c>
    </row>
    <row r="339">
      <c r="A339" s="46">
        <v>194184.0</v>
      </c>
      <c r="B339" s="47" t="s">
        <v>1463</v>
      </c>
    </row>
    <row r="340">
      <c r="A340" s="46">
        <v>194185.0</v>
      </c>
      <c r="B340" s="47" t="s">
        <v>1464</v>
      </c>
    </row>
    <row r="341">
      <c r="A341" s="46">
        <v>194186.0</v>
      </c>
      <c r="B341" s="47" t="s">
        <v>1465</v>
      </c>
    </row>
    <row r="342">
      <c r="A342" s="46">
        <v>194187.0</v>
      </c>
      <c r="B342" s="47" t="s">
        <v>1466</v>
      </c>
    </row>
    <row r="343">
      <c r="A343" s="46">
        <v>194188.0</v>
      </c>
      <c r="B343" s="47" t="s">
        <v>1467</v>
      </c>
    </row>
    <row r="344">
      <c r="A344" s="46">
        <v>194189.0</v>
      </c>
      <c r="B344" s="47" t="s">
        <v>1468</v>
      </c>
    </row>
    <row r="345">
      <c r="A345" s="46">
        <v>194190.0</v>
      </c>
      <c r="B345" s="47" t="s">
        <v>1469</v>
      </c>
    </row>
    <row r="346">
      <c r="A346" s="46">
        <v>194191.0</v>
      </c>
      <c r="B346" s="47" t="s">
        <v>1470</v>
      </c>
    </row>
    <row r="347">
      <c r="A347" s="46">
        <v>194192.0</v>
      </c>
      <c r="B347" s="47" t="s">
        <v>1471</v>
      </c>
    </row>
    <row r="348">
      <c r="A348" s="46">
        <v>194193.0</v>
      </c>
      <c r="B348" s="47" t="s">
        <v>1472</v>
      </c>
    </row>
    <row r="349">
      <c r="A349" s="46">
        <v>194194.0</v>
      </c>
      <c r="B349" s="47" t="s">
        <v>1473</v>
      </c>
    </row>
    <row r="350">
      <c r="A350" s="46">
        <v>194195.0</v>
      </c>
      <c r="B350" s="47" t="s">
        <v>1474</v>
      </c>
    </row>
    <row r="351">
      <c r="A351" s="46">
        <v>194196.0</v>
      </c>
      <c r="B351" s="47" t="s">
        <v>1475</v>
      </c>
    </row>
    <row r="352">
      <c r="A352" s="46">
        <v>194197.0</v>
      </c>
      <c r="B352" s="47" t="s">
        <v>1476</v>
      </c>
    </row>
    <row r="353">
      <c r="A353" s="46">
        <v>194198.0</v>
      </c>
      <c r="B353" s="47" t="s">
        <v>1477</v>
      </c>
    </row>
    <row r="354">
      <c r="A354" s="46">
        <v>194199.0</v>
      </c>
      <c r="B354" s="47" t="s">
        <v>1478</v>
      </c>
    </row>
    <row r="355">
      <c r="A355" s="46">
        <v>194200.0</v>
      </c>
      <c r="B355" s="47" t="s">
        <v>1479</v>
      </c>
    </row>
    <row r="356">
      <c r="A356" s="46">
        <v>194201.0</v>
      </c>
      <c r="B356" s="47" t="s">
        <v>1480</v>
      </c>
    </row>
    <row r="357">
      <c r="A357" s="46">
        <v>194202.0</v>
      </c>
      <c r="B357" s="47" t="s">
        <v>1481</v>
      </c>
    </row>
    <row r="358">
      <c r="A358" s="46">
        <v>194203.0</v>
      </c>
      <c r="B358" s="47" t="s">
        <v>1482</v>
      </c>
    </row>
    <row r="359">
      <c r="A359" s="46">
        <v>194204.0</v>
      </c>
      <c r="B359" s="47" t="s">
        <v>1483</v>
      </c>
    </row>
    <row r="360">
      <c r="A360" s="46">
        <v>194205.0</v>
      </c>
      <c r="B360" s="47" t="s">
        <v>1484</v>
      </c>
    </row>
    <row r="361">
      <c r="A361" s="46">
        <v>194206.0</v>
      </c>
      <c r="B361" s="47" t="s">
        <v>1485</v>
      </c>
    </row>
    <row r="362">
      <c r="A362" s="46">
        <v>194207.0</v>
      </c>
      <c r="B362" s="47" t="s">
        <v>1486</v>
      </c>
    </row>
    <row r="363">
      <c r="A363" s="46">
        <v>194208.0</v>
      </c>
      <c r="B363" s="47" t="s">
        <v>1487</v>
      </c>
    </row>
    <row r="364">
      <c r="A364" s="46">
        <v>194209.0</v>
      </c>
      <c r="B364" s="47" t="s">
        <v>1043</v>
      </c>
    </row>
    <row r="365">
      <c r="A365" s="46">
        <v>194210.0</v>
      </c>
      <c r="B365" s="47" t="s">
        <v>1488</v>
      </c>
    </row>
    <row r="366">
      <c r="A366" s="46">
        <v>194211.0</v>
      </c>
      <c r="B366" s="47" t="s">
        <v>1489</v>
      </c>
    </row>
    <row r="367">
      <c r="A367" s="46">
        <v>194212.0</v>
      </c>
      <c r="B367" s="47" t="s">
        <v>1490</v>
      </c>
    </row>
    <row r="368">
      <c r="A368" s="46">
        <v>194213.0</v>
      </c>
      <c r="B368" s="47" t="s">
        <v>1045</v>
      </c>
    </row>
    <row r="369">
      <c r="A369" s="46">
        <v>194214.0</v>
      </c>
      <c r="B369" s="47" t="s">
        <v>1491</v>
      </c>
    </row>
    <row r="370">
      <c r="A370" s="46">
        <v>194215.0</v>
      </c>
      <c r="B370" s="47" t="s">
        <v>1492</v>
      </c>
    </row>
    <row r="371">
      <c r="A371" s="46">
        <v>194216.0</v>
      </c>
      <c r="B371" s="47" t="s">
        <v>1493</v>
      </c>
    </row>
    <row r="372">
      <c r="A372" s="46">
        <v>194217.0</v>
      </c>
      <c r="B372" s="47" t="s">
        <v>1494</v>
      </c>
    </row>
    <row r="373">
      <c r="A373" s="46">
        <v>194218.0</v>
      </c>
      <c r="B373" s="47" t="s">
        <v>1495</v>
      </c>
    </row>
    <row r="374">
      <c r="A374" s="46">
        <v>194219.0</v>
      </c>
      <c r="B374" s="47" t="s">
        <v>1496</v>
      </c>
    </row>
    <row r="375">
      <c r="A375" s="46">
        <v>194220.0</v>
      </c>
      <c r="B375" s="47" t="s">
        <v>1497</v>
      </c>
    </row>
    <row r="376">
      <c r="A376" s="46">
        <v>194221.0</v>
      </c>
      <c r="B376" s="47" t="s">
        <v>1498</v>
      </c>
    </row>
    <row r="377">
      <c r="A377" s="46">
        <v>194222.0</v>
      </c>
      <c r="B377" s="47" t="s">
        <v>1086</v>
      </c>
    </row>
    <row r="378">
      <c r="A378" s="46">
        <v>194223.0</v>
      </c>
      <c r="B378" s="47" t="s">
        <v>1499</v>
      </c>
    </row>
    <row r="379">
      <c r="A379" s="46">
        <v>194224.0</v>
      </c>
      <c r="B379" s="47" t="s">
        <v>1500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20.25" customHeight="1">
      <c r="A1" s="35" t="s">
        <v>958</v>
      </c>
      <c r="B1" s="35" t="s">
        <v>1218</v>
      </c>
      <c r="C1" s="35" t="s">
        <v>1219</v>
      </c>
      <c r="D1" s="35" t="s">
        <v>1220</v>
      </c>
      <c r="E1" s="35" t="s">
        <v>1221</v>
      </c>
      <c r="F1" s="35" t="s">
        <v>1222</v>
      </c>
      <c r="G1" s="35" t="s">
        <v>1223</v>
      </c>
      <c r="H1" s="35" t="s">
        <v>1224</v>
      </c>
      <c r="I1" s="35" t="s">
        <v>1225</v>
      </c>
      <c r="J1" s="35" t="s">
        <v>1226</v>
      </c>
      <c r="K1" s="35" t="s">
        <v>1227</v>
      </c>
      <c r="L1" s="35" t="s">
        <v>1228</v>
      </c>
      <c r="M1" s="35" t="s">
        <v>1229</v>
      </c>
      <c r="N1" s="35" t="s">
        <v>1230</v>
      </c>
    </row>
    <row r="2">
      <c r="A2" s="27">
        <v>193863.0</v>
      </c>
      <c r="B2" s="27">
        <v>2.0</v>
      </c>
      <c r="C2" s="27">
        <v>4.0</v>
      </c>
      <c r="D2" s="27">
        <v>5.0</v>
      </c>
      <c r="E2" s="27">
        <v>1.0</v>
      </c>
      <c r="F2" s="27">
        <v>2.0</v>
      </c>
      <c r="G2" s="27">
        <v>8.0</v>
      </c>
      <c r="H2" s="27">
        <v>1.0</v>
      </c>
      <c r="I2" s="27">
        <v>8.0</v>
      </c>
      <c r="J2" s="27">
        <v>4.0</v>
      </c>
      <c r="K2" s="27">
        <v>7.0</v>
      </c>
      <c r="L2" s="27">
        <v>4.0</v>
      </c>
      <c r="M2" s="27">
        <v>11.0</v>
      </c>
      <c r="N2" s="27">
        <v>3.0</v>
      </c>
    </row>
    <row r="3">
      <c r="A3" s="27">
        <v>193903.0</v>
      </c>
      <c r="B3" s="27">
        <v>3.0</v>
      </c>
      <c r="C3" s="27">
        <v>3.0</v>
      </c>
      <c r="D3" s="27">
        <v>4.0</v>
      </c>
      <c r="E3" s="27">
        <v>2.0</v>
      </c>
      <c r="F3" s="27">
        <v>6.0</v>
      </c>
      <c r="G3" s="27">
        <v>5.0</v>
      </c>
      <c r="H3" s="27">
        <v>3.0</v>
      </c>
      <c r="I3" s="27">
        <v>4.0</v>
      </c>
      <c r="J3" s="27">
        <v>3.0</v>
      </c>
      <c r="K3" s="27">
        <v>5.0</v>
      </c>
      <c r="L3" s="27">
        <v>6.0</v>
      </c>
      <c r="M3" s="27">
        <v>2.0</v>
      </c>
      <c r="N3" s="27">
        <v>3.0</v>
      </c>
    </row>
    <row r="4">
      <c r="A4" s="27">
        <v>193848.0</v>
      </c>
      <c r="B4" s="27">
        <v>3.0</v>
      </c>
      <c r="C4" s="27">
        <v>4.0</v>
      </c>
      <c r="D4" s="27">
        <v>1.0</v>
      </c>
      <c r="E4" s="27">
        <v>1.0</v>
      </c>
      <c r="F4" s="27">
        <v>2.0</v>
      </c>
      <c r="G4" s="27">
        <v>5.0</v>
      </c>
      <c r="H4" s="27">
        <v>3.0</v>
      </c>
      <c r="I4" s="27">
        <v>9.0</v>
      </c>
      <c r="J4" s="27">
        <v>6.0</v>
      </c>
      <c r="K4" s="27">
        <v>12.0</v>
      </c>
      <c r="L4" s="27">
        <v>7.0</v>
      </c>
      <c r="M4" s="27">
        <v>6.0</v>
      </c>
      <c r="N4" s="27">
        <v>9.0</v>
      </c>
    </row>
    <row r="5">
      <c r="A5" s="27">
        <v>193889.0</v>
      </c>
      <c r="B5" s="27">
        <v>3.0</v>
      </c>
      <c r="C5" s="27">
        <v>3.0</v>
      </c>
      <c r="D5" s="27">
        <v>1.0</v>
      </c>
      <c r="E5" s="27">
        <v>1.0</v>
      </c>
      <c r="F5" s="27">
        <v>4.0</v>
      </c>
      <c r="G5" s="27">
        <v>7.0</v>
      </c>
      <c r="H5" s="27">
        <v>3.0</v>
      </c>
      <c r="I5" s="27">
        <v>3.0</v>
      </c>
      <c r="J5" s="27">
        <v>8.0</v>
      </c>
      <c r="K5" s="27">
        <v>6.0</v>
      </c>
      <c r="L5" s="27">
        <v>11.0</v>
      </c>
      <c r="M5" s="27">
        <v>2.0</v>
      </c>
      <c r="N5" s="27">
        <v>15.0</v>
      </c>
    </row>
    <row r="6">
      <c r="A6" s="27">
        <v>193972.0</v>
      </c>
      <c r="B6" s="27">
        <v>2.0</v>
      </c>
      <c r="C6" s="27">
        <v>4.0</v>
      </c>
      <c r="D6" s="27">
        <v>1.0</v>
      </c>
      <c r="E6" s="27">
        <v>1.0</v>
      </c>
      <c r="F6" s="27">
        <v>2.0</v>
      </c>
      <c r="G6" s="27">
        <v>8.0</v>
      </c>
      <c r="H6" s="27">
        <v>1.0</v>
      </c>
      <c r="I6" s="27">
        <v>2.0</v>
      </c>
      <c r="J6" s="27">
        <v>4.0</v>
      </c>
      <c r="K6" s="27">
        <v>12.0</v>
      </c>
      <c r="L6" s="27">
        <v>11.0</v>
      </c>
      <c r="M6" s="27">
        <v>6.0</v>
      </c>
      <c r="N6" s="27">
        <v>9.0</v>
      </c>
    </row>
    <row r="7">
      <c r="A7" s="27">
        <v>193866.0</v>
      </c>
      <c r="B7" s="27">
        <v>1.0</v>
      </c>
      <c r="C7" s="27">
        <v>1.0</v>
      </c>
      <c r="D7" s="27">
        <v>1.0</v>
      </c>
      <c r="E7" s="27">
        <v>1.0</v>
      </c>
      <c r="F7" s="27">
        <v>6.0</v>
      </c>
      <c r="G7" s="27">
        <v>5.0</v>
      </c>
      <c r="H7" s="27">
        <v>1.0</v>
      </c>
      <c r="I7" s="27">
        <v>2.0</v>
      </c>
      <c r="J7" s="27">
        <v>4.0</v>
      </c>
      <c r="K7" s="27">
        <v>8.0</v>
      </c>
      <c r="L7" s="27">
        <v>9.0</v>
      </c>
      <c r="M7" s="27">
        <v>6.0</v>
      </c>
      <c r="N7" s="27">
        <v>2.0</v>
      </c>
    </row>
    <row r="8">
      <c r="A8" s="27">
        <v>193909.0</v>
      </c>
      <c r="B8" s="27">
        <v>3.0</v>
      </c>
      <c r="C8" s="27">
        <v>4.0</v>
      </c>
      <c r="D8" s="27">
        <v>1.0</v>
      </c>
      <c r="E8" s="27">
        <v>1.0</v>
      </c>
      <c r="F8" s="27">
        <v>5.0</v>
      </c>
      <c r="G8" s="27">
        <v>7.0</v>
      </c>
      <c r="H8" s="27">
        <v>3.0</v>
      </c>
      <c r="I8" s="27">
        <v>10.0</v>
      </c>
      <c r="J8" s="27">
        <v>4.0</v>
      </c>
      <c r="K8" s="27">
        <v>2.0</v>
      </c>
      <c r="L8" s="27">
        <v>8.0</v>
      </c>
      <c r="M8" s="27">
        <v>6.0</v>
      </c>
      <c r="N8" s="27">
        <v>13.0</v>
      </c>
    </row>
    <row r="9">
      <c r="A9" s="27">
        <v>193962.0</v>
      </c>
      <c r="B9" s="27">
        <v>3.0</v>
      </c>
      <c r="C9" s="27">
        <v>2.0</v>
      </c>
      <c r="D9" s="27">
        <v>4.0</v>
      </c>
      <c r="E9" s="27">
        <v>1.0</v>
      </c>
      <c r="F9" s="27">
        <v>3.0</v>
      </c>
      <c r="G9" s="27">
        <v>1.0</v>
      </c>
      <c r="H9" s="27">
        <v>1.0</v>
      </c>
      <c r="I9" s="27">
        <v>5.0</v>
      </c>
      <c r="J9" s="27">
        <v>1.0</v>
      </c>
      <c r="K9" s="27">
        <v>4.0</v>
      </c>
      <c r="L9" s="27">
        <v>13.0</v>
      </c>
      <c r="M9" s="27">
        <v>3.0</v>
      </c>
      <c r="N9" s="27">
        <v>4.0</v>
      </c>
    </row>
    <row r="10">
      <c r="A10" s="27">
        <v>193963.0</v>
      </c>
      <c r="B10" s="27">
        <v>2.0</v>
      </c>
      <c r="C10" s="27">
        <v>2.0</v>
      </c>
      <c r="D10" s="27">
        <v>1.0</v>
      </c>
      <c r="E10" s="27">
        <v>1.0</v>
      </c>
      <c r="F10" s="27">
        <v>2.0</v>
      </c>
      <c r="G10" s="27">
        <v>2.0</v>
      </c>
      <c r="H10" s="27">
        <v>1.0</v>
      </c>
      <c r="I10" s="27">
        <v>10.0</v>
      </c>
      <c r="J10" s="27">
        <v>4.0</v>
      </c>
      <c r="K10" s="27">
        <v>2.0</v>
      </c>
      <c r="L10" s="27">
        <v>11.0</v>
      </c>
      <c r="M10" s="27">
        <v>7.0</v>
      </c>
      <c r="N10" s="27">
        <v>14.0</v>
      </c>
    </row>
    <row r="11">
      <c r="A11" s="27">
        <v>193964.0</v>
      </c>
      <c r="B11" s="27">
        <v>3.0</v>
      </c>
      <c r="C11" s="27">
        <v>2.0</v>
      </c>
      <c r="D11" s="27">
        <v>3.0</v>
      </c>
      <c r="E11" s="27">
        <v>2.0</v>
      </c>
      <c r="F11" s="27">
        <v>3.0</v>
      </c>
      <c r="G11" s="27">
        <v>8.0</v>
      </c>
      <c r="H11" s="27">
        <v>3.0</v>
      </c>
      <c r="I11" s="27">
        <v>3.0</v>
      </c>
      <c r="J11" s="27">
        <v>8.0</v>
      </c>
      <c r="K11" s="27">
        <v>2.0</v>
      </c>
      <c r="L11" s="27">
        <v>2.0</v>
      </c>
      <c r="M11" s="27">
        <v>7.0</v>
      </c>
      <c r="N11" s="27">
        <v>14.0</v>
      </c>
    </row>
    <row r="12">
      <c r="A12" s="27">
        <v>193847.0</v>
      </c>
      <c r="B12" s="27">
        <v>3.0</v>
      </c>
      <c r="C12" s="27">
        <v>1.0</v>
      </c>
      <c r="D12" s="27">
        <v>4.0</v>
      </c>
      <c r="E12" s="27">
        <v>6.0</v>
      </c>
      <c r="F12" s="27">
        <v>1.0</v>
      </c>
      <c r="G12" s="27">
        <v>5.0</v>
      </c>
      <c r="H12" s="27">
        <v>4.0</v>
      </c>
      <c r="I12" s="27">
        <v>5.0</v>
      </c>
      <c r="J12" s="27">
        <v>6.0</v>
      </c>
      <c r="K12" s="27">
        <v>4.0</v>
      </c>
      <c r="L12" s="27">
        <v>6.0</v>
      </c>
      <c r="M12" s="27">
        <v>3.0</v>
      </c>
      <c r="N12" s="27">
        <v>4.0</v>
      </c>
    </row>
    <row r="13">
      <c r="A13" s="27">
        <v>193880.0</v>
      </c>
      <c r="B13" s="27">
        <v>3.0</v>
      </c>
      <c r="C13" s="27">
        <v>2.0</v>
      </c>
      <c r="D13" s="27">
        <v>5.0</v>
      </c>
      <c r="E13" s="27">
        <v>5.0</v>
      </c>
      <c r="F13" s="27">
        <v>1.0</v>
      </c>
      <c r="G13" s="27">
        <v>8.0</v>
      </c>
      <c r="H13" s="27">
        <v>8.0</v>
      </c>
      <c r="I13" s="27">
        <v>5.0</v>
      </c>
      <c r="J13" s="27">
        <v>6.0</v>
      </c>
      <c r="K13" s="27">
        <v>11.0</v>
      </c>
      <c r="L13" s="27">
        <v>12.0</v>
      </c>
      <c r="M13" s="27">
        <v>2.0</v>
      </c>
      <c r="N13" s="27">
        <v>15.0</v>
      </c>
    </row>
    <row r="14">
      <c r="A14" s="27">
        <v>194084.0</v>
      </c>
      <c r="B14" s="27">
        <v>3.0</v>
      </c>
      <c r="C14" s="27">
        <v>2.0</v>
      </c>
      <c r="D14" s="27">
        <v>5.0</v>
      </c>
      <c r="E14" s="27">
        <v>1.0</v>
      </c>
      <c r="F14" s="27">
        <v>5.0</v>
      </c>
      <c r="G14" s="27">
        <v>5.0</v>
      </c>
      <c r="H14" s="27">
        <v>8.0</v>
      </c>
      <c r="I14" s="27">
        <v>3.0</v>
      </c>
      <c r="J14" s="27">
        <v>8.0</v>
      </c>
      <c r="K14" s="27">
        <v>10.0</v>
      </c>
      <c r="L14" s="27">
        <v>2.0</v>
      </c>
      <c r="M14" s="27">
        <v>4.0</v>
      </c>
      <c r="N14" s="27">
        <v>13.0</v>
      </c>
    </row>
    <row r="15">
      <c r="A15" s="27">
        <v>193907.0</v>
      </c>
      <c r="B15" s="27">
        <v>2.0</v>
      </c>
      <c r="C15" s="27">
        <v>4.0</v>
      </c>
      <c r="D15" s="27">
        <v>1.0</v>
      </c>
      <c r="E15" s="27">
        <v>5.0</v>
      </c>
      <c r="F15" s="27">
        <v>5.0</v>
      </c>
      <c r="G15" s="27">
        <v>2.0</v>
      </c>
      <c r="H15" s="27">
        <v>6.0</v>
      </c>
      <c r="I15" s="27">
        <v>8.0</v>
      </c>
      <c r="J15" s="27">
        <v>7.0</v>
      </c>
      <c r="K15" s="27">
        <v>4.0</v>
      </c>
      <c r="L15" s="27">
        <v>13.0</v>
      </c>
      <c r="M15" s="27">
        <v>7.0</v>
      </c>
      <c r="N15" s="27">
        <v>10.0</v>
      </c>
    </row>
    <row r="16">
      <c r="A16" s="27">
        <v>193936.0</v>
      </c>
      <c r="B16" s="27">
        <v>3.0</v>
      </c>
      <c r="C16" s="27">
        <v>3.0</v>
      </c>
      <c r="D16" s="27">
        <v>5.0</v>
      </c>
      <c r="E16" s="27">
        <v>1.0</v>
      </c>
      <c r="F16" s="27">
        <v>4.0</v>
      </c>
      <c r="G16" s="27">
        <v>5.0</v>
      </c>
      <c r="H16" s="27">
        <v>3.0</v>
      </c>
      <c r="I16" s="27">
        <v>3.0</v>
      </c>
      <c r="J16" s="27">
        <v>8.0</v>
      </c>
      <c r="K16" s="27">
        <v>6.0</v>
      </c>
      <c r="L16" s="27">
        <v>7.0</v>
      </c>
      <c r="M16" s="27">
        <v>1.0</v>
      </c>
      <c r="N16" s="27">
        <v>13.0</v>
      </c>
    </row>
    <row r="17">
      <c r="A17" s="27">
        <v>193952.0</v>
      </c>
      <c r="B17" s="27">
        <v>2.0</v>
      </c>
      <c r="C17" s="27">
        <v>2.0</v>
      </c>
      <c r="D17" s="27">
        <v>3.0</v>
      </c>
      <c r="E17" s="27">
        <v>5.0</v>
      </c>
      <c r="F17" s="27">
        <v>6.0</v>
      </c>
      <c r="G17" s="27">
        <v>8.0</v>
      </c>
      <c r="H17" s="27">
        <v>7.0</v>
      </c>
      <c r="I17" s="27">
        <v>5.0</v>
      </c>
      <c r="J17" s="27">
        <v>6.0</v>
      </c>
      <c r="K17" s="27">
        <v>7.0</v>
      </c>
      <c r="L17" s="27">
        <v>5.0</v>
      </c>
      <c r="M17" s="27">
        <v>9.0</v>
      </c>
      <c r="N17" s="27">
        <v>14.0</v>
      </c>
    </row>
    <row r="18">
      <c r="A18" s="27">
        <v>193954.0</v>
      </c>
      <c r="B18" s="27">
        <v>2.0</v>
      </c>
      <c r="C18" s="27">
        <v>4.0</v>
      </c>
      <c r="D18" s="27">
        <v>1.0</v>
      </c>
      <c r="E18" s="27">
        <v>1.0</v>
      </c>
      <c r="F18" s="27">
        <v>2.0</v>
      </c>
      <c r="G18" s="27">
        <v>8.0</v>
      </c>
      <c r="H18" s="27">
        <v>1.0</v>
      </c>
      <c r="I18" s="27">
        <v>10.0</v>
      </c>
      <c r="J18" s="27">
        <v>4.0</v>
      </c>
      <c r="K18" s="27">
        <v>7.0</v>
      </c>
      <c r="L18" s="27">
        <v>1.0</v>
      </c>
      <c r="M18" s="27">
        <v>5.0</v>
      </c>
      <c r="N18" s="27">
        <v>5.0</v>
      </c>
    </row>
    <row r="19">
      <c r="A19" s="27">
        <v>194209.0</v>
      </c>
      <c r="B19" s="27">
        <v>2.0</v>
      </c>
      <c r="C19" s="27">
        <v>4.0</v>
      </c>
      <c r="D19" s="27">
        <v>1.0</v>
      </c>
      <c r="E19" s="27">
        <v>1.0</v>
      </c>
      <c r="F19" s="27">
        <v>2.0</v>
      </c>
      <c r="G19" s="27">
        <v>8.0</v>
      </c>
      <c r="H19" s="27">
        <v>1.0</v>
      </c>
      <c r="I19" s="27">
        <v>5.0</v>
      </c>
      <c r="J19" s="27">
        <v>4.0</v>
      </c>
      <c r="K19" s="27">
        <v>7.0</v>
      </c>
      <c r="L19" s="27">
        <v>11.0</v>
      </c>
      <c r="M19" s="27">
        <v>7.0</v>
      </c>
      <c r="N19" s="27">
        <v>13.0</v>
      </c>
    </row>
    <row r="20">
      <c r="A20" s="27">
        <v>193987.0</v>
      </c>
      <c r="B20" s="27">
        <v>2.0</v>
      </c>
      <c r="C20" s="27">
        <v>1.0</v>
      </c>
      <c r="D20" s="27">
        <v>3.0</v>
      </c>
      <c r="E20" s="27">
        <v>5.0</v>
      </c>
      <c r="F20" s="27">
        <v>3.0</v>
      </c>
      <c r="G20" s="27">
        <v>2.0</v>
      </c>
      <c r="H20" s="27">
        <v>7.0</v>
      </c>
      <c r="I20" s="27">
        <v>5.0</v>
      </c>
      <c r="J20" s="27">
        <v>8.0</v>
      </c>
      <c r="K20" s="27">
        <v>10.0</v>
      </c>
      <c r="L20" s="27">
        <v>2.0</v>
      </c>
      <c r="M20" s="27">
        <v>7.0</v>
      </c>
      <c r="N20" s="27">
        <v>15.0</v>
      </c>
    </row>
    <row r="21">
      <c r="A21" s="27">
        <v>194213.0</v>
      </c>
      <c r="B21" s="27">
        <v>2.0</v>
      </c>
      <c r="C21" s="27">
        <v>2.0</v>
      </c>
      <c r="D21" s="27">
        <v>5.0</v>
      </c>
      <c r="E21" s="27">
        <v>5.0</v>
      </c>
      <c r="F21" s="27">
        <v>5.0</v>
      </c>
      <c r="G21" s="27">
        <v>5.0</v>
      </c>
      <c r="H21" s="27">
        <v>6.0</v>
      </c>
      <c r="I21" s="27">
        <v>8.0</v>
      </c>
      <c r="J21" s="27">
        <v>5.0</v>
      </c>
      <c r="K21" s="27">
        <v>4.0</v>
      </c>
      <c r="L21" s="27">
        <v>6.0</v>
      </c>
      <c r="M21" s="27">
        <v>7.0</v>
      </c>
      <c r="N21" s="27">
        <v>10.0</v>
      </c>
    </row>
    <row r="22">
      <c r="A22" s="27">
        <v>193937.0</v>
      </c>
      <c r="B22" s="27">
        <v>2.0</v>
      </c>
      <c r="C22" s="27">
        <v>2.0</v>
      </c>
      <c r="D22" s="27">
        <v>1.0</v>
      </c>
      <c r="E22" s="27">
        <v>5.0</v>
      </c>
      <c r="F22" s="27">
        <v>2.0</v>
      </c>
      <c r="G22" s="27">
        <v>2.0</v>
      </c>
      <c r="H22" s="27">
        <v>1.0</v>
      </c>
      <c r="I22" s="27">
        <v>8.0</v>
      </c>
      <c r="J22" s="27">
        <v>4.0</v>
      </c>
      <c r="K22" s="27">
        <v>4.0</v>
      </c>
      <c r="L22" s="27">
        <v>13.0</v>
      </c>
      <c r="M22" s="27">
        <v>3.0</v>
      </c>
      <c r="N22" s="27">
        <v>1.0</v>
      </c>
    </row>
    <row r="23">
      <c r="A23" s="27">
        <v>193942.0</v>
      </c>
      <c r="B23" s="27">
        <v>3.0</v>
      </c>
      <c r="C23" s="27">
        <v>4.0</v>
      </c>
      <c r="D23" s="27">
        <v>5.0</v>
      </c>
      <c r="E23" s="27">
        <v>1.0</v>
      </c>
      <c r="F23" s="27">
        <v>5.0</v>
      </c>
      <c r="G23" s="27">
        <v>5.0</v>
      </c>
      <c r="H23" s="27">
        <v>3.0</v>
      </c>
      <c r="I23" s="27">
        <v>3.0</v>
      </c>
      <c r="J23" s="27">
        <v>6.0</v>
      </c>
      <c r="K23" s="27">
        <v>12.0</v>
      </c>
      <c r="L23" s="27">
        <v>13.0</v>
      </c>
      <c r="M23" s="27">
        <v>6.0</v>
      </c>
      <c r="N23" s="27">
        <v>4.0</v>
      </c>
    </row>
    <row r="24">
      <c r="A24" s="27">
        <v>194165.0</v>
      </c>
      <c r="B24" s="27">
        <v>3.0</v>
      </c>
      <c r="C24" s="27">
        <v>3.0</v>
      </c>
      <c r="D24" s="27">
        <v>4.0</v>
      </c>
      <c r="E24" s="27">
        <v>3.0</v>
      </c>
      <c r="F24" s="27">
        <v>4.0</v>
      </c>
      <c r="G24" s="27">
        <v>5.0</v>
      </c>
      <c r="H24" s="27">
        <v>3.0</v>
      </c>
      <c r="I24" s="27">
        <v>3.0</v>
      </c>
      <c r="J24" s="27">
        <v>8.0</v>
      </c>
      <c r="K24" s="27">
        <v>12.0</v>
      </c>
      <c r="L24" s="27">
        <v>6.0</v>
      </c>
      <c r="M24" s="27">
        <v>2.0</v>
      </c>
      <c r="N24" s="27">
        <v>4.0</v>
      </c>
    </row>
    <row r="25">
      <c r="A25" s="27">
        <v>193885.0</v>
      </c>
      <c r="B25" s="27">
        <v>3.0</v>
      </c>
      <c r="C25" s="27">
        <v>1.0</v>
      </c>
      <c r="D25" s="27">
        <v>2.0</v>
      </c>
      <c r="E25" s="27">
        <v>2.0</v>
      </c>
      <c r="F25" s="27">
        <v>6.0</v>
      </c>
      <c r="G25" s="27">
        <v>5.0</v>
      </c>
      <c r="H25" s="27">
        <v>3.0</v>
      </c>
      <c r="I25" s="27">
        <v>3.0</v>
      </c>
      <c r="J25" s="27">
        <v>3.0</v>
      </c>
      <c r="K25" s="27">
        <v>12.0</v>
      </c>
      <c r="L25" s="27">
        <v>12.0</v>
      </c>
      <c r="M25" s="27">
        <v>14.0</v>
      </c>
      <c r="N25" s="27">
        <v>4.0</v>
      </c>
    </row>
    <row r="26">
      <c r="A26" s="27">
        <v>193861.0</v>
      </c>
      <c r="B26" s="27">
        <v>1.0</v>
      </c>
      <c r="C26" s="27">
        <v>2.0</v>
      </c>
      <c r="D26" s="27">
        <v>3.0</v>
      </c>
      <c r="E26" s="27">
        <v>3.0</v>
      </c>
      <c r="F26" s="27">
        <v>5.0</v>
      </c>
      <c r="G26" s="27">
        <v>6.0</v>
      </c>
      <c r="H26" s="27">
        <v>7.0</v>
      </c>
      <c r="I26" s="27">
        <v>5.0</v>
      </c>
      <c r="J26" s="27">
        <v>8.0</v>
      </c>
      <c r="K26" s="27">
        <v>7.0</v>
      </c>
      <c r="L26" s="27">
        <v>1.0</v>
      </c>
      <c r="M26" s="27">
        <v>7.0</v>
      </c>
      <c r="N26" s="27">
        <v>15.0</v>
      </c>
    </row>
    <row r="27">
      <c r="A27" s="27">
        <v>193953.0</v>
      </c>
      <c r="B27" s="27">
        <v>2.0</v>
      </c>
      <c r="C27" s="27">
        <v>3.0</v>
      </c>
      <c r="D27" s="27">
        <v>3.0</v>
      </c>
      <c r="E27" s="27">
        <v>1.0</v>
      </c>
      <c r="F27" s="27">
        <v>5.0</v>
      </c>
      <c r="G27" s="27">
        <v>2.0</v>
      </c>
      <c r="H27" s="27">
        <v>8.0</v>
      </c>
      <c r="I27" s="27">
        <v>9.0</v>
      </c>
      <c r="J27" s="27">
        <v>1.0</v>
      </c>
      <c r="K27" s="27">
        <v>6.0</v>
      </c>
      <c r="L27" s="27">
        <v>4.0</v>
      </c>
      <c r="M27" s="27">
        <v>4.0</v>
      </c>
      <c r="N27" s="27">
        <v>4.0</v>
      </c>
    </row>
    <row r="28">
      <c r="A28" s="27">
        <v>194172.0</v>
      </c>
      <c r="B28" s="27">
        <v>1.0</v>
      </c>
      <c r="C28" s="27">
        <v>2.0</v>
      </c>
      <c r="D28" s="27">
        <v>4.0</v>
      </c>
      <c r="E28" s="27">
        <v>3.0</v>
      </c>
      <c r="F28" s="27">
        <v>7.0</v>
      </c>
      <c r="G28" s="27">
        <v>4.0</v>
      </c>
      <c r="H28" s="27">
        <v>1.0</v>
      </c>
      <c r="I28" s="27">
        <v>10.0</v>
      </c>
      <c r="J28" s="27">
        <v>4.0</v>
      </c>
      <c r="K28" s="27">
        <v>12.0</v>
      </c>
      <c r="L28" s="27">
        <v>9.0</v>
      </c>
      <c r="M28" s="27">
        <v>14.0</v>
      </c>
      <c r="N28" s="27">
        <v>14.0</v>
      </c>
    </row>
    <row r="29">
      <c r="A29" s="27">
        <v>193891.0</v>
      </c>
      <c r="B29" s="27">
        <v>2.0</v>
      </c>
      <c r="C29" s="27">
        <v>4.0</v>
      </c>
      <c r="D29" s="27">
        <v>1.0</v>
      </c>
      <c r="E29" s="27">
        <v>1.0</v>
      </c>
      <c r="F29" s="27">
        <v>2.0</v>
      </c>
      <c r="G29" s="27">
        <v>2.0</v>
      </c>
      <c r="H29" s="27">
        <v>1.0</v>
      </c>
      <c r="I29" s="27">
        <v>8.0</v>
      </c>
      <c r="J29" s="27">
        <v>4.0</v>
      </c>
      <c r="K29" s="27">
        <v>11.0</v>
      </c>
      <c r="L29" s="27">
        <v>4.0</v>
      </c>
      <c r="M29" s="27">
        <v>7.0</v>
      </c>
      <c r="N29" s="27">
        <v>10.0</v>
      </c>
    </row>
    <row r="30">
      <c r="A30" s="27">
        <v>193892.0</v>
      </c>
      <c r="B30" s="27">
        <v>2.0</v>
      </c>
      <c r="C30" s="27">
        <v>4.0</v>
      </c>
      <c r="D30" s="27">
        <v>1.0</v>
      </c>
      <c r="E30" s="27">
        <v>1.0</v>
      </c>
      <c r="F30" s="27">
        <v>5.0</v>
      </c>
      <c r="G30" s="27">
        <v>3.0</v>
      </c>
      <c r="H30" s="27">
        <v>1.0</v>
      </c>
      <c r="I30" s="27">
        <v>10.0</v>
      </c>
      <c r="J30" s="27">
        <v>4.0</v>
      </c>
      <c r="K30" s="27">
        <v>12.0</v>
      </c>
      <c r="L30" s="27">
        <v>4.0</v>
      </c>
      <c r="M30" s="27">
        <v>6.0</v>
      </c>
      <c r="N30" s="27">
        <v>9.0</v>
      </c>
    </row>
    <row r="31">
      <c r="A31" s="27">
        <v>193924.0</v>
      </c>
      <c r="B31" s="27">
        <v>2.0</v>
      </c>
      <c r="C31" s="27">
        <v>4.0</v>
      </c>
      <c r="D31" s="27">
        <v>1.0</v>
      </c>
      <c r="E31" s="27">
        <v>1.0</v>
      </c>
      <c r="F31" s="27">
        <v>2.0</v>
      </c>
      <c r="G31" s="27">
        <v>8.0</v>
      </c>
      <c r="H31" s="27">
        <v>1.0</v>
      </c>
      <c r="I31" s="27">
        <v>8.0</v>
      </c>
      <c r="J31" s="27">
        <v>4.0</v>
      </c>
      <c r="K31" s="27">
        <v>7.0</v>
      </c>
      <c r="L31" s="27">
        <v>5.0</v>
      </c>
      <c r="M31" s="27">
        <v>5.0</v>
      </c>
      <c r="N31" s="27">
        <v>9.0</v>
      </c>
    </row>
    <row r="32">
      <c r="A32" s="27">
        <v>193897.0</v>
      </c>
      <c r="B32" s="27">
        <v>3.0</v>
      </c>
      <c r="C32" s="27">
        <v>4.0</v>
      </c>
      <c r="D32" s="27">
        <v>1.0</v>
      </c>
      <c r="E32" s="27">
        <v>2.0</v>
      </c>
      <c r="F32" s="27">
        <v>1.0</v>
      </c>
      <c r="G32" s="27">
        <v>3.0</v>
      </c>
      <c r="H32" s="27">
        <v>3.0</v>
      </c>
      <c r="I32" s="27">
        <v>1.0</v>
      </c>
      <c r="J32" s="27">
        <v>1.0</v>
      </c>
      <c r="K32" s="27">
        <v>8.0</v>
      </c>
      <c r="L32" s="27">
        <v>8.0</v>
      </c>
      <c r="M32" s="27">
        <v>10.0</v>
      </c>
      <c r="N32" s="27">
        <v>11.0</v>
      </c>
    </row>
    <row r="33">
      <c r="A33" s="27">
        <v>193996.0</v>
      </c>
      <c r="B33" s="27">
        <v>2.0</v>
      </c>
      <c r="C33" s="27">
        <v>4.0</v>
      </c>
      <c r="D33" s="27">
        <v>1.0</v>
      </c>
      <c r="E33" s="27">
        <v>1.0</v>
      </c>
      <c r="F33" s="27">
        <v>2.0</v>
      </c>
      <c r="G33" s="27">
        <v>2.0</v>
      </c>
      <c r="H33" s="27">
        <v>1.0</v>
      </c>
      <c r="I33" s="27">
        <v>8.0</v>
      </c>
      <c r="J33" s="27">
        <v>4.0</v>
      </c>
      <c r="K33" s="27">
        <v>11.0</v>
      </c>
      <c r="L33" s="27">
        <v>4.0</v>
      </c>
      <c r="M33" s="27">
        <v>6.0</v>
      </c>
      <c r="N33" s="27">
        <v>6.0</v>
      </c>
    </row>
    <row r="34">
      <c r="A34" s="27">
        <v>193872.0</v>
      </c>
      <c r="B34" s="27">
        <v>3.0</v>
      </c>
      <c r="C34" s="27">
        <v>3.0</v>
      </c>
      <c r="D34" s="27">
        <v>3.0</v>
      </c>
      <c r="E34" s="27">
        <v>1.0</v>
      </c>
      <c r="F34" s="27">
        <v>6.0</v>
      </c>
      <c r="G34" s="27">
        <v>5.0</v>
      </c>
      <c r="H34" s="27">
        <v>3.0</v>
      </c>
      <c r="I34" s="27">
        <v>10.0</v>
      </c>
      <c r="J34" s="27">
        <v>8.0</v>
      </c>
      <c r="K34" s="27">
        <v>10.0</v>
      </c>
      <c r="L34" s="27">
        <v>1.0</v>
      </c>
      <c r="M34" s="27">
        <v>4.0</v>
      </c>
      <c r="N34" s="27">
        <v>4.0</v>
      </c>
    </row>
    <row r="35">
      <c r="A35" s="27">
        <v>193910.0</v>
      </c>
      <c r="B35" s="27">
        <v>3.0</v>
      </c>
      <c r="C35" s="27">
        <v>4.0</v>
      </c>
      <c r="D35" s="27">
        <v>1.0</v>
      </c>
      <c r="E35" s="27">
        <v>5.0</v>
      </c>
      <c r="F35" s="27">
        <v>5.0</v>
      </c>
      <c r="G35" s="27">
        <v>5.0</v>
      </c>
      <c r="H35" s="27">
        <v>4.0</v>
      </c>
      <c r="I35" s="27">
        <v>7.0</v>
      </c>
      <c r="J35" s="27">
        <v>9.0</v>
      </c>
      <c r="K35" s="27">
        <v>4.0</v>
      </c>
      <c r="L35" s="27">
        <v>13.0</v>
      </c>
      <c r="M35" s="27">
        <v>13.0</v>
      </c>
      <c r="N35" s="27">
        <v>10.0</v>
      </c>
    </row>
    <row r="36">
      <c r="A36" s="27">
        <v>193869.0</v>
      </c>
      <c r="B36" s="27">
        <v>2.0</v>
      </c>
      <c r="C36" s="27">
        <v>4.0</v>
      </c>
      <c r="D36" s="27">
        <v>1.0</v>
      </c>
      <c r="E36" s="27">
        <v>1.0</v>
      </c>
      <c r="F36" s="27">
        <v>5.0</v>
      </c>
      <c r="G36" s="27">
        <v>3.0</v>
      </c>
      <c r="H36" s="27">
        <v>1.0</v>
      </c>
      <c r="I36" s="27">
        <v>10.0</v>
      </c>
      <c r="J36" s="27">
        <v>4.0</v>
      </c>
      <c r="K36" s="27">
        <v>1.0</v>
      </c>
      <c r="L36" s="27">
        <v>11.0</v>
      </c>
      <c r="M36" s="27">
        <v>6.0</v>
      </c>
      <c r="N36" s="27">
        <v>12.0</v>
      </c>
    </row>
    <row r="37">
      <c r="A37" s="27">
        <v>194001.0</v>
      </c>
      <c r="B37" s="27">
        <v>3.0</v>
      </c>
      <c r="C37" s="27">
        <v>4.0</v>
      </c>
      <c r="D37" s="27">
        <v>2.0</v>
      </c>
      <c r="E37" s="27">
        <v>1.0</v>
      </c>
      <c r="F37" s="27">
        <v>4.0</v>
      </c>
      <c r="G37" s="27">
        <v>5.0</v>
      </c>
      <c r="H37" s="27">
        <v>3.0</v>
      </c>
      <c r="I37" s="27">
        <v>4.0</v>
      </c>
      <c r="J37" s="27">
        <v>1.0</v>
      </c>
      <c r="K37" s="27">
        <v>8.0</v>
      </c>
      <c r="L37" s="27">
        <v>13.0</v>
      </c>
      <c r="M37" s="27">
        <v>6.0</v>
      </c>
      <c r="N37" s="27">
        <v>11.0</v>
      </c>
    </row>
    <row r="38">
      <c r="A38" s="27">
        <v>193871.0</v>
      </c>
      <c r="B38" s="27">
        <v>2.0</v>
      </c>
      <c r="C38" s="27">
        <v>4.0</v>
      </c>
      <c r="D38" s="27">
        <v>5.0</v>
      </c>
      <c r="E38" s="27">
        <v>1.0</v>
      </c>
      <c r="F38" s="27">
        <v>5.0</v>
      </c>
      <c r="G38" s="27">
        <v>2.0</v>
      </c>
      <c r="H38" s="27">
        <v>1.0</v>
      </c>
      <c r="I38" s="27">
        <v>10.0</v>
      </c>
      <c r="J38" s="27">
        <v>1.0</v>
      </c>
      <c r="K38" s="27">
        <v>11.0</v>
      </c>
      <c r="L38" s="27">
        <v>11.0</v>
      </c>
      <c r="M38" s="27">
        <v>7.0</v>
      </c>
      <c r="N38" s="27">
        <v>10.0</v>
      </c>
    </row>
    <row r="39">
      <c r="A39" s="27">
        <v>193967.0</v>
      </c>
      <c r="B39" s="27">
        <v>3.0</v>
      </c>
      <c r="C39" s="27">
        <v>1.0</v>
      </c>
      <c r="D39" s="27">
        <v>4.0</v>
      </c>
      <c r="E39" s="27">
        <v>3.0</v>
      </c>
      <c r="F39" s="27">
        <v>3.0</v>
      </c>
      <c r="G39" s="27">
        <v>5.0</v>
      </c>
      <c r="H39" s="27">
        <v>1.0</v>
      </c>
      <c r="I39" s="27">
        <v>5.0</v>
      </c>
      <c r="J39" s="27">
        <v>4.0</v>
      </c>
      <c r="K39" s="27">
        <v>4.0</v>
      </c>
      <c r="L39" s="27">
        <v>6.0</v>
      </c>
      <c r="M39" s="27">
        <v>2.0</v>
      </c>
      <c r="N39" s="27">
        <v>14.0</v>
      </c>
    </row>
    <row r="40">
      <c r="A40" s="27">
        <v>194026.0</v>
      </c>
      <c r="B40" s="27">
        <v>2.0</v>
      </c>
      <c r="C40" s="27">
        <v>4.0</v>
      </c>
      <c r="D40" s="27">
        <v>1.0</v>
      </c>
      <c r="E40" s="27">
        <v>1.0</v>
      </c>
      <c r="F40" s="27">
        <v>2.0</v>
      </c>
      <c r="G40" s="27">
        <v>2.0</v>
      </c>
      <c r="H40" s="27">
        <v>1.0</v>
      </c>
      <c r="I40" s="27">
        <v>8.0</v>
      </c>
      <c r="J40" s="27">
        <v>4.0</v>
      </c>
      <c r="K40" s="27">
        <v>11.0</v>
      </c>
      <c r="L40" s="27">
        <v>11.0</v>
      </c>
      <c r="M40" s="27">
        <v>7.0</v>
      </c>
      <c r="N40" s="27">
        <v>10.0</v>
      </c>
    </row>
    <row r="41">
      <c r="A41" s="27">
        <v>193925.0</v>
      </c>
      <c r="B41" s="27">
        <v>3.0</v>
      </c>
      <c r="C41" s="27">
        <v>4.0</v>
      </c>
      <c r="D41" s="27">
        <v>5.0</v>
      </c>
      <c r="E41" s="27">
        <v>1.0</v>
      </c>
      <c r="F41" s="27">
        <v>2.0</v>
      </c>
      <c r="G41" s="27">
        <v>7.0</v>
      </c>
      <c r="H41" s="27">
        <v>3.0</v>
      </c>
      <c r="I41" s="27">
        <v>5.0</v>
      </c>
      <c r="J41" s="27">
        <v>6.0</v>
      </c>
      <c r="K41" s="27">
        <v>4.0</v>
      </c>
      <c r="L41" s="27">
        <v>13.0</v>
      </c>
      <c r="M41" s="27">
        <v>9.0</v>
      </c>
      <c r="N41" s="27">
        <v>4.0</v>
      </c>
    </row>
    <row r="42">
      <c r="A42" s="27">
        <v>193993.0</v>
      </c>
      <c r="B42" s="27">
        <v>2.0</v>
      </c>
      <c r="C42" s="27">
        <v>4.0</v>
      </c>
      <c r="D42" s="27">
        <v>1.0</v>
      </c>
      <c r="E42" s="27">
        <v>1.0</v>
      </c>
      <c r="F42" s="27">
        <v>2.0</v>
      </c>
      <c r="G42" s="27">
        <v>2.0</v>
      </c>
      <c r="H42" s="27">
        <v>1.0</v>
      </c>
      <c r="I42" s="27">
        <v>6.0</v>
      </c>
      <c r="J42" s="27">
        <v>6.0</v>
      </c>
      <c r="K42" s="27">
        <v>7.0</v>
      </c>
      <c r="L42" s="27">
        <v>11.0</v>
      </c>
      <c r="M42" s="27">
        <v>4.0</v>
      </c>
      <c r="N42" s="27">
        <v>4.0</v>
      </c>
    </row>
    <row r="43">
      <c r="A43" s="27">
        <v>193849.0</v>
      </c>
      <c r="B43" s="27">
        <v>2.0</v>
      </c>
      <c r="C43" s="27">
        <v>4.0</v>
      </c>
      <c r="D43" s="27">
        <v>3.0</v>
      </c>
      <c r="E43" s="27">
        <v>1.0</v>
      </c>
      <c r="F43" s="27">
        <v>2.0</v>
      </c>
      <c r="G43" s="27">
        <v>2.0</v>
      </c>
      <c r="H43" s="27">
        <v>5.0</v>
      </c>
      <c r="I43" s="27">
        <v>8.0</v>
      </c>
      <c r="J43" s="27">
        <v>4.0</v>
      </c>
      <c r="K43" s="27">
        <v>11.0</v>
      </c>
      <c r="L43" s="27">
        <v>11.0</v>
      </c>
      <c r="M43" s="27">
        <v>7.0</v>
      </c>
      <c r="N43" s="27">
        <v>14.0</v>
      </c>
    </row>
    <row r="44">
      <c r="A44" s="27">
        <v>193870.0</v>
      </c>
      <c r="B44" s="27">
        <v>3.0</v>
      </c>
      <c r="C44" s="27">
        <v>3.0</v>
      </c>
      <c r="D44" s="27">
        <v>5.0</v>
      </c>
      <c r="E44" s="27">
        <v>1.0</v>
      </c>
      <c r="F44" s="27">
        <v>4.0</v>
      </c>
      <c r="G44" s="27">
        <v>4.0</v>
      </c>
      <c r="H44" s="27">
        <v>3.0</v>
      </c>
      <c r="I44" s="27">
        <v>3.0</v>
      </c>
      <c r="J44" s="27">
        <v>6.0</v>
      </c>
      <c r="K44" s="27">
        <v>1.0</v>
      </c>
      <c r="L44" s="27">
        <v>2.0</v>
      </c>
      <c r="M44" s="27">
        <v>2.0</v>
      </c>
      <c r="N44" s="27">
        <v>9.0</v>
      </c>
    </row>
    <row r="45">
      <c r="A45" s="27">
        <v>193873.0</v>
      </c>
      <c r="B45" s="27">
        <v>3.0</v>
      </c>
      <c r="C45" s="27">
        <v>4.0</v>
      </c>
      <c r="D45" s="27">
        <v>5.0</v>
      </c>
      <c r="E45" s="27">
        <v>1.0</v>
      </c>
      <c r="F45" s="27">
        <v>7.0</v>
      </c>
      <c r="G45" s="27">
        <v>5.0</v>
      </c>
      <c r="H45" s="27">
        <v>3.0</v>
      </c>
      <c r="I45" s="27">
        <v>4.0</v>
      </c>
      <c r="J45" s="27">
        <v>7.0</v>
      </c>
      <c r="K45" s="27">
        <v>5.0</v>
      </c>
      <c r="L45" s="27">
        <v>6.0</v>
      </c>
      <c r="M45" s="27">
        <v>2.0</v>
      </c>
      <c r="N45" s="27">
        <v>8.0</v>
      </c>
    </row>
    <row r="46">
      <c r="A46" s="27">
        <v>194021.0</v>
      </c>
      <c r="B46" s="27">
        <v>2.0</v>
      </c>
      <c r="C46" s="27">
        <v>4.0</v>
      </c>
      <c r="D46" s="27">
        <v>5.0</v>
      </c>
      <c r="E46" s="27">
        <v>1.0</v>
      </c>
      <c r="F46" s="27">
        <v>2.0</v>
      </c>
      <c r="G46" s="27">
        <v>7.0</v>
      </c>
      <c r="H46" s="27">
        <v>1.0</v>
      </c>
      <c r="I46" s="27">
        <v>9.0</v>
      </c>
      <c r="J46" s="27">
        <v>7.0</v>
      </c>
      <c r="K46" s="27">
        <v>3.0</v>
      </c>
      <c r="L46" s="27">
        <v>6.0</v>
      </c>
      <c r="M46" s="27">
        <v>6.0</v>
      </c>
      <c r="N46" s="27">
        <v>9.0</v>
      </c>
    </row>
    <row r="47">
      <c r="A47" s="27">
        <v>194047.0</v>
      </c>
      <c r="B47" s="27">
        <v>2.0</v>
      </c>
      <c r="C47" s="27">
        <v>2.0</v>
      </c>
      <c r="D47" s="27">
        <v>3.0</v>
      </c>
      <c r="E47" s="27">
        <v>1.0</v>
      </c>
      <c r="F47" s="27">
        <v>5.0</v>
      </c>
      <c r="G47" s="27">
        <v>2.0</v>
      </c>
      <c r="H47" s="27">
        <v>8.0</v>
      </c>
      <c r="I47" s="27">
        <v>5.0</v>
      </c>
      <c r="J47" s="27">
        <v>6.0</v>
      </c>
      <c r="K47" s="27">
        <v>2.0</v>
      </c>
      <c r="L47" s="27">
        <v>10.0</v>
      </c>
      <c r="M47" s="27">
        <v>7.0</v>
      </c>
      <c r="N47" s="27">
        <v>10.0</v>
      </c>
    </row>
    <row r="48">
      <c r="A48" s="27">
        <v>193883.0</v>
      </c>
      <c r="B48" s="27">
        <v>2.0</v>
      </c>
      <c r="C48" s="27">
        <v>4.0</v>
      </c>
      <c r="D48" s="27">
        <v>1.0</v>
      </c>
      <c r="E48" s="27">
        <v>1.0</v>
      </c>
      <c r="F48" s="27">
        <v>5.0</v>
      </c>
      <c r="G48" s="27">
        <v>5.0</v>
      </c>
      <c r="H48" s="27">
        <v>1.0</v>
      </c>
      <c r="I48" s="27">
        <v>6.0</v>
      </c>
      <c r="J48" s="27">
        <v>4.0</v>
      </c>
      <c r="K48" s="27">
        <v>12.0</v>
      </c>
      <c r="L48" s="27">
        <v>4.0</v>
      </c>
      <c r="M48" s="27">
        <v>6.0</v>
      </c>
      <c r="N48" s="27">
        <v>5.0</v>
      </c>
    </row>
    <row r="49">
      <c r="A49" s="27">
        <v>193877.0</v>
      </c>
      <c r="B49" s="27">
        <v>3.0</v>
      </c>
      <c r="C49" s="27">
        <v>3.0</v>
      </c>
      <c r="D49" s="27">
        <v>1.0</v>
      </c>
      <c r="E49" s="27">
        <v>3.0</v>
      </c>
      <c r="F49" s="27">
        <v>7.0</v>
      </c>
      <c r="G49" s="27">
        <v>5.0</v>
      </c>
      <c r="H49" s="27">
        <v>8.0</v>
      </c>
      <c r="I49" s="27">
        <v>5.0</v>
      </c>
      <c r="J49" s="27">
        <v>5.0</v>
      </c>
      <c r="K49" s="27">
        <v>2.0</v>
      </c>
      <c r="L49" s="27">
        <v>6.0</v>
      </c>
      <c r="M49" s="27">
        <v>10.0</v>
      </c>
      <c r="N49" s="27">
        <v>1.0</v>
      </c>
    </row>
    <row r="50">
      <c r="A50" s="27">
        <v>193913.0</v>
      </c>
      <c r="B50" s="27">
        <v>3.0</v>
      </c>
      <c r="C50" s="27">
        <v>3.0</v>
      </c>
      <c r="D50" s="27">
        <v>4.0</v>
      </c>
      <c r="E50" s="27">
        <v>3.0</v>
      </c>
      <c r="F50" s="27">
        <v>7.0</v>
      </c>
      <c r="G50" s="27">
        <v>5.0</v>
      </c>
      <c r="H50" s="27">
        <v>3.0</v>
      </c>
      <c r="I50" s="27">
        <v>4.0</v>
      </c>
      <c r="J50" s="27">
        <v>7.0</v>
      </c>
      <c r="K50" s="27">
        <v>5.0</v>
      </c>
      <c r="L50" s="27">
        <v>6.0</v>
      </c>
      <c r="M50" s="27">
        <v>14.0</v>
      </c>
      <c r="N50" s="27">
        <v>14.0</v>
      </c>
    </row>
    <row r="51">
      <c r="A51" s="27">
        <v>194012.0</v>
      </c>
      <c r="B51" s="27">
        <v>3.0</v>
      </c>
      <c r="C51" s="27">
        <v>4.0</v>
      </c>
      <c r="D51" s="27">
        <v>1.0</v>
      </c>
      <c r="E51" s="27">
        <v>1.0</v>
      </c>
      <c r="F51" s="27">
        <v>6.0</v>
      </c>
      <c r="G51" s="27">
        <v>8.0</v>
      </c>
      <c r="H51" s="27">
        <v>7.0</v>
      </c>
      <c r="I51" s="27">
        <v>1.0</v>
      </c>
      <c r="J51" s="27">
        <v>8.0</v>
      </c>
      <c r="K51" s="27">
        <v>10.0</v>
      </c>
      <c r="L51" s="27">
        <v>8.0</v>
      </c>
      <c r="M51" s="27">
        <v>6.0</v>
      </c>
      <c r="N51" s="27">
        <v>9.0</v>
      </c>
    </row>
    <row r="52">
      <c r="A52" s="27">
        <v>193919.0</v>
      </c>
      <c r="B52" s="27">
        <v>2.0</v>
      </c>
      <c r="C52" s="27">
        <v>4.0</v>
      </c>
      <c r="D52" s="27">
        <v>1.0</v>
      </c>
      <c r="E52" s="27">
        <v>1.0</v>
      </c>
      <c r="F52" s="27">
        <v>2.0</v>
      </c>
      <c r="G52" s="27">
        <v>8.0</v>
      </c>
      <c r="H52" s="27">
        <v>1.0</v>
      </c>
      <c r="I52" s="27">
        <v>8.0</v>
      </c>
      <c r="J52" s="27">
        <v>4.0</v>
      </c>
      <c r="K52" s="27">
        <v>7.0</v>
      </c>
      <c r="L52" s="27">
        <v>7.0</v>
      </c>
      <c r="M52" s="27">
        <v>5.0</v>
      </c>
      <c r="N52" s="27">
        <v>5.0</v>
      </c>
    </row>
    <row r="53">
      <c r="A53" s="27">
        <v>193956.0</v>
      </c>
      <c r="B53" s="27">
        <v>3.0</v>
      </c>
      <c r="C53" s="27">
        <v>3.0</v>
      </c>
      <c r="D53" s="27">
        <v>5.0</v>
      </c>
      <c r="E53" s="27">
        <v>2.0</v>
      </c>
      <c r="F53" s="27">
        <v>5.0</v>
      </c>
      <c r="G53" s="27">
        <v>5.0</v>
      </c>
      <c r="H53" s="27">
        <v>3.0</v>
      </c>
      <c r="I53" s="27">
        <v>3.0</v>
      </c>
      <c r="J53" s="27">
        <v>6.0</v>
      </c>
      <c r="K53" s="27">
        <v>12.0</v>
      </c>
      <c r="L53" s="27">
        <v>13.0</v>
      </c>
      <c r="M53" s="27">
        <v>2.0</v>
      </c>
      <c r="N53" s="27">
        <v>2.0</v>
      </c>
    </row>
    <row r="54">
      <c r="A54" s="27">
        <v>193957.0</v>
      </c>
      <c r="B54" s="27">
        <v>3.0</v>
      </c>
      <c r="C54" s="27">
        <v>3.0</v>
      </c>
      <c r="D54" s="27">
        <v>2.0</v>
      </c>
      <c r="E54" s="27">
        <v>2.0</v>
      </c>
      <c r="F54" s="27">
        <v>4.0</v>
      </c>
      <c r="G54" s="27">
        <v>5.0</v>
      </c>
      <c r="H54" s="27">
        <v>3.0</v>
      </c>
      <c r="I54" s="27">
        <v>2.0</v>
      </c>
      <c r="J54" s="27">
        <v>8.0</v>
      </c>
      <c r="K54" s="27">
        <v>10.0</v>
      </c>
      <c r="L54" s="27">
        <v>11.0</v>
      </c>
      <c r="M54" s="27">
        <v>6.0</v>
      </c>
      <c r="N54" s="27">
        <v>4.0</v>
      </c>
    </row>
    <row r="55">
      <c r="A55" s="27">
        <v>193905.0</v>
      </c>
      <c r="B55" s="27">
        <v>3.0</v>
      </c>
      <c r="C55" s="27">
        <v>4.0</v>
      </c>
      <c r="D55" s="27">
        <v>5.0</v>
      </c>
      <c r="E55" s="27">
        <v>1.0</v>
      </c>
      <c r="F55" s="27">
        <v>5.0</v>
      </c>
      <c r="G55" s="27">
        <v>7.0</v>
      </c>
      <c r="H55" s="27">
        <v>3.0</v>
      </c>
      <c r="I55" s="27">
        <v>10.0</v>
      </c>
      <c r="J55" s="27">
        <v>7.0</v>
      </c>
      <c r="K55" s="27">
        <v>2.0</v>
      </c>
      <c r="L55" s="27">
        <v>6.0</v>
      </c>
      <c r="M55" s="27">
        <v>6.0</v>
      </c>
      <c r="N55" s="27">
        <v>13.0</v>
      </c>
    </row>
    <row r="56">
      <c r="A56" s="27">
        <v>193878.0</v>
      </c>
      <c r="B56" s="27">
        <v>3.0</v>
      </c>
      <c r="C56" s="27">
        <v>4.0</v>
      </c>
      <c r="D56" s="27">
        <v>1.0</v>
      </c>
      <c r="E56" s="27">
        <v>1.0</v>
      </c>
      <c r="F56" s="27">
        <v>5.0</v>
      </c>
      <c r="G56" s="27">
        <v>5.0</v>
      </c>
      <c r="H56" s="27">
        <v>1.0</v>
      </c>
      <c r="I56" s="27">
        <v>10.0</v>
      </c>
      <c r="J56" s="27">
        <v>6.0</v>
      </c>
      <c r="K56" s="27">
        <v>7.0</v>
      </c>
      <c r="L56" s="27">
        <v>6.0</v>
      </c>
      <c r="M56" s="27">
        <v>6.0</v>
      </c>
      <c r="N56" s="27">
        <v>4.0</v>
      </c>
    </row>
    <row r="57">
      <c r="A57" s="27">
        <v>193857.0</v>
      </c>
      <c r="B57" s="27">
        <v>3.0</v>
      </c>
      <c r="C57" s="27">
        <v>4.0</v>
      </c>
      <c r="D57" s="27">
        <v>5.0</v>
      </c>
      <c r="E57" s="27">
        <v>1.0</v>
      </c>
      <c r="F57" s="27">
        <v>2.0</v>
      </c>
      <c r="G57" s="27">
        <v>2.0</v>
      </c>
      <c r="H57" s="27">
        <v>3.0</v>
      </c>
      <c r="I57" s="27">
        <v>10.0</v>
      </c>
      <c r="J57" s="27">
        <v>4.0</v>
      </c>
      <c r="K57" s="27">
        <v>2.0</v>
      </c>
      <c r="L57" s="27">
        <v>11.0</v>
      </c>
      <c r="M57" s="27">
        <v>6.0</v>
      </c>
      <c r="N57" s="27">
        <v>4.0</v>
      </c>
    </row>
    <row r="58">
      <c r="A58" s="27">
        <v>193949.0</v>
      </c>
      <c r="B58" s="27">
        <v>2.0</v>
      </c>
      <c r="C58" s="27">
        <v>4.0</v>
      </c>
      <c r="D58" s="27">
        <v>1.0</v>
      </c>
      <c r="E58" s="27">
        <v>1.0</v>
      </c>
      <c r="F58" s="27">
        <v>5.0</v>
      </c>
      <c r="G58" s="27">
        <v>5.0</v>
      </c>
      <c r="H58" s="27">
        <v>1.0</v>
      </c>
      <c r="I58" s="27">
        <v>10.0</v>
      </c>
      <c r="J58" s="27">
        <v>7.0</v>
      </c>
      <c r="K58" s="27">
        <v>12.0</v>
      </c>
      <c r="L58" s="27">
        <v>11.0</v>
      </c>
      <c r="M58" s="27">
        <v>6.0</v>
      </c>
      <c r="N58" s="27">
        <v>1.0</v>
      </c>
    </row>
    <row r="59">
      <c r="A59" s="27">
        <v>193959.0</v>
      </c>
      <c r="B59" s="27">
        <v>2.0</v>
      </c>
      <c r="C59" s="27">
        <v>2.0</v>
      </c>
      <c r="D59" s="27">
        <v>1.0</v>
      </c>
      <c r="E59" s="27">
        <v>1.0</v>
      </c>
      <c r="F59" s="27">
        <v>5.0</v>
      </c>
      <c r="G59" s="27">
        <v>5.0</v>
      </c>
      <c r="H59" s="27">
        <v>8.0</v>
      </c>
      <c r="I59" s="27">
        <v>8.0</v>
      </c>
      <c r="J59" s="27">
        <v>5.0</v>
      </c>
      <c r="K59" s="27">
        <v>4.0</v>
      </c>
      <c r="L59" s="27">
        <v>13.0</v>
      </c>
      <c r="M59" s="27">
        <v>7.0</v>
      </c>
      <c r="N59" s="27">
        <v>10.0</v>
      </c>
    </row>
    <row r="60">
      <c r="A60" s="27">
        <v>193995.0</v>
      </c>
      <c r="B60" s="27">
        <v>3.0</v>
      </c>
      <c r="C60" s="27">
        <v>2.0</v>
      </c>
      <c r="D60" s="27">
        <v>3.0</v>
      </c>
      <c r="E60" s="27">
        <v>5.0</v>
      </c>
      <c r="F60" s="27">
        <v>3.0</v>
      </c>
      <c r="G60" s="27">
        <v>5.0</v>
      </c>
      <c r="H60" s="27">
        <v>3.0</v>
      </c>
      <c r="I60" s="27">
        <v>2.0</v>
      </c>
      <c r="J60" s="27">
        <v>8.0</v>
      </c>
      <c r="K60" s="27">
        <v>10.0</v>
      </c>
      <c r="L60" s="27">
        <v>8.0</v>
      </c>
      <c r="M60" s="27">
        <v>6.0</v>
      </c>
      <c r="N60" s="27">
        <v>15.0</v>
      </c>
    </row>
    <row r="61">
      <c r="A61" s="27">
        <v>194067.0</v>
      </c>
      <c r="B61" s="27">
        <v>3.0</v>
      </c>
      <c r="C61" s="27">
        <v>2.0</v>
      </c>
      <c r="D61" s="27">
        <v>2.0</v>
      </c>
      <c r="E61" s="27">
        <v>1.0</v>
      </c>
      <c r="F61" s="27">
        <v>5.0</v>
      </c>
      <c r="G61" s="27">
        <v>5.0</v>
      </c>
      <c r="H61" s="27">
        <v>8.0</v>
      </c>
      <c r="I61" s="27">
        <v>5.0</v>
      </c>
      <c r="J61" s="27">
        <v>5.0</v>
      </c>
      <c r="K61" s="27">
        <v>4.0</v>
      </c>
      <c r="L61" s="27">
        <v>13.0</v>
      </c>
      <c r="M61" s="27">
        <v>8.0</v>
      </c>
      <c r="N61" s="27">
        <v>15.0</v>
      </c>
    </row>
    <row r="62">
      <c r="A62" s="27">
        <v>193922.0</v>
      </c>
      <c r="B62" s="27">
        <v>2.0</v>
      </c>
      <c r="C62" s="27">
        <v>4.0</v>
      </c>
      <c r="D62" s="27">
        <v>1.0</v>
      </c>
      <c r="E62" s="27">
        <v>6.0</v>
      </c>
      <c r="F62" s="27">
        <v>2.0</v>
      </c>
      <c r="G62" s="27">
        <v>2.0</v>
      </c>
      <c r="H62" s="27">
        <v>8.0</v>
      </c>
      <c r="I62" s="27">
        <v>8.0</v>
      </c>
      <c r="J62" s="27">
        <v>5.0</v>
      </c>
      <c r="K62" s="27">
        <v>7.0</v>
      </c>
      <c r="L62" s="27">
        <v>1.0</v>
      </c>
      <c r="M62" s="27">
        <v>7.0</v>
      </c>
      <c r="N62" s="27">
        <v>15.0</v>
      </c>
    </row>
    <row r="63">
      <c r="A63" s="27">
        <v>194052.0</v>
      </c>
      <c r="B63" s="27">
        <v>1.0</v>
      </c>
      <c r="C63" s="27">
        <v>1.0</v>
      </c>
      <c r="D63" s="27">
        <v>3.0</v>
      </c>
      <c r="E63" s="27">
        <v>5.0</v>
      </c>
      <c r="F63" s="27">
        <v>2.0</v>
      </c>
      <c r="G63" s="27">
        <v>4.0</v>
      </c>
      <c r="H63" s="27">
        <v>1.0</v>
      </c>
      <c r="I63" s="27">
        <v>5.0</v>
      </c>
      <c r="J63" s="27">
        <v>10.0</v>
      </c>
      <c r="K63" s="27">
        <v>10.0</v>
      </c>
      <c r="L63" s="27">
        <v>2.0</v>
      </c>
      <c r="M63" s="27">
        <v>2.0</v>
      </c>
      <c r="N63" s="27">
        <v>15.0</v>
      </c>
    </row>
    <row r="64">
      <c r="A64" s="27">
        <v>193887.0</v>
      </c>
      <c r="B64" s="27">
        <v>2.0</v>
      </c>
      <c r="C64" s="27">
        <v>4.0</v>
      </c>
      <c r="D64" s="27">
        <v>5.0</v>
      </c>
      <c r="E64" s="27">
        <v>2.0</v>
      </c>
      <c r="F64" s="27">
        <v>5.0</v>
      </c>
      <c r="G64" s="27">
        <v>2.0</v>
      </c>
      <c r="H64" s="27">
        <v>6.0</v>
      </c>
      <c r="I64" s="27">
        <v>10.0</v>
      </c>
      <c r="J64" s="27">
        <v>7.0</v>
      </c>
      <c r="K64" s="27">
        <v>4.0</v>
      </c>
      <c r="L64" s="27">
        <v>13.0</v>
      </c>
      <c r="M64" s="27">
        <v>7.0</v>
      </c>
      <c r="N64" s="27">
        <v>10.0</v>
      </c>
    </row>
    <row r="65">
      <c r="A65" s="27">
        <v>193899.0</v>
      </c>
      <c r="B65" s="27">
        <v>2.0</v>
      </c>
      <c r="C65" s="27">
        <v>2.0</v>
      </c>
      <c r="D65" s="27">
        <v>1.0</v>
      </c>
      <c r="E65" s="27">
        <v>5.0</v>
      </c>
      <c r="F65" s="27">
        <v>3.0</v>
      </c>
      <c r="G65" s="27">
        <v>8.0</v>
      </c>
      <c r="H65" s="27">
        <v>1.0</v>
      </c>
      <c r="I65" s="27">
        <v>8.0</v>
      </c>
      <c r="J65" s="27">
        <v>4.0</v>
      </c>
      <c r="K65" s="27">
        <v>3.0</v>
      </c>
      <c r="L65" s="27">
        <v>7.0</v>
      </c>
      <c r="M65" s="27">
        <v>5.0</v>
      </c>
      <c r="N65" s="27">
        <v>5.0</v>
      </c>
    </row>
    <row r="66">
      <c r="A66" s="27">
        <v>193912.0</v>
      </c>
      <c r="B66" s="27">
        <v>1.0</v>
      </c>
      <c r="C66" s="27">
        <v>2.0</v>
      </c>
      <c r="D66" s="27">
        <v>1.0</v>
      </c>
      <c r="E66" s="27">
        <v>5.0</v>
      </c>
      <c r="F66" s="27">
        <v>7.0</v>
      </c>
      <c r="G66" s="27">
        <v>3.0</v>
      </c>
      <c r="H66" s="27">
        <v>7.0</v>
      </c>
      <c r="I66" s="27">
        <v>9.0</v>
      </c>
      <c r="J66" s="27">
        <v>4.0</v>
      </c>
      <c r="K66" s="27">
        <v>9.0</v>
      </c>
      <c r="L66" s="27">
        <v>4.0</v>
      </c>
      <c r="M66" s="27">
        <v>11.0</v>
      </c>
      <c r="N66" s="27">
        <v>9.0</v>
      </c>
    </row>
    <row r="67">
      <c r="A67" s="27">
        <v>193884.0</v>
      </c>
      <c r="B67" s="27">
        <v>2.0</v>
      </c>
      <c r="C67" s="27">
        <v>4.0</v>
      </c>
      <c r="D67" s="27">
        <v>1.0</v>
      </c>
      <c r="E67" s="27">
        <v>1.0</v>
      </c>
      <c r="F67" s="27">
        <v>2.0</v>
      </c>
      <c r="G67" s="27">
        <v>5.0</v>
      </c>
      <c r="H67" s="27">
        <v>1.0</v>
      </c>
      <c r="I67" s="27">
        <v>8.0</v>
      </c>
      <c r="J67" s="27">
        <v>4.0</v>
      </c>
      <c r="K67" s="27">
        <v>7.0</v>
      </c>
      <c r="L67" s="27">
        <v>1.0</v>
      </c>
      <c r="M67" s="27">
        <v>5.0</v>
      </c>
      <c r="N67" s="27">
        <v>5.0</v>
      </c>
    </row>
    <row r="68">
      <c r="A68" s="27">
        <v>193893.0</v>
      </c>
      <c r="B68" s="27">
        <v>3.0</v>
      </c>
      <c r="C68" s="27">
        <v>3.0</v>
      </c>
      <c r="D68" s="27">
        <v>5.0</v>
      </c>
      <c r="E68" s="27">
        <v>1.0</v>
      </c>
      <c r="F68" s="27">
        <v>4.0</v>
      </c>
      <c r="G68" s="27">
        <v>7.0</v>
      </c>
      <c r="H68" s="27">
        <v>3.0</v>
      </c>
      <c r="I68" s="27">
        <v>9.0</v>
      </c>
      <c r="J68" s="27">
        <v>8.0</v>
      </c>
      <c r="K68" s="27">
        <v>6.0</v>
      </c>
      <c r="L68" s="27">
        <v>7.0</v>
      </c>
      <c r="M68" s="27">
        <v>1.0</v>
      </c>
      <c r="N68" s="27">
        <v>13.0</v>
      </c>
    </row>
    <row r="69">
      <c r="A69" s="27">
        <v>193850.0</v>
      </c>
      <c r="B69" s="27">
        <v>3.0</v>
      </c>
      <c r="C69" s="27">
        <v>4.0</v>
      </c>
      <c r="D69" s="27">
        <v>1.0</v>
      </c>
      <c r="E69" s="27">
        <v>1.0</v>
      </c>
      <c r="F69" s="27">
        <v>5.0</v>
      </c>
      <c r="G69" s="27">
        <v>5.0</v>
      </c>
      <c r="H69" s="27">
        <v>7.0</v>
      </c>
      <c r="I69" s="27">
        <v>6.0</v>
      </c>
      <c r="J69" s="27">
        <v>4.0</v>
      </c>
      <c r="K69" s="27">
        <v>12.0</v>
      </c>
      <c r="L69" s="27">
        <v>8.0</v>
      </c>
      <c r="M69" s="27">
        <v>6.0</v>
      </c>
      <c r="N69" s="27">
        <v>12.0</v>
      </c>
    </row>
    <row r="70">
      <c r="A70" s="27">
        <v>193882.0</v>
      </c>
      <c r="B70" s="27">
        <v>2.0</v>
      </c>
      <c r="C70" s="27">
        <v>2.0</v>
      </c>
      <c r="D70" s="27">
        <v>1.0</v>
      </c>
      <c r="E70" s="27">
        <v>5.0</v>
      </c>
      <c r="F70" s="27">
        <v>3.0</v>
      </c>
      <c r="G70" s="27">
        <v>8.0</v>
      </c>
      <c r="H70" s="27">
        <v>1.0</v>
      </c>
      <c r="I70" s="27">
        <v>8.0</v>
      </c>
      <c r="J70" s="27">
        <v>4.0</v>
      </c>
      <c r="K70" s="27">
        <v>3.0</v>
      </c>
      <c r="L70" s="27">
        <v>7.0</v>
      </c>
      <c r="M70" s="27">
        <v>5.0</v>
      </c>
      <c r="N70" s="27">
        <v>5.0</v>
      </c>
    </row>
    <row r="71">
      <c r="A71" s="27">
        <v>193901.0</v>
      </c>
      <c r="B71" s="27">
        <v>2.0</v>
      </c>
      <c r="C71" s="27">
        <v>4.0</v>
      </c>
      <c r="D71" s="27">
        <v>1.0</v>
      </c>
      <c r="E71" s="27">
        <v>1.0</v>
      </c>
      <c r="F71" s="27">
        <v>2.0</v>
      </c>
      <c r="G71" s="27">
        <v>8.0</v>
      </c>
      <c r="H71" s="27">
        <v>1.0</v>
      </c>
      <c r="I71" s="27">
        <v>8.0</v>
      </c>
      <c r="J71" s="27">
        <v>4.0</v>
      </c>
      <c r="K71" s="27">
        <v>7.0</v>
      </c>
      <c r="L71" s="27">
        <v>11.0</v>
      </c>
      <c r="M71" s="27">
        <v>5.0</v>
      </c>
      <c r="N71" s="27">
        <v>5.0</v>
      </c>
    </row>
    <row r="72">
      <c r="A72" s="27">
        <v>193908.0</v>
      </c>
      <c r="B72" s="27">
        <v>3.0</v>
      </c>
      <c r="C72" s="27">
        <v>3.0</v>
      </c>
      <c r="D72" s="27">
        <v>3.0</v>
      </c>
      <c r="E72" s="27">
        <v>1.0</v>
      </c>
      <c r="F72" s="27">
        <v>2.0</v>
      </c>
      <c r="G72" s="27">
        <v>4.0</v>
      </c>
      <c r="H72" s="27">
        <v>3.0</v>
      </c>
      <c r="I72" s="27">
        <v>9.0</v>
      </c>
      <c r="J72" s="27">
        <v>8.0</v>
      </c>
      <c r="K72" s="27">
        <v>10.0</v>
      </c>
      <c r="L72" s="27">
        <v>11.0</v>
      </c>
      <c r="M72" s="27">
        <v>4.0</v>
      </c>
      <c r="N72" s="27">
        <v>4.0</v>
      </c>
    </row>
    <row r="73">
      <c r="A73" s="27">
        <v>193934.0</v>
      </c>
      <c r="B73" s="27">
        <v>2.0</v>
      </c>
      <c r="C73" s="27">
        <v>2.0</v>
      </c>
      <c r="D73" s="27">
        <v>3.0</v>
      </c>
      <c r="E73" s="27">
        <v>4.0</v>
      </c>
      <c r="F73" s="27">
        <v>2.0</v>
      </c>
      <c r="G73" s="27">
        <v>2.0</v>
      </c>
      <c r="H73" s="27">
        <v>5.0</v>
      </c>
      <c r="I73" s="27">
        <v>5.0</v>
      </c>
      <c r="J73" s="27">
        <v>9.0</v>
      </c>
      <c r="K73" s="27">
        <v>4.0</v>
      </c>
      <c r="L73" s="27">
        <v>7.0</v>
      </c>
      <c r="M73" s="27">
        <v>7.0</v>
      </c>
      <c r="N73" s="27">
        <v>14.0</v>
      </c>
    </row>
    <row r="74">
      <c r="A74" s="27">
        <v>193944.0</v>
      </c>
      <c r="B74" s="27">
        <v>2.0</v>
      </c>
      <c r="C74" s="27">
        <v>4.0</v>
      </c>
      <c r="D74" s="27">
        <v>1.0</v>
      </c>
      <c r="E74" s="27">
        <v>1.0</v>
      </c>
      <c r="F74" s="27">
        <v>2.0</v>
      </c>
      <c r="G74" s="27">
        <v>8.0</v>
      </c>
      <c r="H74" s="27">
        <v>1.0</v>
      </c>
      <c r="I74" s="27">
        <v>8.0</v>
      </c>
      <c r="J74" s="27">
        <v>4.0</v>
      </c>
      <c r="K74" s="27">
        <v>7.0</v>
      </c>
      <c r="L74" s="27">
        <v>6.0</v>
      </c>
      <c r="M74" s="27">
        <v>5.0</v>
      </c>
      <c r="N74" s="27">
        <v>5.0</v>
      </c>
    </row>
    <row r="75">
      <c r="A75" s="27">
        <v>193955.0</v>
      </c>
      <c r="B75" s="27">
        <v>3.0</v>
      </c>
      <c r="C75" s="27">
        <v>3.0</v>
      </c>
      <c r="D75" s="27">
        <v>3.0</v>
      </c>
      <c r="E75" s="27">
        <v>2.0</v>
      </c>
      <c r="F75" s="27">
        <v>6.0</v>
      </c>
      <c r="G75" s="27">
        <v>7.0</v>
      </c>
      <c r="H75" s="27">
        <v>7.0</v>
      </c>
      <c r="I75" s="27">
        <v>3.0</v>
      </c>
      <c r="J75" s="27">
        <v>8.0</v>
      </c>
      <c r="K75" s="27">
        <v>12.0</v>
      </c>
      <c r="L75" s="27">
        <v>2.0</v>
      </c>
      <c r="M75" s="27">
        <v>8.0</v>
      </c>
      <c r="N75" s="27">
        <v>14.0</v>
      </c>
    </row>
    <row r="76">
      <c r="A76" s="27">
        <v>193988.0</v>
      </c>
      <c r="B76" s="27">
        <v>1.0</v>
      </c>
      <c r="C76" s="27">
        <v>3.0</v>
      </c>
      <c r="D76" s="27">
        <v>3.0</v>
      </c>
      <c r="E76" s="27">
        <v>5.0</v>
      </c>
      <c r="F76" s="27">
        <v>2.0</v>
      </c>
      <c r="G76" s="27">
        <v>1.0</v>
      </c>
      <c r="H76" s="27">
        <v>7.0</v>
      </c>
      <c r="I76" s="27">
        <v>10.0</v>
      </c>
      <c r="J76" s="27">
        <v>8.0</v>
      </c>
      <c r="K76" s="27">
        <v>10.0</v>
      </c>
      <c r="L76" s="27">
        <v>2.0</v>
      </c>
      <c r="M76" s="27">
        <v>4.0</v>
      </c>
      <c r="N76" s="27">
        <v>14.0</v>
      </c>
    </row>
    <row r="77">
      <c r="A77" s="27">
        <v>193946.0</v>
      </c>
      <c r="B77" s="27">
        <v>3.0</v>
      </c>
      <c r="C77" s="27">
        <v>3.0</v>
      </c>
      <c r="D77" s="27">
        <v>5.0</v>
      </c>
      <c r="E77" s="27">
        <v>1.0</v>
      </c>
      <c r="F77" s="27">
        <v>5.0</v>
      </c>
      <c r="G77" s="27">
        <v>2.0</v>
      </c>
      <c r="H77" s="27">
        <v>2.0</v>
      </c>
      <c r="I77" s="27">
        <v>8.0</v>
      </c>
      <c r="J77" s="27">
        <v>5.0</v>
      </c>
      <c r="K77" s="27">
        <v>11.0</v>
      </c>
      <c r="L77" s="27">
        <v>11.0</v>
      </c>
      <c r="M77" s="27">
        <v>1.0</v>
      </c>
      <c r="N77" s="27">
        <v>14.0</v>
      </c>
    </row>
    <row r="78">
      <c r="A78" s="27">
        <v>193935.0</v>
      </c>
      <c r="B78" s="27">
        <v>3.0</v>
      </c>
      <c r="C78" s="27">
        <v>3.0</v>
      </c>
      <c r="D78" s="27">
        <v>1.0</v>
      </c>
      <c r="E78" s="27">
        <v>1.0</v>
      </c>
      <c r="F78" s="27">
        <v>6.0</v>
      </c>
      <c r="G78" s="27">
        <v>5.0</v>
      </c>
      <c r="H78" s="27">
        <v>3.0</v>
      </c>
      <c r="I78" s="27">
        <v>3.0</v>
      </c>
      <c r="J78" s="27">
        <v>9.0</v>
      </c>
      <c r="K78" s="27">
        <v>3.0</v>
      </c>
      <c r="L78" s="27">
        <v>8.0</v>
      </c>
      <c r="M78" s="27">
        <v>8.0</v>
      </c>
      <c r="N78" s="27">
        <v>9.0</v>
      </c>
    </row>
    <row r="79">
      <c r="A79" s="27">
        <v>193931.0</v>
      </c>
      <c r="B79" s="27">
        <v>1.0</v>
      </c>
      <c r="C79" s="27">
        <v>3.0</v>
      </c>
      <c r="D79" s="27">
        <v>2.0</v>
      </c>
      <c r="E79" s="27">
        <v>2.0</v>
      </c>
      <c r="F79" s="27">
        <v>6.0</v>
      </c>
      <c r="G79" s="27">
        <v>4.0</v>
      </c>
      <c r="H79" s="27">
        <v>9.0</v>
      </c>
      <c r="I79" s="27">
        <v>4.0</v>
      </c>
      <c r="J79" s="27">
        <v>8.0</v>
      </c>
      <c r="K79" s="27">
        <v>10.0</v>
      </c>
      <c r="L79" s="27">
        <v>11.0</v>
      </c>
      <c r="M79" s="27">
        <v>4.0</v>
      </c>
      <c r="N79" s="27">
        <v>15.0</v>
      </c>
    </row>
    <row r="80">
      <c r="A80" s="27">
        <v>193876.0</v>
      </c>
      <c r="B80" s="27">
        <v>2.0</v>
      </c>
      <c r="C80" s="27">
        <v>4.0</v>
      </c>
      <c r="D80" s="27">
        <v>1.0</v>
      </c>
      <c r="E80" s="27">
        <v>1.0</v>
      </c>
      <c r="F80" s="27">
        <v>2.0</v>
      </c>
      <c r="G80" s="27">
        <v>5.0</v>
      </c>
      <c r="H80" s="27">
        <v>1.0</v>
      </c>
      <c r="I80" s="27">
        <v>2.0</v>
      </c>
      <c r="J80" s="27">
        <v>4.0</v>
      </c>
      <c r="K80" s="27">
        <v>12.0</v>
      </c>
      <c r="L80" s="27">
        <v>7.0</v>
      </c>
      <c r="M80" s="27">
        <v>6.0</v>
      </c>
      <c r="N80" s="27">
        <v>1.0</v>
      </c>
    </row>
    <row r="81">
      <c r="A81" s="27">
        <v>193902.0</v>
      </c>
      <c r="B81" s="27">
        <v>3.0</v>
      </c>
      <c r="C81" s="27">
        <v>2.0</v>
      </c>
      <c r="D81" s="27">
        <v>5.0</v>
      </c>
      <c r="E81" s="27">
        <v>2.0</v>
      </c>
      <c r="F81" s="27">
        <v>4.0</v>
      </c>
      <c r="G81" s="27">
        <v>5.0</v>
      </c>
      <c r="H81" s="27">
        <v>3.0</v>
      </c>
      <c r="I81" s="27">
        <v>8.0</v>
      </c>
      <c r="J81" s="27">
        <v>6.0</v>
      </c>
      <c r="K81" s="27">
        <v>12.0</v>
      </c>
      <c r="L81" s="27">
        <v>13.0</v>
      </c>
      <c r="M81" s="27">
        <v>7.0</v>
      </c>
      <c r="N81" s="27">
        <v>4.0</v>
      </c>
    </row>
    <row r="82">
      <c r="A82" s="27">
        <v>193890.0</v>
      </c>
      <c r="B82" s="27">
        <v>1.0</v>
      </c>
      <c r="C82" s="27">
        <v>3.0</v>
      </c>
      <c r="D82" s="27">
        <v>3.0</v>
      </c>
      <c r="E82" s="27">
        <v>4.0</v>
      </c>
      <c r="F82" s="27">
        <v>2.0</v>
      </c>
      <c r="G82" s="27">
        <v>5.0</v>
      </c>
      <c r="H82" s="27">
        <v>1.0</v>
      </c>
      <c r="I82" s="27">
        <v>5.0</v>
      </c>
      <c r="J82" s="27">
        <v>8.0</v>
      </c>
      <c r="K82" s="27">
        <v>4.0</v>
      </c>
      <c r="L82" s="27">
        <v>12.0</v>
      </c>
      <c r="M82" s="27">
        <v>7.0</v>
      </c>
      <c r="N82" s="27">
        <v>1.0</v>
      </c>
    </row>
    <row r="83">
      <c r="A83" s="27">
        <v>193879.0</v>
      </c>
      <c r="B83" s="27">
        <v>1.0</v>
      </c>
      <c r="C83" s="27">
        <v>4.0</v>
      </c>
      <c r="D83" s="27">
        <v>4.0</v>
      </c>
      <c r="E83" s="27">
        <v>4.0</v>
      </c>
      <c r="F83" s="27">
        <v>6.0</v>
      </c>
      <c r="G83" s="27">
        <v>4.0</v>
      </c>
      <c r="H83" s="27">
        <v>1.0</v>
      </c>
      <c r="I83" s="27">
        <v>9.0</v>
      </c>
      <c r="J83" s="27">
        <v>1.0</v>
      </c>
      <c r="K83" s="27">
        <v>9.0</v>
      </c>
      <c r="L83" s="27">
        <v>5.0</v>
      </c>
      <c r="M83" s="27">
        <v>2.0</v>
      </c>
      <c r="N83" s="27">
        <v>15.0</v>
      </c>
    </row>
    <row r="84">
      <c r="A84" s="27">
        <v>193900.0</v>
      </c>
      <c r="B84" s="27">
        <v>2.0</v>
      </c>
      <c r="C84" s="27">
        <v>2.0</v>
      </c>
      <c r="D84" s="27">
        <v>1.0</v>
      </c>
      <c r="E84" s="27">
        <v>5.0</v>
      </c>
      <c r="F84" s="27">
        <v>2.0</v>
      </c>
      <c r="G84" s="27">
        <v>2.0</v>
      </c>
      <c r="H84" s="27">
        <v>1.0</v>
      </c>
      <c r="I84" s="27">
        <v>8.0</v>
      </c>
      <c r="J84" s="27">
        <v>4.0</v>
      </c>
      <c r="K84" s="27">
        <v>11.0</v>
      </c>
      <c r="L84" s="27">
        <v>8.0</v>
      </c>
      <c r="M84" s="27">
        <v>5.0</v>
      </c>
      <c r="N84" s="27">
        <v>1.0</v>
      </c>
    </row>
    <row r="85">
      <c r="A85" s="27">
        <v>193918.0</v>
      </c>
      <c r="B85" s="27">
        <v>1.0</v>
      </c>
      <c r="C85" s="27">
        <v>2.0</v>
      </c>
      <c r="D85" s="27">
        <v>4.0</v>
      </c>
      <c r="E85" s="27">
        <v>4.0</v>
      </c>
      <c r="F85" s="27">
        <v>1.0</v>
      </c>
      <c r="G85" s="27">
        <v>4.0</v>
      </c>
      <c r="H85" s="27">
        <v>1.0</v>
      </c>
      <c r="I85" s="27">
        <v>5.0</v>
      </c>
      <c r="J85" s="27">
        <v>10.0</v>
      </c>
      <c r="K85" s="27">
        <v>4.0</v>
      </c>
      <c r="L85" s="27">
        <v>13.0</v>
      </c>
      <c r="M85" s="27">
        <v>13.0</v>
      </c>
      <c r="N85" s="27">
        <v>14.0</v>
      </c>
    </row>
    <row r="86">
      <c r="A86" s="27">
        <v>193933.0</v>
      </c>
      <c r="B86" s="27">
        <v>3.0</v>
      </c>
      <c r="C86" s="27">
        <v>4.0</v>
      </c>
      <c r="D86" s="27">
        <v>1.0</v>
      </c>
      <c r="E86" s="27">
        <v>1.0</v>
      </c>
      <c r="F86" s="27">
        <v>5.0</v>
      </c>
      <c r="G86" s="27">
        <v>5.0</v>
      </c>
      <c r="H86" s="27">
        <v>3.0</v>
      </c>
      <c r="I86" s="27">
        <v>5.0</v>
      </c>
      <c r="J86" s="27">
        <v>7.0</v>
      </c>
      <c r="K86" s="27">
        <v>4.0</v>
      </c>
      <c r="L86" s="27">
        <v>13.0</v>
      </c>
      <c r="M86" s="27">
        <v>7.0</v>
      </c>
      <c r="N86" s="27">
        <v>12.0</v>
      </c>
    </row>
    <row r="87">
      <c r="A87" s="27">
        <v>193915.0</v>
      </c>
      <c r="B87" s="27">
        <v>2.0</v>
      </c>
      <c r="C87" s="27">
        <v>1.0</v>
      </c>
      <c r="D87" s="27">
        <v>3.0</v>
      </c>
      <c r="E87" s="27">
        <v>5.0</v>
      </c>
      <c r="F87" s="27">
        <v>2.0</v>
      </c>
      <c r="G87" s="27">
        <v>2.0</v>
      </c>
      <c r="H87" s="27">
        <v>1.0</v>
      </c>
      <c r="I87" s="27">
        <v>5.0</v>
      </c>
      <c r="J87" s="27">
        <v>4.0</v>
      </c>
      <c r="K87" s="27">
        <v>10.0</v>
      </c>
      <c r="L87" s="27">
        <v>7.0</v>
      </c>
      <c r="M87" s="27">
        <v>7.0</v>
      </c>
      <c r="N87" s="27">
        <v>14.0</v>
      </c>
    </row>
    <row r="88">
      <c r="A88" s="27">
        <v>193971.0</v>
      </c>
      <c r="B88" s="27">
        <v>1.0</v>
      </c>
      <c r="C88" s="27">
        <v>1.0</v>
      </c>
      <c r="D88" s="27">
        <v>3.0</v>
      </c>
      <c r="E88" s="27">
        <v>5.0</v>
      </c>
      <c r="F88" s="27">
        <v>2.0</v>
      </c>
      <c r="G88" s="27">
        <v>2.0</v>
      </c>
      <c r="H88" s="27">
        <v>1.0</v>
      </c>
      <c r="I88" s="27">
        <v>5.0</v>
      </c>
      <c r="J88" s="27">
        <v>4.0</v>
      </c>
      <c r="K88" s="27">
        <v>4.0</v>
      </c>
      <c r="L88" s="27">
        <v>6.0</v>
      </c>
      <c r="M88" s="27">
        <v>7.0</v>
      </c>
      <c r="N88" s="27">
        <v>1.0</v>
      </c>
    </row>
    <row r="89">
      <c r="A89" s="27">
        <v>193970.0</v>
      </c>
      <c r="B89" s="27">
        <v>3.0</v>
      </c>
      <c r="C89" s="27">
        <v>3.0</v>
      </c>
      <c r="D89" s="27">
        <v>4.0</v>
      </c>
      <c r="E89" s="27">
        <v>5.0</v>
      </c>
      <c r="F89" s="27">
        <v>1.0</v>
      </c>
      <c r="G89" s="27">
        <v>4.0</v>
      </c>
      <c r="H89" s="27">
        <v>1.0</v>
      </c>
      <c r="I89" s="27">
        <v>9.0</v>
      </c>
      <c r="J89" s="27">
        <v>2.0</v>
      </c>
      <c r="K89" s="27">
        <v>10.0</v>
      </c>
      <c r="L89" s="27">
        <v>6.0</v>
      </c>
      <c r="M89" s="27">
        <v>11.0</v>
      </c>
      <c r="N89" s="27">
        <v>11.0</v>
      </c>
    </row>
    <row r="90">
      <c r="A90" s="27">
        <v>193960.0</v>
      </c>
      <c r="B90" s="27">
        <v>2.0</v>
      </c>
      <c r="C90" s="27">
        <v>1.0</v>
      </c>
      <c r="D90" s="27">
        <v>1.0</v>
      </c>
      <c r="E90" s="27">
        <v>1.0</v>
      </c>
      <c r="F90" s="27">
        <v>2.0</v>
      </c>
      <c r="G90" s="27">
        <v>2.0</v>
      </c>
      <c r="H90" s="27">
        <v>1.0</v>
      </c>
      <c r="I90" s="27">
        <v>8.0</v>
      </c>
      <c r="J90" s="27">
        <v>4.0</v>
      </c>
      <c r="K90" s="27">
        <v>11.0</v>
      </c>
      <c r="L90" s="27">
        <v>11.0</v>
      </c>
      <c r="M90" s="27">
        <v>6.0</v>
      </c>
      <c r="N90" s="27">
        <v>9.0</v>
      </c>
    </row>
    <row r="91">
      <c r="A91" s="27">
        <v>193932.0</v>
      </c>
      <c r="B91" s="27">
        <v>1.0</v>
      </c>
      <c r="C91" s="27">
        <v>2.0</v>
      </c>
      <c r="D91" s="27">
        <v>4.0</v>
      </c>
      <c r="E91" s="27">
        <v>4.0</v>
      </c>
      <c r="F91" s="27">
        <v>1.0</v>
      </c>
      <c r="G91" s="27">
        <v>4.0</v>
      </c>
      <c r="H91" s="27">
        <v>1.0</v>
      </c>
      <c r="I91" s="27">
        <v>5.0</v>
      </c>
      <c r="J91" s="27">
        <v>10.0</v>
      </c>
      <c r="K91" s="27">
        <v>4.0</v>
      </c>
      <c r="L91" s="27">
        <v>13.0</v>
      </c>
      <c r="M91" s="27">
        <v>13.0</v>
      </c>
      <c r="N91" s="27">
        <v>14.0</v>
      </c>
    </row>
    <row r="92">
      <c r="A92" s="27">
        <v>193881.0</v>
      </c>
      <c r="B92" s="27">
        <v>1.0</v>
      </c>
      <c r="C92" s="27">
        <v>4.0</v>
      </c>
      <c r="D92" s="27">
        <v>1.0</v>
      </c>
      <c r="E92" s="27">
        <v>1.0</v>
      </c>
      <c r="F92" s="27">
        <v>6.0</v>
      </c>
      <c r="G92" s="27">
        <v>2.0</v>
      </c>
      <c r="H92" s="27">
        <v>1.0</v>
      </c>
      <c r="I92" s="27">
        <v>10.0</v>
      </c>
      <c r="J92" s="27">
        <v>7.0</v>
      </c>
      <c r="K92" s="27">
        <v>4.0</v>
      </c>
      <c r="L92" s="27">
        <v>11.0</v>
      </c>
      <c r="M92" s="27">
        <v>7.0</v>
      </c>
      <c r="N92" s="27">
        <v>10.0</v>
      </c>
    </row>
    <row r="93">
      <c r="A93" s="27">
        <v>193904.0</v>
      </c>
      <c r="B93" s="27">
        <v>2.0</v>
      </c>
      <c r="C93" s="27">
        <v>4.0</v>
      </c>
      <c r="D93" s="27">
        <v>1.0</v>
      </c>
      <c r="E93" s="27">
        <v>1.0</v>
      </c>
      <c r="F93" s="27">
        <v>5.0</v>
      </c>
      <c r="G93" s="27">
        <v>2.0</v>
      </c>
      <c r="H93" s="27">
        <v>1.0</v>
      </c>
      <c r="I93" s="27">
        <v>8.0</v>
      </c>
      <c r="J93" s="27">
        <v>4.0</v>
      </c>
      <c r="K93" s="27">
        <v>1.0</v>
      </c>
      <c r="L93" s="27">
        <v>11.0</v>
      </c>
      <c r="M93" s="27">
        <v>7.0</v>
      </c>
      <c r="N93" s="27">
        <v>10.0</v>
      </c>
    </row>
    <row r="94">
      <c r="A94" s="27">
        <v>193898.0</v>
      </c>
      <c r="B94" s="27">
        <v>3.0</v>
      </c>
      <c r="C94" s="27">
        <v>4.0</v>
      </c>
      <c r="D94" s="27">
        <v>1.0</v>
      </c>
      <c r="E94" s="27">
        <v>1.0</v>
      </c>
      <c r="F94" s="27">
        <v>2.0</v>
      </c>
      <c r="G94" s="27">
        <v>8.0</v>
      </c>
      <c r="H94" s="27">
        <v>1.0</v>
      </c>
      <c r="I94" s="27">
        <v>2.0</v>
      </c>
      <c r="J94" s="27">
        <v>4.0</v>
      </c>
      <c r="K94" s="27">
        <v>7.0</v>
      </c>
      <c r="L94" s="27">
        <v>4.0</v>
      </c>
      <c r="M94" s="27">
        <v>11.0</v>
      </c>
      <c r="N94" s="27">
        <v>5.0</v>
      </c>
    </row>
    <row r="95">
      <c r="A95" s="27">
        <v>193886.0</v>
      </c>
      <c r="B95" s="27">
        <v>2.0</v>
      </c>
      <c r="C95" s="27">
        <v>4.0</v>
      </c>
      <c r="D95" s="27">
        <v>1.0</v>
      </c>
      <c r="E95" s="27">
        <v>1.0</v>
      </c>
      <c r="F95" s="27">
        <v>5.0</v>
      </c>
      <c r="G95" s="27">
        <v>5.0</v>
      </c>
      <c r="H95" s="27">
        <v>1.0</v>
      </c>
      <c r="I95" s="27">
        <v>5.0</v>
      </c>
      <c r="J95" s="27">
        <v>4.0</v>
      </c>
      <c r="K95" s="27">
        <v>7.0</v>
      </c>
      <c r="L95" s="27">
        <v>11.0</v>
      </c>
      <c r="M95" s="27">
        <v>6.0</v>
      </c>
      <c r="N95" s="27">
        <v>14.0</v>
      </c>
    </row>
    <row r="96">
      <c r="A96" s="27">
        <v>194110.0</v>
      </c>
      <c r="B96" s="27">
        <v>3.0</v>
      </c>
      <c r="C96" s="27">
        <v>3.0</v>
      </c>
      <c r="D96" s="27">
        <v>3.0</v>
      </c>
      <c r="E96" s="27">
        <v>3.0</v>
      </c>
      <c r="F96" s="27">
        <v>3.0</v>
      </c>
      <c r="G96" s="27">
        <v>7.0</v>
      </c>
      <c r="H96" s="27">
        <v>3.0</v>
      </c>
      <c r="I96" s="27">
        <v>9.0</v>
      </c>
      <c r="J96" s="27">
        <v>3.0</v>
      </c>
      <c r="K96" s="27">
        <v>12.0</v>
      </c>
      <c r="L96" s="27">
        <v>8.0</v>
      </c>
      <c r="M96" s="27">
        <v>10.0</v>
      </c>
      <c r="N96" s="27">
        <v>4.0</v>
      </c>
    </row>
    <row r="97">
      <c r="A97" s="27">
        <v>193852.0</v>
      </c>
      <c r="B97" s="27">
        <v>3.0</v>
      </c>
      <c r="C97" s="27">
        <v>3.0</v>
      </c>
      <c r="D97" s="27">
        <v>4.0</v>
      </c>
      <c r="E97" s="27">
        <v>3.0</v>
      </c>
      <c r="F97" s="27">
        <v>5.0</v>
      </c>
      <c r="G97" s="27">
        <v>5.0</v>
      </c>
      <c r="H97" s="27">
        <v>3.0</v>
      </c>
      <c r="I97" s="27">
        <v>3.0</v>
      </c>
      <c r="J97" s="27">
        <v>3.0</v>
      </c>
      <c r="K97" s="27">
        <v>12.0</v>
      </c>
      <c r="L97" s="27">
        <v>6.0</v>
      </c>
      <c r="M97" s="27">
        <v>2.0</v>
      </c>
      <c r="N97" s="27">
        <v>3.0</v>
      </c>
    </row>
    <row r="98">
      <c r="A98" s="27">
        <v>193867.0</v>
      </c>
      <c r="B98" s="27">
        <v>2.0</v>
      </c>
      <c r="C98" s="27">
        <v>2.0</v>
      </c>
      <c r="D98" s="27">
        <v>1.0</v>
      </c>
      <c r="E98" s="27">
        <v>5.0</v>
      </c>
      <c r="F98" s="27">
        <v>5.0</v>
      </c>
      <c r="G98" s="27">
        <v>2.0</v>
      </c>
      <c r="H98" s="27">
        <v>1.0</v>
      </c>
      <c r="I98" s="27">
        <v>10.0</v>
      </c>
      <c r="J98" s="27">
        <v>7.0</v>
      </c>
      <c r="K98" s="27">
        <v>2.0</v>
      </c>
      <c r="L98" s="27">
        <v>2.0</v>
      </c>
      <c r="M98" s="27">
        <v>7.0</v>
      </c>
      <c r="N98" s="27">
        <v>10.0</v>
      </c>
    </row>
    <row r="99">
      <c r="A99" s="27">
        <v>193923.0</v>
      </c>
      <c r="B99" s="27">
        <v>2.0</v>
      </c>
      <c r="C99" s="27">
        <v>1.0</v>
      </c>
      <c r="D99" s="27">
        <v>3.0</v>
      </c>
      <c r="E99" s="27">
        <v>1.0</v>
      </c>
      <c r="F99" s="27">
        <v>2.0</v>
      </c>
      <c r="G99" s="27">
        <v>8.0</v>
      </c>
      <c r="H99" s="27">
        <v>7.0</v>
      </c>
      <c r="I99" s="27">
        <v>9.0</v>
      </c>
      <c r="J99" s="27">
        <v>4.0</v>
      </c>
      <c r="K99" s="27">
        <v>11.0</v>
      </c>
      <c r="L99" s="27">
        <v>12.0</v>
      </c>
      <c r="M99" s="27">
        <v>11.0</v>
      </c>
      <c r="N99" s="27">
        <v>1.0</v>
      </c>
    </row>
    <row r="100">
      <c r="A100" s="27">
        <v>193969.0</v>
      </c>
      <c r="B100" s="27">
        <v>2.0</v>
      </c>
      <c r="C100" s="27">
        <v>4.0</v>
      </c>
      <c r="D100" s="27">
        <v>1.0</v>
      </c>
      <c r="E100" s="27">
        <v>6.0</v>
      </c>
      <c r="F100" s="27">
        <v>5.0</v>
      </c>
      <c r="G100" s="27">
        <v>2.0</v>
      </c>
      <c r="H100" s="27">
        <v>1.0</v>
      </c>
      <c r="I100" s="27">
        <v>8.0</v>
      </c>
      <c r="J100" s="27">
        <v>6.0</v>
      </c>
      <c r="K100" s="27">
        <v>10.0</v>
      </c>
      <c r="L100" s="27">
        <v>4.0</v>
      </c>
      <c r="M100" s="27">
        <v>6.0</v>
      </c>
      <c r="N100" s="27">
        <v>4.0</v>
      </c>
    </row>
    <row r="101">
      <c r="A101" s="27">
        <v>193930.0</v>
      </c>
      <c r="B101" s="27">
        <v>3.0</v>
      </c>
      <c r="C101" s="27">
        <v>4.0</v>
      </c>
      <c r="D101" s="27">
        <v>1.0</v>
      </c>
      <c r="E101" s="27">
        <v>1.0</v>
      </c>
      <c r="F101" s="27">
        <v>5.0</v>
      </c>
      <c r="G101" s="27">
        <v>5.0</v>
      </c>
      <c r="H101" s="27">
        <v>3.0</v>
      </c>
      <c r="I101" s="27">
        <v>2.0</v>
      </c>
      <c r="J101" s="27">
        <v>4.0</v>
      </c>
      <c r="K101" s="27">
        <v>7.0</v>
      </c>
      <c r="L101" s="27">
        <v>11.0</v>
      </c>
      <c r="M101" s="27">
        <v>13.0</v>
      </c>
      <c r="N101" s="27">
        <v>13.0</v>
      </c>
    </row>
    <row r="102">
      <c r="A102" s="27">
        <v>194182.0</v>
      </c>
      <c r="B102" s="27">
        <v>3.0</v>
      </c>
      <c r="C102" s="27">
        <v>3.0</v>
      </c>
      <c r="D102" s="27">
        <v>1.0</v>
      </c>
      <c r="E102" s="27">
        <v>3.0</v>
      </c>
      <c r="F102" s="27">
        <v>7.0</v>
      </c>
      <c r="G102" s="27">
        <v>5.0</v>
      </c>
      <c r="H102" s="27">
        <v>3.0</v>
      </c>
      <c r="I102" s="27">
        <v>3.0</v>
      </c>
      <c r="J102" s="27">
        <v>8.0</v>
      </c>
      <c r="K102" s="27">
        <v>1.0</v>
      </c>
      <c r="L102" s="27">
        <v>6.0</v>
      </c>
      <c r="M102" s="27">
        <v>2.0</v>
      </c>
      <c r="N102" s="27">
        <v>4.0</v>
      </c>
    </row>
    <row r="103">
      <c r="A103" s="27">
        <v>193979.0</v>
      </c>
      <c r="B103" s="27">
        <v>1.0</v>
      </c>
      <c r="C103" s="27">
        <v>1.0</v>
      </c>
      <c r="D103" s="27">
        <v>1.0</v>
      </c>
      <c r="E103" s="27">
        <v>3.0</v>
      </c>
      <c r="F103" s="27">
        <v>5.0</v>
      </c>
      <c r="G103" s="27">
        <v>8.0</v>
      </c>
      <c r="H103" s="27">
        <v>4.0</v>
      </c>
      <c r="I103" s="27">
        <v>10.0</v>
      </c>
      <c r="J103" s="27">
        <v>4.0</v>
      </c>
      <c r="K103" s="27">
        <v>2.0</v>
      </c>
      <c r="L103" s="27">
        <v>1.0</v>
      </c>
      <c r="M103" s="27">
        <v>7.0</v>
      </c>
      <c r="N103" s="27">
        <v>1.0</v>
      </c>
    </row>
    <row r="104">
      <c r="A104" s="27">
        <v>193859.0</v>
      </c>
      <c r="B104" s="27">
        <v>3.0</v>
      </c>
      <c r="C104" s="27">
        <v>4.0</v>
      </c>
      <c r="D104" s="27">
        <v>1.0</v>
      </c>
      <c r="E104" s="27">
        <v>1.0</v>
      </c>
      <c r="F104" s="27">
        <v>5.0</v>
      </c>
      <c r="G104" s="27">
        <v>5.0</v>
      </c>
      <c r="H104" s="27">
        <v>3.0</v>
      </c>
      <c r="I104" s="27">
        <v>2.0</v>
      </c>
      <c r="J104" s="27">
        <v>6.0</v>
      </c>
      <c r="K104" s="27">
        <v>10.0</v>
      </c>
      <c r="L104" s="27">
        <v>3.0</v>
      </c>
      <c r="M104" s="27">
        <v>10.0</v>
      </c>
      <c r="N104" s="27">
        <v>12.0</v>
      </c>
    </row>
    <row r="105">
      <c r="A105" s="27">
        <v>193927.0</v>
      </c>
      <c r="B105" s="27">
        <v>1.0</v>
      </c>
      <c r="C105" s="27">
        <v>1.0</v>
      </c>
      <c r="D105" s="27">
        <v>4.0</v>
      </c>
      <c r="E105" s="27">
        <v>3.0</v>
      </c>
      <c r="F105" s="27">
        <v>5.0</v>
      </c>
      <c r="G105" s="27">
        <v>6.0</v>
      </c>
      <c r="H105" s="27">
        <v>4.0</v>
      </c>
      <c r="I105" s="27">
        <v>5.0</v>
      </c>
      <c r="J105" s="27">
        <v>2.0</v>
      </c>
      <c r="K105" s="27">
        <v>9.0</v>
      </c>
      <c r="L105" s="27">
        <v>1.0</v>
      </c>
      <c r="M105" s="27">
        <v>2.0</v>
      </c>
      <c r="N105" s="27">
        <v>1.0</v>
      </c>
    </row>
    <row r="106">
      <c r="A106" s="27">
        <v>193864.0</v>
      </c>
      <c r="B106" s="27">
        <v>2.0</v>
      </c>
      <c r="C106" s="27">
        <v>4.0</v>
      </c>
      <c r="D106" s="27">
        <v>1.0</v>
      </c>
      <c r="E106" s="27">
        <v>1.0</v>
      </c>
      <c r="F106" s="27">
        <v>2.0</v>
      </c>
      <c r="G106" s="27">
        <v>8.0</v>
      </c>
      <c r="H106" s="27">
        <v>1.0</v>
      </c>
      <c r="I106" s="27">
        <v>8.0</v>
      </c>
      <c r="J106" s="27">
        <v>4.0</v>
      </c>
      <c r="K106" s="27">
        <v>1.0</v>
      </c>
      <c r="L106" s="27">
        <v>4.0</v>
      </c>
      <c r="M106" s="27">
        <v>5.0</v>
      </c>
      <c r="N106" s="27">
        <v>5.0</v>
      </c>
    </row>
    <row r="107">
      <c r="A107" s="27">
        <v>194010.0</v>
      </c>
      <c r="B107" s="27">
        <v>2.0</v>
      </c>
      <c r="C107" s="27">
        <v>4.0</v>
      </c>
      <c r="D107" s="27">
        <v>1.0</v>
      </c>
      <c r="E107" s="27">
        <v>1.0</v>
      </c>
      <c r="F107" s="27">
        <v>2.0</v>
      </c>
      <c r="G107" s="27">
        <v>8.0</v>
      </c>
      <c r="H107" s="27">
        <v>1.0</v>
      </c>
      <c r="I107" s="27">
        <v>2.0</v>
      </c>
      <c r="J107" s="27">
        <v>4.0</v>
      </c>
      <c r="K107" s="27">
        <v>7.0</v>
      </c>
      <c r="L107" s="27">
        <v>4.0</v>
      </c>
      <c r="M107" s="27">
        <v>5.0</v>
      </c>
      <c r="N107" s="27">
        <v>5.0</v>
      </c>
    </row>
    <row r="108">
      <c r="A108" s="27">
        <v>193950.0</v>
      </c>
      <c r="B108" s="27">
        <v>2.0</v>
      </c>
      <c r="C108" s="27">
        <v>4.0</v>
      </c>
      <c r="D108" s="27">
        <v>5.0</v>
      </c>
      <c r="E108" s="27">
        <v>5.0</v>
      </c>
      <c r="F108" s="27">
        <v>2.0</v>
      </c>
      <c r="G108" s="27">
        <v>2.0</v>
      </c>
      <c r="H108" s="27">
        <v>1.0</v>
      </c>
      <c r="I108" s="27">
        <v>8.0</v>
      </c>
      <c r="J108" s="27">
        <v>4.0</v>
      </c>
      <c r="K108" s="27">
        <v>4.0</v>
      </c>
      <c r="L108" s="27">
        <v>13.0</v>
      </c>
      <c r="M108" s="27">
        <v>7.0</v>
      </c>
      <c r="N108" s="27">
        <v>10.0</v>
      </c>
    </row>
    <row r="109">
      <c r="A109" s="27">
        <v>193914.0</v>
      </c>
      <c r="B109" s="27">
        <v>2.0</v>
      </c>
      <c r="C109" s="27">
        <v>4.0</v>
      </c>
      <c r="D109" s="27">
        <v>1.0</v>
      </c>
      <c r="E109" s="27">
        <v>1.0</v>
      </c>
      <c r="F109" s="27">
        <v>2.0</v>
      </c>
      <c r="G109" s="27">
        <v>8.0</v>
      </c>
      <c r="H109" s="27">
        <v>1.0</v>
      </c>
      <c r="I109" s="27">
        <v>6.0</v>
      </c>
      <c r="J109" s="27">
        <v>4.0</v>
      </c>
      <c r="K109" s="27">
        <v>7.0</v>
      </c>
      <c r="L109" s="27">
        <v>1.0</v>
      </c>
      <c r="M109" s="27">
        <v>6.0</v>
      </c>
      <c r="N109" s="27">
        <v>9.0</v>
      </c>
    </row>
    <row r="110">
      <c r="A110" s="27">
        <v>194107.0</v>
      </c>
      <c r="B110" s="27">
        <v>2.0</v>
      </c>
      <c r="C110" s="27">
        <v>4.0</v>
      </c>
      <c r="D110" s="27">
        <v>1.0</v>
      </c>
      <c r="E110" s="27">
        <v>1.0</v>
      </c>
      <c r="F110" s="27">
        <v>2.0</v>
      </c>
      <c r="G110" s="27">
        <v>2.0</v>
      </c>
      <c r="H110" s="27">
        <v>1.0</v>
      </c>
      <c r="I110" s="27">
        <v>8.0</v>
      </c>
      <c r="J110" s="27">
        <v>4.0</v>
      </c>
      <c r="K110" s="27">
        <v>7.0</v>
      </c>
      <c r="L110" s="27">
        <v>1.0</v>
      </c>
      <c r="M110" s="27">
        <v>6.0</v>
      </c>
      <c r="N110" s="27">
        <v>9.0</v>
      </c>
    </row>
    <row r="111">
      <c r="A111" s="27">
        <v>194033.0</v>
      </c>
      <c r="B111" s="27">
        <v>3.0</v>
      </c>
      <c r="C111" s="27">
        <v>2.0</v>
      </c>
      <c r="D111" s="27">
        <v>5.0</v>
      </c>
      <c r="E111" s="27">
        <v>1.0</v>
      </c>
      <c r="F111" s="27">
        <v>2.0</v>
      </c>
      <c r="G111" s="27">
        <v>5.0</v>
      </c>
      <c r="H111" s="27">
        <v>8.0</v>
      </c>
      <c r="I111" s="27">
        <v>6.0</v>
      </c>
      <c r="J111" s="27">
        <v>4.0</v>
      </c>
      <c r="K111" s="27">
        <v>7.0</v>
      </c>
      <c r="L111" s="27">
        <v>7.0</v>
      </c>
      <c r="M111" s="27">
        <v>6.0</v>
      </c>
      <c r="N111" s="27">
        <v>15.0</v>
      </c>
    </row>
    <row r="112">
      <c r="A112" s="27">
        <v>194034.0</v>
      </c>
      <c r="B112" s="27">
        <v>2.0</v>
      </c>
      <c r="C112" s="27">
        <v>1.0</v>
      </c>
      <c r="D112" s="27">
        <v>1.0</v>
      </c>
      <c r="E112" s="27">
        <v>6.0</v>
      </c>
      <c r="F112" s="27">
        <v>2.0</v>
      </c>
      <c r="G112" s="27">
        <v>2.0</v>
      </c>
      <c r="H112" s="27">
        <v>5.0</v>
      </c>
      <c r="I112" s="27">
        <v>6.0</v>
      </c>
      <c r="J112" s="27">
        <v>8.0</v>
      </c>
      <c r="K112" s="27">
        <v>10.0</v>
      </c>
      <c r="L112" s="27">
        <v>7.0</v>
      </c>
      <c r="M112" s="27">
        <v>2.0</v>
      </c>
      <c r="N112" s="27">
        <v>4.0</v>
      </c>
    </row>
    <row r="113">
      <c r="A113" s="27">
        <v>194062.0</v>
      </c>
      <c r="B113" s="27">
        <v>1.0</v>
      </c>
      <c r="C113" s="27">
        <v>2.0</v>
      </c>
      <c r="D113" s="27">
        <v>1.0</v>
      </c>
      <c r="E113" s="27">
        <v>5.0</v>
      </c>
      <c r="F113" s="27">
        <v>5.0</v>
      </c>
      <c r="G113" s="27">
        <v>5.0</v>
      </c>
      <c r="H113" s="27">
        <v>1.0</v>
      </c>
      <c r="I113" s="27">
        <v>5.0</v>
      </c>
      <c r="J113" s="27">
        <v>6.0</v>
      </c>
      <c r="K113" s="27">
        <v>3.0</v>
      </c>
      <c r="L113" s="27">
        <v>13.0</v>
      </c>
      <c r="M113" s="27">
        <v>7.0</v>
      </c>
      <c r="N113" s="27">
        <v>14.0</v>
      </c>
    </row>
    <row r="114">
      <c r="A114" s="27">
        <v>194071.0</v>
      </c>
      <c r="B114" s="27">
        <v>3.0</v>
      </c>
      <c r="C114" s="27">
        <v>2.0</v>
      </c>
      <c r="D114" s="27">
        <v>5.0</v>
      </c>
      <c r="E114" s="27">
        <v>1.0</v>
      </c>
      <c r="F114" s="27">
        <v>4.0</v>
      </c>
      <c r="G114" s="27">
        <v>4.0</v>
      </c>
      <c r="H114" s="27">
        <v>3.0</v>
      </c>
      <c r="I114" s="27">
        <v>9.0</v>
      </c>
      <c r="J114" s="27">
        <v>8.0</v>
      </c>
      <c r="K114" s="27">
        <v>11.0</v>
      </c>
      <c r="L114" s="27">
        <v>2.0</v>
      </c>
      <c r="M114" s="27">
        <v>9.0</v>
      </c>
      <c r="N114" s="27">
        <v>13.0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46" t="s">
        <v>1501</v>
      </c>
      <c r="B1" s="46" t="s">
        <v>1502</v>
      </c>
    </row>
    <row r="2">
      <c r="A2" s="46">
        <v>193847.0</v>
      </c>
      <c r="B2" s="46">
        <v>2016.0</v>
      </c>
    </row>
    <row r="3">
      <c r="A3" s="46">
        <v>193848.0</v>
      </c>
      <c r="B3" s="46">
        <v>2015.0</v>
      </c>
    </row>
    <row r="4">
      <c r="A4" s="46">
        <v>193849.0</v>
      </c>
      <c r="B4" s="46">
        <v>2018.0</v>
      </c>
    </row>
    <row r="5">
      <c r="A5" s="46">
        <v>193850.0</v>
      </c>
      <c r="B5" s="46">
        <v>2016.0</v>
      </c>
    </row>
    <row r="6">
      <c r="A6" s="46">
        <v>193851.0</v>
      </c>
      <c r="B6" s="46">
        <v>2016.0</v>
      </c>
    </row>
    <row r="7">
      <c r="A7" s="46">
        <v>193852.0</v>
      </c>
      <c r="B7" s="46">
        <v>2012.0</v>
      </c>
    </row>
    <row r="8">
      <c r="A8" s="46">
        <v>193853.0</v>
      </c>
      <c r="B8" s="46">
        <v>2011.0</v>
      </c>
    </row>
    <row r="9">
      <c r="A9" s="46">
        <v>193854.0</v>
      </c>
      <c r="B9" s="46">
        <v>2016.0</v>
      </c>
    </row>
    <row r="10">
      <c r="A10" s="46">
        <v>193855.0</v>
      </c>
      <c r="B10" s="46">
        <v>2016.0</v>
      </c>
    </row>
    <row r="11">
      <c r="A11" s="46">
        <v>193856.0</v>
      </c>
      <c r="B11" s="46">
        <v>2016.0</v>
      </c>
    </row>
    <row r="12">
      <c r="A12" s="46">
        <v>193857.0</v>
      </c>
      <c r="B12" s="46">
        <v>2017.0</v>
      </c>
    </row>
    <row r="13">
      <c r="A13" s="46">
        <v>193858.0</v>
      </c>
      <c r="B13" s="46">
        <v>2015.0</v>
      </c>
    </row>
    <row r="14">
      <c r="A14" s="46">
        <v>193859.0</v>
      </c>
      <c r="B14" s="46">
        <v>2018.0</v>
      </c>
    </row>
    <row r="15">
      <c r="A15" s="46">
        <v>193860.0</v>
      </c>
      <c r="B15" s="46">
        <v>2016.0</v>
      </c>
    </row>
    <row r="16">
      <c r="A16" s="46">
        <v>193861.0</v>
      </c>
      <c r="B16" s="46">
        <v>2004.0</v>
      </c>
    </row>
    <row r="17">
      <c r="A17" s="46">
        <v>193862.0</v>
      </c>
      <c r="B17" s="46">
        <v>2015.0</v>
      </c>
    </row>
    <row r="18">
      <c r="A18" s="46">
        <v>193863.0</v>
      </c>
      <c r="B18" s="46">
        <v>2012.0</v>
      </c>
    </row>
    <row r="19">
      <c r="A19" s="46">
        <v>193864.0</v>
      </c>
      <c r="B19" s="46">
        <v>2018.0</v>
      </c>
    </row>
    <row r="20">
      <c r="A20" s="46">
        <v>193865.0</v>
      </c>
      <c r="B20" s="46">
        <v>2016.0</v>
      </c>
    </row>
    <row r="21">
      <c r="A21" s="46">
        <v>193866.0</v>
      </c>
      <c r="B21" s="46">
        <v>2016.0</v>
      </c>
    </row>
    <row r="22">
      <c r="A22" s="46">
        <v>193867.0</v>
      </c>
      <c r="B22" s="46">
        <v>2017.0</v>
      </c>
    </row>
    <row r="23">
      <c r="A23" s="46">
        <v>193868.0</v>
      </c>
      <c r="B23" s="46">
        <v>2019.0</v>
      </c>
    </row>
    <row r="24">
      <c r="A24" s="46">
        <v>193869.0</v>
      </c>
      <c r="B24" s="46">
        <v>2018.0</v>
      </c>
    </row>
    <row r="25">
      <c r="A25" s="46">
        <v>193870.0</v>
      </c>
      <c r="B25" s="46">
        <v>2018.0</v>
      </c>
    </row>
    <row r="26">
      <c r="A26" s="46">
        <v>193871.0</v>
      </c>
      <c r="B26" s="46">
        <v>2017.0</v>
      </c>
    </row>
    <row r="27">
      <c r="A27" s="46">
        <v>193872.0</v>
      </c>
      <c r="B27" s="46">
        <v>2018.0</v>
      </c>
    </row>
    <row r="28">
      <c r="A28" s="46">
        <v>193873.0</v>
      </c>
      <c r="B28" s="46">
        <v>2018.0</v>
      </c>
    </row>
    <row r="29">
      <c r="A29" s="46">
        <v>193874.0</v>
      </c>
      <c r="B29" s="46">
        <v>2014.0</v>
      </c>
    </row>
    <row r="30">
      <c r="A30" s="46">
        <v>193875.0</v>
      </c>
      <c r="B30" s="46">
        <v>2019.0</v>
      </c>
    </row>
    <row r="31">
      <c r="A31" s="46">
        <v>193876.0</v>
      </c>
      <c r="B31" s="46">
        <v>2018.0</v>
      </c>
    </row>
    <row r="32">
      <c r="A32" s="46">
        <v>193877.0</v>
      </c>
      <c r="B32" s="46">
        <v>2017.0</v>
      </c>
    </row>
    <row r="33">
      <c r="A33" s="46">
        <v>193878.0</v>
      </c>
      <c r="B33" s="46">
        <v>2017.0</v>
      </c>
    </row>
    <row r="34">
      <c r="A34" s="46">
        <v>193879.0</v>
      </c>
      <c r="B34" s="46">
        <v>2014.0</v>
      </c>
    </row>
    <row r="35">
      <c r="A35" s="46">
        <v>193880.0</v>
      </c>
      <c r="B35" s="46">
        <v>2019.0</v>
      </c>
    </row>
    <row r="36">
      <c r="A36" s="46">
        <v>193881.0</v>
      </c>
      <c r="B36" s="46">
        <v>2018.0</v>
      </c>
    </row>
    <row r="37">
      <c r="A37" s="46">
        <v>193882.0</v>
      </c>
      <c r="B37" s="46">
        <v>2018.0</v>
      </c>
    </row>
    <row r="38">
      <c r="A38" s="46">
        <v>193883.0</v>
      </c>
      <c r="B38" s="46">
        <v>2019.0</v>
      </c>
    </row>
    <row r="39">
      <c r="A39" s="46">
        <v>193884.0</v>
      </c>
      <c r="B39" s="46">
        <v>2019.0</v>
      </c>
    </row>
    <row r="40">
      <c r="A40" s="46">
        <v>193885.0</v>
      </c>
      <c r="B40" s="46">
        <v>2018.0</v>
      </c>
    </row>
    <row r="41">
      <c r="A41" s="46">
        <v>193886.0</v>
      </c>
      <c r="B41" s="46">
        <v>2018.0</v>
      </c>
    </row>
    <row r="42">
      <c r="A42" s="46">
        <v>193887.0</v>
      </c>
      <c r="B42" s="46">
        <v>2018.0</v>
      </c>
    </row>
    <row r="43">
      <c r="A43" s="46">
        <v>193888.0</v>
      </c>
      <c r="B43" s="46">
        <v>2015.0</v>
      </c>
    </row>
    <row r="44">
      <c r="A44" s="46">
        <v>193889.0</v>
      </c>
      <c r="B44" s="46">
        <v>2018.0</v>
      </c>
    </row>
    <row r="45">
      <c r="A45" s="46">
        <v>193890.0</v>
      </c>
      <c r="B45" s="46">
        <v>2017.0</v>
      </c>
    </row>
    <row r="46">
      <c r="A46" s="46">
        <v>193891.0</v>
      </c>
      <c r="B46" s="46">
        <v>2019.0</v>
      </c>
    </row>
    <row r="47">
      <c r="A47" s="46">
        <v>193892.0</v>
      </c>
      <c r="B47" s="46">
        <v>2019.0</v>
      </c>
    </row>
    <row r="48">
      <c r="A48" s="46">
        <v>193893.0</v>
      </c>
      <c r="B48" s="46">
        <v>2019.0</v>
      </c>
    </row>
    <row r="49">
      <c r="A49" s="46">
        <v>193894.0</v>
      </c>
      <c r="B49" s="46">
        <v>2018.0</v>
      </c>
    </row>
    <row r="50">
      <c r="A50" s="46">
        <v>193895.0</v>
      </c>
      <c r="B50" s="46">
        <v>2016.0</v>
      </c>
    </row>
    <row r="51">
      <c r="A51" s="46">
        <v>193896.0</v>
      </c>
      <c r="B51" s="46">
        <v>2019.0</v>
      </c>
    </row>
    <row r="52">
      <c r="A52" s="46">
        <v>193897.0</v>
      </c>
      <c r="B52" s="46">
        <v>2018.0</v>
      </c>
    </row>
    <row r="53">
      <c r="A53" s="46">
        <v>193898.0</v>
      </c>
      <c r="B53" s="46">
        <v>2018.0</v>
      </c>
    </row>
    <row r="54">
      <c r="A54" s="46">
        <v>193899.0</v>
      </c>
      <c r="B54" s="46">
        <v>2018.0</v>
      </c>
    </row>
    <row r="55">
      <c r="A55" s="46">
        <v>193900.0</v>
      </c>
      <c r="B55" s="46">
        <v>2017.0</v>
      </c>
    </row>
    <row r="56">
      <c r="A56" s="46">
        <v>193901.0</v>
      </c>
      <c r="B56" s="46">
        <v>2017.0</v>
      </c>
    </row>
    <row r="57">
      <c r="A57" s="46">
        <v>193902.0</v>
      </c>
      <c r="B57" s="46">
        <v>2016.0</v>
      </c>
    </row>
    <row r="58">
      <c r="A58" s="46">
        <v>193903.0</v>
      </c>
      <c r="B58" s="46">
        <v>2013.0</v>
      </c>
    </row>
    <row r="59">
      <c r="A59" s="46">
        <v>193904.0</v>
      </c>
      <c r="B59" s="46">
        <v>2019.0</v>
      </c>
    </row>
    <row r="60">
      <c r="A60" s="46">
        <v>193905.0</v>
      </c>
      <c r="B60" s="46">
        <v>2018.0</v>
      </c>
    </row>
    <row r="61">
      <c r="A61" s="46">
        <v>193906.0</v>
      </c>
      <c r="B61" s="46">
        <v>2018.0</v>
      </c>
    </row>
    <row r="62">
      <c r="A62" s="46">
        <v>193907.0</v>
      </c>
      <c r="B62" s="46">
        <v>2018.0</v>
      </c>
    </row>
    <row r="63">
      <c r="A63" s="46">
        <v>193908.0</v>
      </c>
      <c r="B63" s="46">
        <v>2017.0</v>
      </c>
    </row>
    <row r="64">
      <c r="A64" s="46">
        <v>193909.0</v>
      </c>
      <c r="B64" s="46">
        <v>2016.0</v>
      </c>
    </row>
    <row r="65">
      <c r="A65" s="46">
        <v>193910.0</v>
      </c>
      <c r="B65" s="46">
        <v>2016.0</v>
      </c>
    </row>
    <row r="66">
      <c r="A66" s="46">
        <v>193911.0</v>
      </c>
      <c r="B66" s="46">
        <v>2016.0</v>
      </c>
    </row>
    <row r="67">
      <c r="A67" s="46">
        <v>193912.0</v>
      </c>
      <c r="B67" s="46">
        <v>2019.0</v>
      </c>
    </row>
    <row r="68">
      <c r="A68" s="46">
        <v>193913.0</v>
      </c>
      <c r="B68" s="46">
        <v>2019.0</v>
      </c>
    </row>
    <row r="69">
      <c r="A69" s="46">
        <v>193914.0</v>
      </c>
      <c r="B69" s="46">
        <v>2019.0</v>
      </c>
    </row>
    <row r="70">
      <c r="A70" s="46">
        <v>193915.0</v>
      </c>
      <c r="B70" s="46">
        <v>2019.0</v>
      </c>
    </row>
    <row r="71">
      <c r="A71" s="46">
        <v>193916.0</v>
      </c>
      <c r="B71" s="46">
        <v>2019.0</v>
      </c>
    </row>
    <row r="72">
      <c r="A72" s="46">
        <v>193917.0</v>
      </c>
      <c r="B72" s="46">
        <v>2018.0</v>
      </c>
    </row>
    <row r="73">
      <c r="A73" s="46">
        <v>193918.0</v>
      </c>
      <c r="B73" s="46">
        <v>2018.0</v>
      </c>
    </row>
    <row r="74">
      <c r="A74" s="46">
        <v>193919.0</v>
      </c>
      <c r="B74" s="46">
        <v>2018.0</v>
      </c>
    </row>
    <row r="75">
      <c r="A75" s="46">
        <v>193920.0</v>
      </c>
      <c r="B75" s="46">
        <v>2018.0</v>
      </c>
    </row>
    <row r="76">
      <c r="A76" s="46">
        <v>193921.0</v>
      </c>
      <c r="B76" s="46">
        <v>2017.0</v>
      </c>
    </row>
    <row r="77">
      <c r="A77" s="46">
        <v>193922.0</v>
      </c>
      <c r="B77" s="46">
        <v>2017.0</v>
      </c>
    </row>
    <row r="78">
      <c r="A78" s="46">
        <v>193923.0</v>
      </c>
      <c r="B78" s="46">
        <v>2017.0</v>
      </c>
    </row>
    <row r="79">
      <c r="A79" s="46">
        <v>193924.0</v>
      </c>
      <c r="B79" s="46">
        <v>2017.0</v>
      </c>
    </row>
    <row r="80">
      <c r="A80" s="46">
        <v>193925.0</v>
      </c>
      <c r="B80" s="46">
        <v>2017.0</v>
      </c>
    </row>
    <row r="81">
      <c r="A81" s="46">
        <v>193926.0</v>
      </c>
      <c r="B81" s="46">
        <v>2016.0</v>
      </c>
    </row>
    <row r="82">
      <c r="A82" s="46">
        <v>193927.0</v>
      </c>
      <c r="B82" s="46">
        <v>2014.0</v>
      </c>
    </row>
    <row r="83">
      <c r="A83" s="46">
        <v>193928.0</v>
      </c>
      <c r="B83" s="46">
        <v>2014.0</v>
      </c>
    </row>
    <row r="84">
      <c r="A84" s="46">
        <v>193929.0</v>
      </c>
      <c r="B84" s="46">
        <v>2020.0</v>
      </c>
    </row>
    <row r="85">
      <c r="A85" s="46">
        <v>193930.0</v>
      </c>
      <c r="B85" s="46">
        <v>2019.0</v>
      </c>
    </row>
    <row r="86">
      <c r="A86" s="46">
        <v>193931.0</v>
      </c>
      <c r="B86" s="46">
        <v>2019.0</v>
      </c>
    </row>
    <row r="87">
      <c r="A87" s="46">
        <v>193932.0</v>
      </c>
      <c r="B87" s="46">
        <v>2019.0</v>
      </c>
    </row>
    <row r="88">
      <c r="A88" s="46">
        <v>193933.0</v>
      </c>
      <c r="B88" s="46">
        <v>2019.0</v>
      </c>
    </row>
    <row r="89">
      <c r="A89" s="46">
        <v>193934.0</v>
      </c>
      <c r="B89" s="46">
        <v>2019.0</v>
      </c>
    </row>
    <row r="90">
      <c r="A90" s="46">
        <v>193935.0</v>
      </c>
      <c r="B90" s="46">
        <v>2019.0</v>
      </c>
    </row>
    <row r="91">
      <c r="A91" s="46">
        <v>193936.0</v>
      </c>
      <c r="B91" s="46">
        <v>2019.0</v>
      </c>
    </row>
    <row r="92">
      <c r="A92" s="46">
        <v>193937.0</v>
      </c>
      <c r="B92" s="46">
        <v>2019.0</v>
      </c>
    </row>
    <row r="93">
      <c r="A93" s="46">
        <v>193938.0</v>
      </c>
      <c r="B93" s="46">
        <v>2019.0</v>
      </c>
    </row>
    <row r="94">
      <c r="A94" s="46">
        <v>193939.0</v>
      </c>
      <c r="B94" s="46">
        <v>2018.0</v>
      </c>
    </row>
    <row r="95">
      <c r="A95" s="46">
        <v>193940.0</v>
      </c>
      <c r="B95" s="46">
        <v>2018.0</v>
      </c>
    </row>
    <row r="96">
      <c r="A96" s="46">
        <v>193941.0</v>
      </c>
      <c r="B96" s="46">
        <v>2018.0</v>
      </c>
    </row>
    <row r="97">
      <c r="A97" s="46">
        <v>193942.0</v>
      </c>
      <c r="B97" s="46">
        <v>2018.0</v>
      </c>
    </row>
    <row r="98">
      <c r="A98" s="46">
        <v>193943.0</v>
      </c>
      <c r="B98" s="46">
        <v>2017.0</v>
      </c>
    </row>
    <row r="99">
      <c r="A99" s="46">
        <v>193944.0</v>
      </c>
      <c r="B99" s="46">
        <v>2017.0</v>
      </c>
    </row>
    <row r="100">
      <c r="A100" s="46">
        <v>193945.0</v>
      </c>
      <c r="B100" s="46">
        <v>2016.0</v>
      </c>
    </row>
    <row r="101">
      <c r="A101" s="46">
        <v>193946.0</v>
      </c>
      <c r="B101" s="46">
        <v>2016.0</v>
      </c>
    </row>
    <row r="102">
      <c r="A102" s="46">
        <v>193947.0</v>
      </c>
      <c r="B102" s="46">
        <v>2015.0</v>
      </c>
    </row>
    <row r="103">
      <c r="A103" s="46">
        <v>193948.0</v>
      </c>
      <c r="B103" s="46">
        <v>2014.0</v>
      </c>
    </row>
    <row r="104">
      <c r="A104" s="46">
        <v>193949.0</v>
      </c>
      <c r="B104" s="46">
        <v>2020.0</v>
      </c>
    </row>
    <row r="105">
      <c r="A105" s="46">
        <v>193950.0</v>
      </c>
      <c r="B105" s="46">
        <v>2020.0</v>
      </c>
    </row>
    <row r="106">
      <c r="A106" s="46">
        <v>193951.0</v>
      </c>
      <c r="B106" s="46">
        <v>2020.0</v>
      </c>
    </row>
    <row r="107">
      <c r="A107" s="46">
        <v>193952.0</v>
      </c>
      <c r="B107" s="46">
        <v>2020.0</v>
      </c>
    </row>
    <row r="108">
      <c r="A108" s="46">
        <v>193953.0</v>
      </c>
      <c r="B108" s="46">
        <v>2020.0</v>
      </c>
    </row>
    <row r="109">
      <c r="A109" s="46">
        <v>193954.0</v>
      </c>
      <c r="B109" s="46">
        <v>2020.0</v>
      </c>
    </row>
    <row r="110">
      <c r="A110" s="46">
        <v>193955.0</v>
      </c>
      <c r="B110" s="46">
        <v>2020.0</v>
      </c>
    </row>
    <row r="111">
      <c r="A111" s="46">
        <v>193956.0</v>
      </c>
      <c r="B111" s="46">
        <v>2020.0</v>
      </c>
    </row>
    <row r="112">
      <c r="A112" s="46">
        <v>193957.0</v>
      </c>
      <c r="B112" s="46">
        <v>2020.0</v>
      </c>
    </row>
    <row r="113">
      <c r="A113" s="46">
        <v>193958.0</v>
      </c>
      <c r="B113" s="46">
        <v>2019.0</v>
      </c>
    </row>
    <row r="114">
      <c r="A114" s="46">
        <v>193959.0</v>
      </c>
      <c r="B114" s="46">
        <v>2019.0</v>
      </c>
    </row>
    <row r="115">
      <c r="A115" s="46">
        <v>193960.0</v>
      </c>
      <c r="B115" s="46">
        <v>2019.0</v>
      </c>
    </row>
    <row r="116">
      <c r="A116" s="46">
        <v>193961.0</v>
      </c>
      <c r="B116" s="46">
        <v>2019.0</v>
      </c>
    </row>
    <row r="117">
      <c r="A117" s="46">
        <v>193962.0</v>
      </c>
      <c r="B117" s="46">
        <v>2019.0</v>
      </c>
    </row>
    <row r="118">
      <c r="A118" s="46">
        <v>193963.0</v>
      </c>
      <c r="B118" s="46">
        <v>2019.0</v>
      </c>
    </row>
    <row r="119">
      <c r="A119" s="46">
        <v>193964.0</v>
      </c>
      <c r="B119" s="46">
        <v>2019.0</v>
      </c>
    </row>
    <row r="120">
      <c r="A120" s="46">
        <v>193965.0</v>
      </c>
      <c r="B120" s="46">
        <v>2019.0</v>
      </c>
    </row>
    <row r="121">
      <c r="A121" s="46">
        <v>193966.0</v>
      </c>
      <c r="B121" s="46">
        <v>2019.0</v>
      </c>
    </row>
    <row r="122">
      <c r="A122" s="46">
        <v>193967.0</v>
      </c>
      <c r="B122" s="46">
        <v>2019.0</v>
      </c>
    </row>
    <row r="123">
      <c r="A123" s="46">
        <v>193968.0</v>
      </c>
      <c r="B123" s="46">
        <v>2019.0</v>
      </c>
    </row>
    <row r="124">
      <c r="A124" s="46">
        <v>193969.0</v>
      </c>
      <c r="B124" s="46">
        <v>2019.0</v>
      </c>
    </row>
    <row r="125">
      <c r="A125" s="46">
        <v>193970.0</v>
      </c>
      <c r="B125" s="46">
        <v>2019.0</v>
      </c>
    </row>
    <row r="126">
      <c r="A126" s="46">
        <v>193971.0</v>
      </c>
      <c r="B126" s="46">
        <v>2019.0</v>
      </c>
    </row>
    <row r="127">
      <c r="A127" s="46">
        <v>193972.0</v>
      </c>
      <c r="B127" s="46">
        <v>2019.0</v>
      </c>
    </row>
    <row r="128">
      <c r="A128" s="46">
        <v>193973.0</v>
      </c>
      <c r="B128" s="46">
        <v>2019.0</v>
      </c>
    </row>
    <row r="129">
      <c r="A129" s="46">
        <v>193974.0</v>
      </c>
      <c r="B129" s="46">
        <v>2019.0</v>
      </c>
    </row>
    <row r="130">
      <c r="A130" s="46">
        <v>193975.0</v>
      </c>
      <c r="B130" s="46">
        <v>2019.0</v>
      </c>
    </row>
    <row r="131">
      <c r="A131" s="46">
        <v>193976.0</v>
      </c>
      <c r="B131" s="46">
        <v>2019.0</v>
      </c>
    </row>
    <row r="132">
      <c r="A132" s="46">
        <v>193977.0</v>
      </c>
      <c r="B132" s="46">
        <v>2019.0</v>
      </c>
    </row>
    <row r="133">
      <c r="A133" s="46">
        <v>193978.0</v>
      </c>
      <c r="B133" s="46">
        <v>2019.0</v>
      </c>
    </row>
    <row r="134">
      <c r="A134" s="46">
        <v>193979.0</v>
      </c>
      <c r="B134" s="46">
        <v>2019.0</v>
      </c>
    </row>
    <row r="135">
      <c r="A135" s="46">
        <v>193980.0</v>
      </c>
      <c r="B135" s="46">
        <v>2018.0</v>
      </c>
    </row>
    <row r="136">
      <c r="A136" s="46">
        <v>193981.0</v>
      </c>
      <c r="B136" s="46">
        <v>2018.0</v>
      </c>
    </row>
    <row r="137">
      <c r="A137" s="46">
        <v>193982.0</v>
      </c>
      <c r="B137" s="46">
        <v>2018.0</v>
      </c>
    </row>
    <row r="138">
      <c r="A138" s="46">
        <v>193983.0</v>
      </c>
      <c r="B138" s="46">
        <v>2018.0</v>
      </c>
    </row>
    <row r="139">
      <c r="A139" s="46">
        <v>193984.0</v>
      </c>
      <c r="B139" s="46">
        <v>2018.0</v>
      </c>
    </row>
    <row r="140">
      <c r="A140" s="46">
        <v>193985.0</v>
      </c>
      <c r="B140" s="46">
        <v>2017.0</v>
      </c>
    </row>
    <row r="141">
      <c r="A141" s="46">
        <v>193986.0</v>
      </c>
      <c r="B141" s="46">
        <v>2017.0</v>
      </c>
    </row>
    <row r="142">
      <c r="A142" s="46">
        <v>193987.0</v>
      </c>
      <c r="B142" s="46">
        <v>2017.0</v>
      </c>
    </row>
    <row r="143">
      <c r="A143" s="46">
        <v>193988.0</v>
      </c>
      <c r="B143" s="46">
        <v>2017.0</v>
      </c>
    </row>
    <row r="144">
      <c r="A144" s="46">
        <v>193989.0</v>
      </c>
      <c r="B144" s="46">
        <v>2016.0</v>
      </c>
    </row>
    <row r="145">
      <c r="A145" s="46">
        <v>193990.0</v>
      </c>
      <c r="B145" s="46">
        <v>2016.0</v>
      </c>
    </row>
    <row r="146">
      <c r="A146" s="46">
        <v>193991.0</v>
      </c>
      <c r="B146" s="46">
        <v>2015.0</v>
      </c>
    </row>
    <row r="147">
      <c r="A147" s="46">
        <v>193992.0</v>
      </c>
      <c r="B147" s="46">
        <v>2015.0</v>
      </c>
    </row>
    <row r="148">
      <c r="A148" s="46">
        <v>193993.0</v>
      </c>
      <c r="B148" s="46">
        <v>2015.0</v>
      </c>
    </row>
    <row r="149">
      <c r="A149" s="46">
        <v>193994.0</v>
      </c>
      <c r="B149" s="46">
        <v>0.0</v>
      </c>
    </row>
    <row r="150">
      <c r="A150" s="46">
        <v>193995.0</v>
      </c>
      <c r="B150" s="46">
        <v>2020.0</v>
      </c>
    </row>
    <row r="151">
      <c r="A151" s="46">
        <v>193996.0</v>
      </c>
      <c r="B151" s="46">
        <v>2020.0</v>
      </c>
    </row>
    <row r="152">
      <c r="A152" s="46">
        <v>193997.0</v>
      </c>
      <c r="B152" s="46">
        <v>2019.0</v>
      </c>
    </row>
    <row r="153">
      <c r="A153" s="46">
        <v>193998.0</v>
      </c>
      <c r="B153" s="46">
        <v>2019.0</v>
      </c>
    </row>
    <row r="154">
      <c r="A154" s="46">
        <v>193999.0</v>
      </c>
      <c r="B154" s="46">
        <v>2019.0</v>
      </c>
    </row>
    <row r="155">
      <c r="A155" s="46">
        <v>194000.0</v>
      </c>
      <c r="B155" s="46">
        <v>2019.0</v>
      </c>
    </row>
    <row r="156">
      <c r="A156" s="46">
        <v>194001.0</v>
      </c>
      <c r="B156" s="46">
        <v>2019.0</v>
      </c>
    </row>
    <row r="157">
      <c r="A157" s="46">
        <v>194002.0</v>
      </c>
      <c r="B157" s="46">
        <v>2019.0</v>
      </c>
    </row>
    <row r="158">
      <c r="A158" s="46">
        <v>194003.0</v>
      </c>
      <c r="B158" s="46">
        <v>2019.0</v>
      </c>
    </row>
    <row r="159">
      <c r="A159" s="46">
        <v>194004.0</v>
      </c>
      <c r="B159" s="46">
        <v>2019.0</v>
      </c>
    </row>
    <row r="160">
      <c r="A160" s="46">
        <v>194005.0</v>
      </c>
      <c r="B160" s="46">
        <v>2019.0</v>
      </c>
    </row>
    <row r="161">
      <c r="A161" s="46">
        <v>194006.0</v>
      </c>
      <c r="B161" s="46">
        <v>2019.0</v>
      </c>
    </row>
    <row r="162">
      <c r="A162" s="46">
        <v>194007.0</v>
      </c>
      <c r="B162" s="46">
        <v>2019.0</v>
      </c>
    </row>
    <row r="163">
      <c r="A163" s="46">
        <v>194008.0</v>
      </c>
      <c r="B163" s="46">
        <v>2019.0</v>
      </c>
    </row>
    <row r="164">
      <c r="A164" s="46">
        <v>194009.0</v>
      </c>
      <c r="B164" s="46">
        <v>2019.0</v>
      </c>
    </row>
    <row r="165">
      <c r="A165" s="46">
        <v>194010.0</v>
      </c>
      <c r="B165" s="46">
        <v>2019.0</v>
      </c>
    </row>
    <row r="166">
      <c r="A166" s="46">
        <v>194011.0</v>
      </c>
      <c r="B166" s="46">
        <v>2019.0</v>
      </c>
    </row>
    <row r="167">
      <c r="A167" s="46">
        <v>194012.0</v>
      </c>
      <c r="B167" s="46">
        <v>2019.0</v>
      </c>
    </row>
    <row r="168">
      <c r="A168" s="46">
        <v>194013.0</v>
      </c>
      <c r="B168" s="46">
        <v>2019.0</v>
      </c>
    </row>
    <row r="169">
      <c r="A169" s="46">
        <v>194014.0</v>
      </c>
      <c r="B169" s="46">
        <v>2019.0</v>
      </c>
    </row>
    <row r="170">
      <c r="A170" s="46">
        <v>194015.0</v>
      </c>
      <c r="B170" s="46">
        <v>2019.0</v>
      </c>
    </row>
    <row r="171">
      <c r="A171" s="46">
        <v>194016.0</v>
      </c>
      <c r="B171" s="46">
        <v>2019.0</v>
      </c>
    </row>
    <row r="172">
      <c r="A172" s="46">
        <v>194017.0</v>
      </c>
      <c r="B172" s="46">
        <v>2019.0</v>
      </c>
    </row>
    <row r="173">
      <c r="A173" s="46">
        <v>194018.0</v>
      </c>
      <c r="B173" s="46">
        <v>2019.0</v>
      </c>
    </row>
    <row r="174">
      <c r="A174" s="46">
        <v>194019.0</v>
      </c>
      <c r="B174" s="46">
        <v>2019.0</v>
      </c>
    </row>
    <row r="175">
      <c r="A175" s="46">
        <v>194020.0</v>
      </c>
      <c r="B175" s="46">
        <v>2019.0</v>
      </c>
    </row>
    <row r="176">
      <c r="A176" s="46">
        <v>194021.0</v>
      </c>
      <c r="B176" s="46">
        <v>2019.0</v>
      </c>
    </row>
    <row r="177">
      <c r="A177" s="46">
        <v>194022.0</v>
      </c>
      <c r="B177" s="46">
        <v>2018.0</v>
      </c>
    </row>
    <row r="178">
      <c r="A178" s="46">
        <v>194023.0</v>
      </c>
      <c r="B178" s="46">
        <v>2018.0</v>
      </c>
    </row>
    <row r="179">
      <c r="A179" s="46">
        <v>194024.0</v>
      </c>
      <c r="B179" s="46">
        <v>2018.0</v>
      </c>
    </row>
    <row r="180">
      <c r="A180" s="46">
        <v>194025.0</v>
      </c>
      <c r="B180" s="46">
        <v>2018.0</v>
      </c>
    </row>
    <row r="181">
      <c r="A181" s="46">
        <v>194026.0</v>
      </c>
      <c r="B181" s="46">
        <v>2018.0</v>
      </c>
    </row>
    <row r="182">
      <c r="A182" s="46">
        <v>194027.0</v>
      </c>
      <c r="B182" s="46">
        <v>2018.0</v>
      </c>
    </row>
    <row r="183">
      <c r="A183" s="46">
        <v>194028.0</v>
      </c>
      <c r="B183" s="46">
        <v>2018.0</v>
      </c>
    </row>
    <row r="184">
      <c r="A184" s="46">
        <v>194029.0</v>
      </c>
      <c r="B184" s="46">
        <v>2018.0</v>
      </c>
    </row>
    <row r="185">
      <c r="A185" s="46">
        <v>194030.0</v>
      </c>
      <c r="B185" s="46">
        <v>2018.0</v>
      </c>
    </row>
    <row r="186">
      <c r="A186" s="46">
        <v>194031.0</v>
      </c>
      <c r="B186" s="46">
        <v>2018.0</v>
      </c>
    </row>
    <row r="187">
      <c r="A187" s="46">
        <v>194032.0</v>
      </c>
      <c r="B187" s="46">
        <v>2018.0</v>
      </c>
    </row>
    <row r="188">
      <c r="A188" s="46">
        <v>194033.0</v>
      </c>
      <c r="B188" s="46">
        <v>2018.0</v>
      </c>
    </row>
    <row r="189">
      <c r="A189" s="46">
        <v>194034.0</v>
      </c>
      <c r="B189" s="46">
        <v>2018.0</v>
      </c>
    </row>
    <row r="190">
      <c r="A190" s="46">
        <v>194035.0</v>
      </c>
      <c r="B190" s="46">
        <v>2018.0</v>
      </c>
    </row>
    <row r="191">
      <c r="A191" s="46">
        <v>194036.0</v>
      </c>
      <c r="B191" s="46">
        <v>2018.0</v>
      </c>
    </row>
    <row r="192">
      <c r="A192" s="46">
        <v>194037.0</v>
      </c>
      <c r="B192" s="46">
        <v>2018.0</v>
      </c>
    </row>
    <row r="193">
      <c r="A193" s="46">
        <v>194038.0</v>
      </c>
      <c r="B193" s="46">
        <v>2018.0</v>
      </c>
    </row>
    <row r="194">
      <c r="A194" s="46">
        <v>194039.0</v>
      </c>
      <c r="B194" s="46">
        <v>2018.0</v>
      </c>
    </row>
    <row r="195">
      <c r="A195" s="46">
        <v>194040.0</v>
      </c>
      <c r="B195" s="46">
        <v>2018.0</v>
      </c>
    </row>
    <row r="196">
      <c r="A196" s="46">
        <v>194041.0</v>
      </c>
      <c r="B196" s="46">
        <v>2018.0</v>
      </c>
    </row>
    <row r="197">
      <c r="A197" s="46">
        <v>194042.0</v>
      </c>
      <c r="B197" s="46">
        <v>2018.0</v>
      </c>
    </row>
    <row r="198">
      <c r="A198" s="46">
        <v>194043.0</v>
      </c>
      <c r="B198" s="46">
        <v>2018.0</v>
      </c>
    </row>
    <row r="199">
      <c r="A199" s="46">
        <v>194044.0</v>
      </c>
      <c r="B199" s="46">
        <v>2018.0</v>
      </c>
    </row>
    <row r="200">
      <c r="A200" s="46">
        <v>194045.0</v>
      </c>
      <c r="B200" s="46">
        <v>2018.0</v>
      </c>
    </row>
    <row r="201">
      <c r="A201" s="46">
        <v>194046.0</v>
      </c>
      <c r="B201" s="46">
        <v>2018.0</v>
      </c>
    </row>
    <row r="202">
      <c r="A202" s="46">
        <v>194047.0</v>
      </c>
      <c r="B202" s="46">
        <v>2018.0</v>
      </c>
    </row>
    <row r="203">
      <c r="A203" s="46">
        <v>194048.0</v>
      </c>
      <c r="B203" s="46">
        <v>2018.0</v>
      </c>
    </row>
    <row r="204">
      <c r="A204" s="46">
        <v>194049.0</v>
      </c>
      <c r="B204" s="46">
        <v>2018.0</v>
      </c>
    </row>
    <row r="205">
      <c r="A205" s="46">
        <v>194050.0</v>
      </c>
      <c r="B205" s="46">
        <v>2017.0</v>
      </c>
    </row>
    <row r="206">
      <c r="A206" s="46">
        <v>194051.0</v>
      </c>
      <c r="B206" s="46">
        <v>2017.0</v>
      </c>
    </row>
    <row r="207">
      <c r="A207" s="46">
        <v>194052.0</v>
      </c>
      <c r="B207" s="46">
        <v>2017.0</v>
      </c>
    </row>
    <row r="208">
      <c r="A208" s="46">
        <v>194053.0</v>
      </c>
      <c r="B208" s="46">
        <v>2017.0</v>
      </c>
    </row>
    <row r="209">
      <c r="A209" s="46">
        <v>194054.0</v>
      </c>
      <c r="B209" s="46">
        <v>2017.0</v>
      </c>
    </row>
    <row r="210">
      <c r="A210" s="46">
        <v>194055.0</v>
      </c>
      <c r="B210" s="46">
        <v>2017.0</v>
      </c>
    </row>
    <row r="211">
      <c r="A211" s="46">
        <v>194056.0</v>
      </c>
      <c r="B211" s="46">
        <v>2017.0</v>
      </c>
    </row>
    <row r="212">
      <c r="A212" s="46">
        <v>194057.0</v>
      </c>
      <c r="B212" s="46">
        <v>2017.0</v>
      </c>
    </row>
    <row r="213">
      <c r="A213" s="46">
        <v>194058.0</v>
      </c>
      <c r="B213" s="46">
        <v>2017.0</v>
      </c>
    </row>
    <row r="214">
      <c r="A214" s="46">
        <v>194059.0</v>
      </c>
      <c r="B214" s="46">
        <v>2017.0</v>
      </c>
    </row>
    <row r="215">
      <c r="A215" s="46">
        <v>194060.0</v>
      </c>
      <c r="B215" s="46">
        <v>2017.0</v>
      </c>
    </row>
    <row r="216">
      <c r="A216" s="46">
        <v>194061.0</v>
      </c>
      <c r="B216" s="46">
        <v>2017.0</v>
      </c>
    </row>
    <row r="217">
      <c r="A217" s="46">
        <v>194062.0</v>
      </c>
      <c r="B217" s="46">
        <v>2017.0</v>
      </c>
    </row>
    <row r="218">
      <c r="A218" s="46">
        <v>194063.0</v>
      </c>
      <c r="B218" s="46">
        <v>2017.0</v>
      </c>
    </row>
    <row r="219">
      <c r="A219" s="46">
        <v>194064.0</v>
      </c>
      <c r="B219" s="46">
        <v>2017.0</v>
      </c>
    </row>
    <row r="220">
      <c r="A220" s="46">
        <v>194065.0</v>
      </c>
      <c r="B220" s="46">
        <v>2016.0</v>
      </c>
    </row>
    <row r="221">
      <c r="A221" s="46">
        <v>194066.0</v>
      </c>
      <c r="B221" s="46">
        <v>2016.0</v>
      </c>
    </row>
    <row r="222">
      <c r="A222" s="46">
        <v>194067.0</v>
      </c>
      <c r="B222" s="46">
        <v>2016.0</v>
      </c>
    </row>
    <row r="223">
      <c r="A223" s="46">
        <v>194068.0</v>
      </c>
      <c r="B223" s="46">
        <v>2016.0</v>
      </c>
    </row>
    <row r="224">
      <c r="A224" s="46">
        <v>194069.0</v>
      </c>
      <c r="B224" s="46">
        <v>2016.0</v>
      </c>
    </row>
    <row r="225">
      <c r="A225" s="46">
        <v>194070.0</v>
      </c>
      <c r="B225" s="46">
        <v>2016.0</v>
      </c>
    </row>
    <row r="226">
      <c r="A226" s="46">
        <v>194071.0</v>
      </c>
      <c r="B226" s="46">
        <v>2016.0</v>
      </c>
    </row>
    <row r="227">
      <c r="A227" s="46">
        <v>194072.0</v>
      </c>
      <c r="B227" s="46">
        <v>2016.0</v>
      </c>
    </row>
    <row r="228">
      <c r="A228" s="46">
        <v>194073.0</v>
      </c>
      <c r="B228" s="46">
        <v>2016.0</v>
      </c>
    </row>
    <row r="229">
      <c r="A229" s="46">
        <v>194074.0</v>
      </c>
      <c r="B229" s="46">
        <v>2016.0</v>
      </c>
    </row>
    <row r="230">
      <c r="A230" s="46">
        <v>194075.0</v>
      </c>
      <c r="B230" s="46">
        <v>2016.0</v>
      </c>
    </row>
    <row r="231">
      <c r="A231" s="46">
        <v>194076.0</v>
      </c>
      <c r="B231" s="46">
        <v>2016.0</v>
      </c>
    </row>
    <row r="232">
      <c r="A232" s="46">
        <v>194077.0</v>
      </c>
      <c r="B232" s="46">
        <v>2016.0</v>
      </c>
    </row>
    <row r="233">
      <c r="A233" s="46">
        <v>194078.0</v>
      </c>
      <c r="B233" s="46">
        <v>2016.0</v>
      </c>
    </row>
    <row r="234">
      <c r="A234" s="46">
        <v>194079.0</v>
      </c>
      <c r="B234" s="46">
        <v>2016.0</v>
      </c>
    </row>
    <row r="235">
      <c r="A235" s="46">
        <v>194080.0</v>
      </c>
      <c r="B235" s="46">
        <v>2015.0</v>
      </c>
    </row>
    <row r="236">
      <c r="A236" s="46">
        <v>194081.0</v>
      </c>
      <c r="B236" s="46">
        <v>2015.0</v>
      </c>
    </row>
    <row r="237">
      <c r="A237" s="46">
        <v>194082.0</v>
      </c>
      <c r="B237" s="46">
        <v>2015.0</v>
      </c>
    </row>
    <row r="238">
      <c r="A238" s="46">
        <v>194083.0</v>
      </c>
      <c r="B238" s="46">
        <v>2015.0</v>
      </c>
    </row>
    <row r="239">
      <c r="A239" s="46">
        <v>194084.0</v>
      </c>
      <c r="B239" s="46">
        <v>2015.0</v>
      </c>
    </row>
    <row r="240">
      <c r="A240" s="46">
        <v>194085.0</v>
      </c>
      <c r="B240" s="46">
        <v>2015.0</v>
      </c>
    </row>
    <row r="241">
      <c r="A241" s="46">
        <v>194086.0</v>
      </c>
      <c r="B241" s="46">
        <v>2014.0</v>
      </c>
    </row>
    <row r="242">
      <c r="A242" s="46">
        <v>194087.0</v>
      </c>
      <c r="B242" s="46">
        <v>2014.0</v>
      </c>
    </row>
    <row r="243">
      <c r="A243" s="46">
        <v>194088.0</v>
      </c>
      <c r="B243" s="46">
        <v>2018.0</v>
      </c>
    </row>
    <row r="244">
      <c r="A244" s="46">
        <v>194089.0</v>
      </c>
      <c r="B244" s="46">
        <v>2016.0</v>
      </c>
    </row>
    <row r="245">
      <c r="A245" s="46">
        <v>194090.0</v>
      </c>
      <c r="B245" s="46">
        <v>2017.0</v>
      </c>
    </row>
    <row r="246">
      <c r="A246" s="46">
        <v>194091.0</v>
      </c>
      <c r="B246" s="46">
        <v>2017.0</v>
      </c>
    </row>
    <row r="247">
      <c r="A247" s="46">
        <v>194092.0</v>
      </c>
      <c r="B247" s="46">
        <v>2016.0</v>
      </c>
    </row>
    <row r="248">
      <c r="A248" s="46">
        <v>194093.0</v>
      </c>
      <c r="B248" s="46">
        <v>2018.0</v>
      </c>
    </row>
    <row r="249">
      <c r="A249" s="46">
        <v>194094.0</v>
      </c>
      <c r="B249" s="46">
        <v>2019.0</v>
      </c>
    </row>
    <row r="250">
      <c r="A250" s="46">
        <v>194095.0</v>
      </c>
      <c r="B250" s="46">
        <v>2019.0</v>
      </c>
    </row>
    <row r="251">
      <c r="A251" s="46">
        <v>194096.0</v>
      </c>
      <c r="B251" s="46">
        <v>2016.0</v>
      </c>
    </row>
    <row r="252">
      <c r="A252" s="46">
        <v>194097.0</v>
      </c>
      <c r="B252" s="46">
        <v>2019.0</v>
      </c>
    </row>
    <row r="253">
      <c r="A253" s="46">
        <v>194098.0</v>
      </c>
      <c r="B253" s="46">
        <v>2017.0</v>
      </c>
    </row>
    <row r="254">
      <c r="A254" s="46">
        <v>194099.0</v>
      </c>
      <c r="B254" s="46">
        <v>2017.0</v>
      </c>
    </row>
    <row r="255">
      <c r="A255" s="46">
        <v>194100.0</v>
      </c>
      <c r="B255" s="46">
        <v>2016.0</v>
      </c>
    </row>
    <row r="256">
      <c r="A256" s="46">
        <v>194101.0</v>
      </c>
      <c r="B256" s="46">
        <v>2019.0</v>
      </c>
    </row>
    <row r="257">
      <c r="A257" s="46">
        <v>194102.0</v>
      </c>
      <c r="B257" s="46">
        <v>2020.0</v>
      </c>
    </row>
    <row r="258">
      <c r="A258" s="46">
        <v>194103.0</v>
      </c>
      <c r="B258" s="46">
        <v>2017.0</v>
      </c>
    </row>
    <row r="259">
      <c r="A259" s="46">
        <v>194104.0</v>
      </c>
      <c r="B259" s="46">
        <v>2015.0</v>
      </c>
    </row>
    <row r="260">
      <c r="A260" s="46">
        <v>194105.0</v>
      </c>
      <c r="B260" s="46">
        <v>2015.0</v>
      </c>
    </row>
    <row r="261">
      <c r="A261" s="46">
        <v>194106.0</v>
      </c>
      <c r="B261" s="46">
        <v>2017.0</v>
      </c>
    </row>
    <row r="262">
      <c r="A262" s="46">
        <v>194107.0</v>
      </c>
      <c r="B262" s="46">
        <v>2019.0</v>
      </c>
    </row>
    <row r="263">
      <c r="A263" s="46">
        <v>194108.0</v>
      </c>
      <c r="B263" s="46">
        <v>2020.0</v>
      </c>
    </row>
    <row r="264">
      <c r="A264" s="46">
        <v>194109.0</v>
      </c>
      <c r="B264" s="46">
        <v>2019.0</v>
      </c>
    </row>
    <row r="265">
      <c r="A265" s="46">
        <v>194110.0</v>
      </c>
      <c r="B265" s="46">
        <v>2020.0</v>
      </c>
    </row>
    <row r="266">
      <c r="A266" s="46">
        <v>194111.0</v>
      </c>
      <c r="B266" s="46">
        <v>2016.0</v>
      </c>
    </row>
    <row r="267">
      <c r="A267" s="46">
        <v>194112.0</v>
      </c>
      <c r="B267" s="46">
        <v>2018.0</v>
      </c>
    </row>
    <row r="268">
      <c r="A268" s="46">
        <v>194113.0</v>
      </c>
      <c r="B268" s="46">
        <v>2019.0</v>
      </c>
    </row>
    <row r="269">
      <c r="A269" s="46">
        <v>194114.0</v>
      </c>
      <c r="B269" s="46">
        <v>2017.0</v>
      </c>
    </row>
    <row r="270">
      <c r="A270" s="46">
        <v>194115.0</v>
      </c>
      <c r="B270" s="46">
        <v>2016.0</v>
      </c>
    </row>
    <row r="271">
      <c r="A271" s="46">
        <v>194116.0</v>
      </c>
      <c r="B271" s="46">
        <v>2019.0</v>
      </c>
    </row>
    <row r="272">
      <c r="A272" s="46">
        <v>194117.0</v>
      </c>
      <c r="B272" s="46">
        <v>2019.0</v>
      </c>
    </row>
    <row r="273">
      <c r="A273" s="46">
        <v>194118.0</v>
      </c>
      <c r="B273" s="46">
        <v>2016.0</v>
      </c>
    </row>
    <row r="274">
      <c r="A274" s="46">
        <v>194119.0</v>
      </c>
      <c r="B274" s="46">
        <v>2017.0</v>
      </c>
    </row>
    <row r="275">
      <c r="A275" s="46">
        <v>194120.0</v>
      </c>
      <c r="B275" s="46">
        <v>2018.0</v>
      </c>
    </row>
    <row r="276">
      <c r="A276" s="46">
        <v>194121.0</v>
      </c>
      <c r="B276" s="46">
        <v>2018.0</v>
      </c>
    </row>
    <row r="277">
      <c r="A277" s="46">
        <v>194122.0</v>
      </c>
      <c r="B277" s="46">
        <v>2018.0</v>
      </c>
    </row>
    <row r="278">
      <c r="A278" s="46">
        <v>194123.0</v>
      </c>
      <c r="B278" s="46">
        <v>2018.0</v>
      </c>
    </row>
    <row r="279">
      <c r="A279" s="46">
        <v>194124.0</v>
      </c>
      <c r="B279" s="46">
        <v>2017.0</v>
      </c>
    </row>
    <row r="280">
      <c r="A280" s="46">
        <v>194125.0</v>
      </c>
      <c r="B280" s="46">
        <v>2018.0</v>
      </c>
    </row>
    <row r="281">
      <c r="A281" s="46">
        <v>194126.0</v>
      </c>
      <c r="B281" s="46">
        <v>2019.0</v>
      </c>
    </row>
    <row r="282">
      <c r="A282" s="46">
        <v>194127.0</v>
      </c>
      <c r="B282" s="46">
        <v>2018.0</v>
      </c>
    </row>
    <row r="283">
      <c r="A283" s="46">
        <v>194128.0</v>
      </c>
      <c r="B283" s="46">
        <v>2017.0</v>
      </c>
    </row>
    <row r="284">
      <c r="A284" s="46">
        <v>194129.0</v>
      </c>
      <c r="B284" s="46">
        <v>2019.0</v>
      </c>
    </row>
    <row r="285">
      <c r="A285" s="46">
        <v>194130.0</v>
      </c>
      <c r="B285" s="46">
        <v>2019.0</v>
      </c>
    </row>
    <row r="286">
      <c r="A286" s="46">
        <v>194131.0</v>
      </c>
      <c r="B286" s="46">
        <v>2014.0</v>
      </c>
    </row>
    <row r="287">
      <c r="A287" s="46">
        <v>194132.0</v>
      </c>
      <c r="B287" s="46">
        <v>2020.0</v>
      </c>
    </row>
    <row r="288">
      <c r="A288" s="46">
        <v>194133.0</v>
      </c>
      <c r="B288" s="46">
        <v>2019.0</v>
      </c>
    </row>
    <row r="289">
      <c r="A289" s="46">
        <v>194134.0</v>
      </c>
      <c r="B289" s="46">
        <v>2017.0</v>
      </c>
    </row>
    <row r="290">
      <c r="A290" s="46">
        <v>194135.0</v>
      </c>
      <c r="B290" s="46">
        <v>2018.0</v>
      </c>
    </row>
    <row r="291">
      <c r="A291" s="46">
        <v>194136.0</v>
      </c>
      <c r="B291" s="46">
        <v>2019.0</v>
      </c>
    </row>
    <row r="292">
      <c r="A292" s="46">
        <v>194137.0</v>
      </c>
      <c r="B292" s="46">
        <v>2015.0</v>
      </c>
    </row>
    <row r="293">
      <c r="A293" s="46">
        <v>194138.0</v>
      </c>
      <c r="B293" s="46">
        <v>2016.0</v>
      </c>
    </row>
    <row r="294">
      <c r="A294" s="46">
        <v>194139.0</v>
      </c>
      <c r="B294" s="46">
        <v>2017.0</v>
      </c>
    </row>
    <row r="295">
      <c r="A295" s="46">
        <v>194140.0</v>
      </c>
      <c r="B295" s="46">
        <v>2019.0</v>
      </c>
    </row>
    <row r="296">
      <c r="A296" s="46">
        <v>194141.0</v>
      </c>
      <c r="B296" s="46">
        <v>2018.0</v>
      </c>
    </row>
    <row r="297">
      <c r="A297" s="46">
        <v>194142.0</v>
      </c>
      <c r="B297" s="46">
        <v>2019.0</v>
      </c>
    </row>
    <row r="298">
      <c r="A298" s="46">
        <v>194143.0</v>
      </c>
      <c r="B298" s="46">
        <v>2016.0</v>
      </c>
    </row>
    <row r="299">
      <c r="A299" s="46">
        <v>194144.0</v>
      </c>
      <c r="B299" s="46">
        <v>2018.0</v>
      </c>
    </row>
    <row r="300">
      <c r="A300" s="46">
        <v>194145.0</v>
      </c>
      <c r="B300" s="46">
        <v>2013.0</v>
      </c>
    </row>
    <row r="301">
      <c r="A301" s="46">
        <v>194146.0</v>
      </c>
      <c r="B301" s="46">
        <v>2020.0</v>
      </c>
    </row>
    <row r="302">
      <c r="A302" s="46">
        <v>194147.0</v>
      </c>
      <c r="B302" s="46">
        <v>2019.0</v>
      </c>
    </row>
    <row r="303">
      <c r="A303" s="46">
        <v>194148.0</v>
      </c>
      <c r="B303" s="46">
        <v>2016.0</v>
      </c>
    </row>
    <row r="304">
      <c r="A304" s="46">
        <v>194149.0</v>
      </c>
      <c r="B304" s="46">
        <v>2018.0</v>
      </c>
    </row>
    <row r="305">
      <c r="A305" s="46">
        <v>194150.0</v>
      </c>
      <c r="B305" s="46">
        <v>2020.0</v>
      </c>
    </row>
    <row r="306">
      <c r="A306" s="46">
        <v>194151.0</v>
      </c>
      <c r="B306" s="46">
        <v>2017.0</v>
      </c>
    </row>
    <row r="307">
      <c r="A307" s="46">
        <v>194152.0</v>
      </c>
      <c r="B307" s="46">
        <v>2019.0</v>
      </c>
    </row>
    <row r="308">
      <c r="A308" s="46">
        <v>194153.0</v>
      </c>
      <c r="B308" s="46">
        <v>2018.0</v>
      </c>
    </row>
    <row r="309">
      <c r="A309" s="46">
        <v>194154.0</v>
      </c>
      <c r="B309" s="46">
        <v>2014.0</v>
      </c>
    </row>
    <row r="310">
      <c r="A310" s="46">
        <v>194155.0</v>
      </c>
      <c r="B310" s="46">
        <v>2019.0</v>
      </c>
    </row>
    <row r="311">
      <c r="A311" s="46">
        <v>194156.0</v>
      </c>
      <c r="B311" s="46">
        <v>2019.0</v>
      </c>
    </row>
    <row r="312">
      <c r="A312" s="46">
        <v>194157.0</v>
      </c>
      <c r="B312" s="46">
        <v>2018.0</v>
      </c>
    </row>
    <row r="313">
      <c r="A313" s="46">
        <v>194158.0</v>
      </c>
      <c r="B313" s="46">
        <v>2020.0</v>
      </c>
    </row>
    <row r="314">
      <c r="A314" s="46">
        <v>194159.0</v>
      </c>
      <c r="B314" s="46">
        <v>2019.0</v>
      </c>
    </row>
    <row r="315">
      <c r="A315" s="46">
        <v>194160.0</v>
      </c>
      <c r="B315" s="46">
        <v>2019.0</v>
      </c>
    </row>
    <row r="316">
      <c r="A316" s="46">
        <v>194161.0</v>
      </c>
      <c r="B316" s="46">
        <v>2019.0</v>
      </c>
    </row>
    <row r="317">
      <c r="A317" s="46">
        <v>194162.0</v>
      </c>
      <c r="B317" s="46">
        <v>2017.0</v>
      </c>
    </row>
    <row r="318">
      <c r="A318" s="46">
        <v>194163.0</v>
      </c>
      <c r="B318" s="46">
        <v>2016.0</v>
      </c>
    </row>
    <row r="319">
      <c r="A319" s="46">
        <v>194164.0</v>
      </c>
      <c r="B319" s="46">
        <v>2016.0</v>
      </c>
    </row>
    <row r="320">
      <c r="A320" s="46">
        <v>194165.0</v>
      </c>
      <c r="B320" s="46">
        <v>2017.0</v>
      </c>
    </row>
    <row r="321">
      <c r="A321" s="46">
        <v>194166.0</v>
      </c>
      <c r="B321" s="46">
        <v>2019.0</v>
      </c>
    </row>
    <row r="322">
      <c r="A322" s="46">
        <v>194167.0</v>
      </c>
      <c r="B322" s="46">
        <v>2020.0</v>
      </c>
    </row>
    <row r="323">
      <c r="A323" s="46">
        <v>194168.0</v>
      </c>
      <c r="B323" s="46">
        <v>2016.0</v>
      </c>
    </row>
    <row r="324">
      <c r="A324" s="46">
        <v>194169.0</v>
      </c>
      <c r="B324" s="46">
        <v>2016.0</v>
      </c>
    </row>
    <row r="325">
      <c r="A325" s="46">
        <v>194170.0</v>
      </c>
      <c r="B325" s="46">
        <v>2019.0</v>
      </c>
    </row>
    <row r="326">
      <c r="A326" s="46">
        <v>194171.0</v>
      </c>
      <c r="B326" s="46">
        <v>2018.0</v>
      </c>
    </row>
    <row r="327">
      <c r="A327" s="46">
        <v>194172.0</v>
      </c>
      <c r="B327" s="46">
        <v>2019.0</v>
      </c>
    </row>
    <row r="328">
      <c r="A328" s="46">
        <v>194173.0</v>
      </c>
      <c r="B328" s="46">
        <v>2015.0</v>
      </c>
    </row>
    <row r="329">
      <c r="A329" s="46">
        <v>194174.0</v>
      </c>
      <c r="B329" s="46">
        <v>2019.0</v>
      </c>
    </row>
    <row r="330">
      <c r="A330" s="46">
        <v>194175.0</v>
      </c>
      <c r="B330" s="46">
        <v>2014.0</v>
      </c>
    </row>
    <row r="331">
      <c r="A331" s="46">
        <v>194176.0</v>
      </c>
      <c r="B331" s="46">
        <v>2018.0</v>
      </c>
    </row>
    <row r="332">
      <c r="A332" s="46">
        <v>194177.0</v>
      </c>
      <c r="B332" s="46">
        <v>2018.0</v>
      </c>
    </row>
    <row r="333">
      <c r="A333" s="46">
        <v>194178.0</v>
      </c>
      <c r="B333" s="46">
        <v>2015.0</v>
      </c>
    </row>
    <row r="334">
      <c r="A334" s="46">
        <v>194179.0</v>
      </c>
      <c r="B334" s="46">
        <v>2018.0</v>
      </c>
    </row>
    <row r="335">
      <c r="A335" s="46">
        <v>194180.0</v>
      </c>
      <c r="B335" s="46">
        <v>2020.0</v>
      </c>
    </row>
    <row r="336">
      <c r="A336" s="46">
        <v>194181.0</v>
      </c>
      <c r="B336" s="46">
        <v>2019.0</v>
      </c>
    </row>
    <row r="337">
      <c r="A337" s="46">
        <v>194182.0</v>
      </c>
      <c r="B337" s="46">
        <v>2018.0</v>
      </c>
    </row>
    <row r="338">
      <c r="A338" s="46">
        <v>194183.0</v>
      </c>
      <c r="B338" s="46">
        <v>2020.0</v>
      </c>
    </row>
    <row r="339">
      <c r="A339" s="46">
        <v>194184.0</v>
      </c>
      <c r="B339" s="46">
        <v>2016.0</v>
      </c>
    </row>
    <row r="340">
      <c r="A340" s="46">
        <v>194185.0</v>
      </c>
      <c r="B340" s="46">
        <v>2016.0</v>
      </c>
    </row>
    <row r="341">
      <c r="A341" s="46">
        <v>194186.0</v>
      </c>
      <c r="B341" s="46">
        <v>2019.0</v>
      </c>
    </row>
    <row r="342">
      <c r="A342" s="46">
        <v>194187.0</v>
      </c>
      <c r="B342" s="46">
        <v>2018.0</v>
      </c>
    </row>
    <row r="343">
      <c r="A343" s="46">
        <v>194188.0</v>
      </c>
      <c r="B343" s="46">
        <v>2018.0</v>
      </c>
    </row>
    <row r="344">
      <c r="A344" s="46">
        <v>194189.0</v>
      </c>
      <c r="B344" s="46">
        <v>2018.0</v>
      </c>
    </row>
    <row r="345">
      <c r="A345" s="46">
        <v>194190.0</v>
      </c>
      <c r="B345" s="46">
        <v>2017.0</v>
      </c>
    </row>
    <row r="346">
      <c r="A346" s="46">
        <v>194191.0</v>
      </c>
      <c r="B346" s="46">
        <v>2018.0</v>
      </c>
    </row>
    <row r="347">
      <c r="A347" s="46">
        <v>194192.0</v>
      </c>
      <c r="B347" s="46">
        <v>2015.0</v>
      </c>
    </row>
    <row r="348">
      <c r="A348" s="46">
        <v>194193.0</v>
      </c>
      <c r="B348" s="46">
        <v>2015.0</v>
      </c>
    </row>
    <row r="349">
      <c r="A349" s="46">
        <v>194194.0</v>
      </c>
      <c r="B349" s="46">
        <v>2019.0</v>
      </c>
    </row>
    <row r="350">
      <c r="A350" s="46">
        <v>194195.0</v>
      </c>
      <c r="B350" s="46">
        <v>2017.0</v>
      </c>
    </row>
    <row r="351">
      <c r="A351" s="46">
        <v>194196.0</v>
      </c>
      <c r="B351" s="46">
        <v>2017.0</v>
      </c>
    </row>
    <row r="352">
      <c r="A352" s="46">
        <v>194197.0</v>
      </c>
      <c r="B352" s="46">
        <v>2015.0</v>
      </c>
    </row>
    <row r="353">
      <c r="A353" s="46">
        <v>194198.0</v>
      </c>
      <c r="B353" s="46">
        <v>2014.0</v>
      </c>
    </row>
    <row r="354">
      <c r="A354" s="46">
        <v>194199.0</v>
      </c>
      <c r="B354" s="46">
        <v>2019.0</v>
      </c>
    </row>
    <row r="355">
      <c r="A355" s="46">
        <v>194200.0</v>
      </c>
      <c r="B355" s="46">
        <v>2017.0</v>
      </c>
    </row>
    <row r="356">
      <c r="A356" s="46">
        <v>194201.0</v>
      </c>
      <c r="B356" s="46">
        <v>2019.0</v>
      </c>
    </row>
    <row r="357">
      <c r="A357" s="46">
        <v>194202.0</v>
      </c>
      <c r="B357" s="46">
        <v>2012.0</v>
      </c>
    </row>
    <row r="358">
      <c r="A358" s="46">
        <v>194203.0</v>
      </c>
      <c r="B358" s="46">
        <v>2019.0</v>
      </c>
    </row>
    <row r="359">
      <c r="A359" s="46">
        <v>194204.0</v>
      </c>
      <c r="B359" s="46">
        <v>2018.0</v>
      </c>
    </row>
    <row r="360">
      <c r="A360" s="46">
        <v>194205.0</v>
      </c>
      <c r="B360" s="46">
        <v>2019.0</v>
      </c>
    </row>
    <row r="361">
      <c r="A361" s="46">
        <v>194206.0</v>
      </c>
      <c r="B361" s="46">
        <v>2018.0</v>
      </c>
    </row>
    <row r="362">
      <c r="A362" s="46">
        <v>194207.0</v>
      </c>
      <c r="B362" s="46">
        <v>2018.0</v>
      </c>
    </row>
    <row r="363">
      <c r="A363" s="46">
        <v>194208.0</v>
      </c>
      <c r="B363" s="46">
        <v>2020.0</v>
      </c>
    </row>
    <row r="364">
      <c r="A364" s="46">
        <v>194209.0</v>
      </c>
      <c r="B364" s="46">
        <v>2020.0</v>
      </c>
    </row>
    <row r="365">
      <c r="A365" s="46">
        <v>194210.0</v>
      </c>
      <c r="B365" s="46">
        <v>2020.0</v>
      </c>
    </row>
    <row r="366">
      <c r="A366" s="46">
        <v>194211.0</v>
      </c>
      <c r="B366" s="46">
        <v>2019.0</v>
      </c>
    </row>
    <row r="367">
      <c r="A367" s="46">
        <v>194212.0</v>
      </c>
      <c r="B367" s="46">
        <v>2019.0</v>
      </c>
    </row>
    <row r="368">
      <c r="A368" s="46">
        <v>194213.0</v>
      </c>
      <c r="B368" s="46">
        <v>2019.0</v>
      </c>
    </row>
    <row r="369">
      <c r="A369" s="46">
        <v>194214.0</v>
      </c>
      <c r="B369" s="46">
        <v>2019.0</v>
      </c>
    </row>
    <row r="370">
      <c r="A370" s="46">
        <v>194215.0</v>
      </c>
      <c r="B370" s="46">
        <v>2018.0</v>
      </c>
    </row>
    <row r="371">
      <c r="A371" s="46">
        <v>194216.0</v>
      </c>
      <c r="B371" s="46">
        <v>2018.0</v>
      </c>
    </row>
    <row r="372">
      <c r="A372" s="46">
        <v>194217.0</v>
      </c>
      <c r="B372" s="46">
        <v>2018.0</v>
      </c>
    </row>
    <row r="373">
      <c r="A373" s="46">
        <v>194218.0</v>
      </c>
      <c r="B373" s="46">
        <v>2018.0</v>
      </c>
    </row>
    <row r="374">
      <c r="A374" s="46">
        <v>194219.0</v>
      </c>
      <c r="B374" s="46">
        <v>2018.0</v>
      </c>
    </row>
    <row r="375">
      <c r="A375" s="46">
        <v>194220.0</v>
      </c>
      <c r="B375" s="46">
        <v>2017.0</v>
      </c>
    </row>
    <row r="376">
      <c r="A376" s="46">
        <v>194221.0</v>
      </c>
      <c r="B376" s="46">
        <v>2016.0</v>
      </c>
    </row>
    <row r="377">
      <c r="A377" s="46">
        <v>194222.0</v>
      </c>
      <c r="B377" s="46">
        <v>2015.0</v>
      </c>
    </row>
    <row r="378">
      <c r="A378" s="46">
        <v>194223.0</v>
      </c>
      <c r="B378" s="46">
        <v>2015.0</v>
      </c>
    </row>
    <row r="379">
      <c r="A379" s="46">
        <v>194224.0</v>
      </c>
      <c r="B379" s="46">
        <v>2014.0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4" max="4" width="5.71"/>
    <col customWidth="1" min="5" max="7" width="13.43"/>
    <col customWidth="1" min="8" max="8" width="5.71"/>
  </cols>
  <sheetData>
    <row r="1">
      <c r="A1" s="24" t="s">
        <v>958</v>
      </c>
      <c r="B1" s="24" t="s">
        <v>1503</v>
      </c>
      <c r="C1" s="24" t="s">
        <v>1504</v>
      </c>
      <c r="E1" s="38" t="s">
        <v>1240</v>
      </c>
      <c r="F1" s="39"/>
      <c r="G1" s="40"/>
    </row>
    <row r="2">
      <c r="A2" s="7">
        <v>193848.0</v>
      </c>
      <c r="B2" s="27" t="s">
        <v>1238</v>
      </c>
      <c r="C2" s="27" t="s">
        <v>1241</v>
      </c>
      <c r="E2" s="27" t="s">
        <v>1238</v>
      </c>
      <c r="F2" s="41">
        <f>COUNTIF($C$2:$C$70,"Done")/69</f>
        <v>1</v>
      </c>
      <c r="G2" s="40"/>
    </row>
    <row r="3">
      <c r="A3" s="7">
        <v>193849.0</v>
      </c>
      <c r="B3" s="27" t="s">
        <v>1238</v>
      </c>
      <c r="C3" s="27" t="s">
        <v>1241</v>
      </c>
      <c r="E3" s="27" t="s">
        <v>1239</v>
      </c>
      <c r="F3" s="41">
        <f>COUNTIF($C$71:$C$173,"Done")/104</f>
        <v>0.9903846154</v>
      </c>
      <c r="G3" s="40"/>
    </row>
    <row r="4">
      <c r="A4" s="7">
        <v>193851.0</v>
      </c>
      <c r="B4" s="27" t="s">
        <v>1238</v>
      </c>
      <c r="C4" s="27" t="s">
        <v>1241</v>
      </c>
    </row>
    <row r="5">
      <c r="A5" s="48">
        <v>193853.0</v>
      </c>
      <c r="B5" s="27" t="s">
        <v>1238</v>
      </c>
      <c r="C5" s="27" t="s">
        <v>1241</v>
      </c>
      <c r="E5" s="38" t="s">
        <v>1242</v>
      </c>
      <c r="F5" s="39"/>
      <c r="G5" s="40"/>
    </row>
    <row r="6">
      <c r="A6" s="48">
        <v>193854.0</v>
      </c>
      <c r="B6" s="27" t="s">
        <v>1238</v>
      </c>
      <c r="C6" s="27" t="s">
        <v>1241</v>
      </c>
      <c r="E6" s="27" t="s">
        <v>1238</v>
      </c>
      <c r="F6" s="43" t="s">
        <v>1244</v>
      </c>
      <c r="G6" s="40"/>
    </row>
    <row r="7">
      <c r="A7" s="7">
        <v>193855.0</v>
      </c>
      <c r="B7" s="27" t="s">
        <v>1238</v>
      </c>
      <c r="C7" s="27" t="s">
        <v>1241</v>
      </c>
      <c r="E7" s="27" t="s">
        <v>1239</v>
      </c>
      <c r="F7" s="43" t="s">
        <v>1244</v>
      </c>
      <c r="G7" s="40"/>
    </row>
    <row r="8">
      <c r="A8" s="7">
        <v>193856.0</v>
      </c>
      <c r="B8" s="27" t="s">
        <v>1238</v>
      </c>
      <c r="C8" s="27" t="s">
        <v>1241</v>
      </c>
    </row>
    <row r="9">
      <c r="A9" s="7">
        <v>193857.0</v>
      </c>
      <c r="B9" s="27" t="s">
        <v>1238</v>
      </c>
      <c r="C9" s="27" t="s">
        <v>1241</v>
      </c>
    </row>
    <row r="10">
      <c r="A10" s="7">
        <v>193858.0</v>
      </c>
      <c r="B10" s="27" t="s">
        <v>1238</v>
      </c>
      <c r="C10" s="27" t="s">
        <v>1241</v>
      </c>
    </row>
    <row r="11">
      <c r="A11" s="48">
        <v>193859.0</v>
      </c>
      <c r="B11" s="27" t="s">
        <v>1238</v>
      </c>
      <c r="C11" s="27" t="s">
        <v>1241</v>
      </c>
    </row>
    <row r="12">
      <c r="A12" s="7">
        <v>193861.0</v>
      </c>
      <c r="B12" s="27" t="s">
        <v>1238</v>
      </c>
      <c r="C12" s="27" t="s">
        <v>1241</v>
      </c>
    </row>
    <row r="13">
      <c r="A13" s="7">
        <v>193862.0</v>
      </c>
      <c r="B13" s="27" t="s">
        <v>1238</v>
      </c>
      <c r="C13" s="27" t="s">
        <v>1241</v>
      </c>
    </row>
    <row r="14">
      <c r="A14" s="7">
        <v>193863.0</v>
      </c>
      <c r="B14" s="27" t="s">
        <v>1238</v>
      </c>
      <c r="C14" s="27" t="s">
        <v>1241</v>
      </c>
    </row>
    <row r="15">
      <c r="A15" s="7">
        <v>193865.0</v>
      </c>
      <c r="B15" s="27" t="s">
        <v>1238</v>
      </c>
      <c r="C15" s="27" t="s">
        <v>1241</v>
      </c>
    </row>
    <row r="16">
      <c r="A16" s="7">
        <v>193866.0</v>
      </c>
      <c r="B16" s="27" t="s">
        <v>1238</v>
      </c>
      <c r="C16" s="27" t="s">
        <v>1241</v>
      </c>
    </row>
    <row r="17">
      <c r="A17" s="7">
        <v>193867.0</v>
      </c>
      <c r="B17" s="27" t="s">
        <v>1238</v>
      </c>
      <c r="C17" s="27" t="s">
        <v>1241</v>
      </c>
    </row>
    <row r="18">
      <c r="A18" s="7">
        <v>193868.0</v>
      </c>
      <c r="B18" s="27" t="s">
        <v>1238</v>
      </c>
      <c r="C18" s="27" t="s">
        <v>1241</v>
      </c>
    </row>
    <row r="19">
      <c r="A19" s="7">
        <v>193869.0</v>
      </c>
      <c r="B19" s="27" t="s">
        <v>1238</v>
      </c>
      <c r="C19" s="27" t="s">
        <v>1241</v>
      </c>
    </row>
    <row r="20">
      <c r="A20" s="7">
        <v>193871.0</v>
      </c>
      <c r="B20" s="27" t="s">
        <v>1238</v>
      </c>
      <c r="C20" s="27" t="s">
        <v>1241</v>
      </c>
    </row>
    <row r="21">
      <c r="A21" s="7">
        <v>193872.0</v>
      </c>
      <c r="B21" s="27" t="s">
        <v>1238</v>
      </c>
      <c r="C21" s="27" t="s">
        <v>1241</v>
      </c>
    </row>
    <row r="22">
      <c r="A22" s="7">
        <v>193873.0</v>
      </c>
      <c r="B22" s="27" t="s">
        <v>1238</v>
      </c>
      <c r="C22" s="27" t="s">
        <v>1241</v>
      </c>
    </row>
    <row r="23">
      <c r="A23" s="7">
        <v>193874.0</v>
      </c>
      <c r="B23" s="27" t="s">
        <v>1238</v>
      </c>
      <c r="C23" s="27" t="s">
        <v>1241</v>
      </c>
    </row>
    <row r="24">
      <c r="A24" s="7">
        <v>193875.0</v>
      </c>
      <c r="B24" s="27" t="s">
        <v>1238</v>
      </c>
      <c r="C24" s="27" t="s">
        <v>1241</v>
      </c>
    </row>
    <row r="25">
      <c r="A25" s="7">
        <v>193876.0</v>
      </c>
      <c r="B25" s="27" t="s">
        <v>1238</v>
      </c>
      <c r="C25" s="27" t="s">
        <v>1241</v>
      </c>
    </row>
    <row r="26">
      <c r="A26" s="48">
        <v>193877.0</v>
      </c>
      <c r="B26" s="27" t="s">
        <v>1238</v>
      </c>
      <c r="C26" s="27" t="s">
        <v>1241</v>
      </c>
    </row>
    <row r="27">
      <c r="A27" s="7">
        <v>193878.0</v>
      </c>
      <c r="B27" s="27" t="s">
        <v>1238</v>
      </c>
      <c r="C27" s="27" t="s">
        <v>1241</v>
      </c>
    </row>
    <row r="28">
      <c r="A28" s="7">
        <v>193879.0</v>
      </c>
      <c r="B28" s="27" t="s">
        <v>1238</v>
      </c>
      <c r="C28" s="27" t="s">
        <v>1241</v>
      </c>
    </row>
    <row r="29">
      <c r="A29" s="7">
        <v>193880.0</v>
      </c>
      <c r="B29" s="27" t="s">
        <v>1238</v>
      </c>
      <c r="C29" s="27" t="s">
        <v>1241</v>
      </c>
    </row>
    <row r="30">
      <c r="A30" s="7">
        <v>193881.0</v>
      </c>
      <c r="B30" s="27" t="s">
        <v>1238</v>
      </c>
      <c r="C30" s="27" t="s">
        <v>1241</v>
      </c>
    </row>
    <row r="31">
      <c r="A31" s="7">
        <v>193882.0</v>
      </c>
      <c r="B31" s="27" t="s">
        <v>1238</v>
      </c>
      <c r="C31" s="27" t="s">
        <v>1241</v>
      </c>
    </row>
    <row r="32">
      <c r="A32" s="7">
        <v>193884.0</v>
      </c>
      <c r="B32" s="27" t="s">
        <v>1238</v>
      </c>
      <c r="C32" s="27" t="s">
        <v>1241</v>
      </c>
    </row>
    <row r="33">
      <c r="A33" s="7">
        <v>193885.0</v>
      </c>
      <c r="B33" s="27" t="s">
        <v>1238</v>
      </c>
      <c r="C33" s="27" t="s">
        <v>1241</v>
      </c>
    </row>
    <row r="34">
      <c r="A34" s="7">
        <v>193886.0</v>
      </c>
      <c r="B34" s="27" t="s">
        <v>1238</v>
      </c>
      <c r="C34" s="27" t="s">
        <v>1241</v>
      </c>
    </row>
    <row r="35">
      <c r="A35" s="7">
        <v>193888.0</v>
      </c>
      <c r="B35" s="27" t="s">
        <v>1238</v>
      </c>
      <c r="C35" s="27" t="s">
        <v>1241</v>
      </c>
    </row>
    <row r="36">
      <c r="A36" s="7">
        <v>193889.0</v>
      </c>
      <c r="B36" s="27" t="s">
        <v>1238</v>
      </c>
      <c r="C36" s="27" t="s">
        <v>1241</v>
      </c>
    </row>
    <row r="37">
      <c r="A37" s="7">
        <v>193890.0</v>
      </c>
      <c r="B37" s="27" t="s">
        <v>1238</v>
      </c>
      <c r="C37" s="27" t="s">
        <v>1241</v>
      </c>
    </row>
    <row r="38">
      <c r="A38" s="7">
        <v>193891.0</v>
      </c>
      <c r="B38" s="27" t="s">
        <v>1238</v>
      </c>
      <c r="C38" s="27" t="s">
        <v>1241</v>
      </c>
    </row>
    <row r="39">
      <c r="A39" s="7">
        <v>193892.0</v>
      </c>
      <c r="B39" s="27" t="s">
        <v>1238</v>
      </c>
      <c r="C39" s="27" t="s">
        <v>1241</v>
      </c>
    </row>
    <row r="40">
      <c r="A40" s="7">
        <v>193893.0</v>
      </c>
      <c r="B40" s="27" t="s">
        <v>1238</v>
      </c>
      <c r="C40" s="27" t="s">
        <v>1241</v>
      </c>
    </row>
    <row r="41">
      <c r="A41" s="7">
        <v>193894.0</v>
      </c>
      <c r="B41" s="27" t="s">
        <v>1238</v>
      </c>
      <c r="C41" s="27" t="s">
        <v>1241</v>
      </c>
    </row>
    <row r="42">
      <c r="A42" s="49">
        <v>193895.0</v>
      </c>
      <c r="B42" s="27" t="s">
        <v>1238</v>
      </c>
      <c r="C42" s="27" t="s">
        <v>1241</v>
      </c>
    </row>
    <row r="43">
      <c r="A43" s="48">
        <v>193896.0</v>
      </c>
      <c r="B43" s="27" t="s">
        <v>1238</v>
      </c>
      <c r="C43" s="27" t="s">
        <v>1241</v>
      </c>
    </row>
    <row r="44">
      <c r="A44" s="7">
        <v>193897.0</v>
      </c>
      <c r="B44" s="27" t="s">
        <v>1238</v>
      </c>
      <c r="C44" s="27" t="s">
        <v>1241</v>
      </c>
    </row>
    <row r="45">
      <c r="A45" s="7">
        <v>193898.0</v>
      </c>
      <c r="B45" s="27" t="s">
        <v>1238</v>
      </c>
      <c r="C45" s="27" t="s">
        <v>1241</v>
      </c>
    </row>
    <row r="46">
      <c r="A46" s="7">
        <v>193899.0</v>
      </c>
      <c r="B46" s="27" t="s">
        <v>1238</v>
      </c>
      <c r="C46" s="27" t="s">
        <v>1241</v>
      </c>
    </row>
    <row r="47">
      <c r="A47" s="7">
        <v>193900.0</v>
      </c>
      <c r="B47" s="27" t="s">
        <v>1238</v>
      </c>
      <c r="C47" s="27" t="s">
        <v>1241</v>
      </c>
    </row>
    <row r="48">
      <c r="A48" s="7">
        <v>193901.0</v>
      </c>
      <c r="B48" s="27" t="s">
        <v>1238</v>
      </c>
      <c r="C48" s="27" t="s">
        <v>1241</v>
      </c>
    </row>
    <row r="49">
      <c r="A49" s="7">
        <v>193902.0</v>
      </c>
      <c r="B49" s="27" t="s">
        <v>1238</v>
      </c>
      <c r="C49" s="27" t="s">
        <v>1241</v>
      </c>
    </row>
    <row r="50">
      <c r="A50" s="48">
        <v>193903.0</v>
      </c>
      <c r="B50" s="27" t="s">
        <v>1238</v>
      </c>
      <c r="C50" s="27" t="s">
        <v>1241</v>
      </c>
    </row>
    <row r="51">
      <c r="A51" s="7">
        <v>193904.0</v>
      </c>
      <c r="B51" s="27" t="s">
        <v>1238</v>
      </c>
      <c r="C51" s="27" t="s">
        <v>1241</v>
      </c>
    </row>
    <row r="52">
      <c r="A52" s="7">
        <v>193905.0</v>
      </c>
      <c r="B52" s="27" t="s">
        <v>1238</v>
      </c>
      <c r="C52" s="27" t="s">
        <v>1241</v>
      </c>
    </row>
    <row r="53">
      <c r="A53" s="7">
        <v>193906.0</v>
      </c>
      <c r="B53" s="27" t="s">
        <v>1238</v>
      </c>
      <c r="C53" s="27" t="s">
        <v>1241</v>
      </c>
    </row>
    <row r="54">
      <c r="A54" s="7">
        <v>193907.0</v>
      </c>
      <c r="B54" s="27" t="s">
        <v>1238</v>
      </c>
      <c r="C54" s="27" t="s">
        <v>1241</v>
      </c>
    </row>
    <row r="55">
      <c r="A55" s="7">
        <v>193908.0</v>
      </c>
      <c r="B55" s="27" t="s">
        <v>1238</v>
      </c>
      <c r="C55" s="27" t="s">
        <v>1241</v>
      </c>
    </row>
    <row r="56">
      <c r="A56" s="7">
        <v>193909.0</v>
      </c>
      <c r="B56" s="27" t="s">
        <v>1238</v>
      </c>
      <c r="C56" s="27" t="s">
        <v>1241</v>
      </c>
    </row>
    <row r="57">
      <c r="A57" s="7">
        <v>193910.0</v>
      </c>
      <c r="B57" s="27" t="s">
        <v>1238</v>
      </c>
      <c r="C57" s="27" t="s">
        <v>1241</v>
      </c>
    </row>
    <row r="58">
      <c r="A58" s="7">
        <v>193911.0</v>
      </c>
      <c r="B58" s="27" t="s">
        <v>1238</v>
      </c>
      <c r="C58" s="27" t="s">
        <v>1241</v>
      </c>
    </row>
    <row r="59">
      <c r="A59" s="48">
        <v>193912.0</v>
      </c>
      <c r="B59" s="27" t="s">
        <v>1238</v>
      </c>
      <c r="C59" s="27" t="s">
        <v>1241</v>
      </c>
    </row>
    <row r="60">
      <c r="A60" s="7">
        <v>193913.0</v>
      </c>
      <c r="B60" s="27" t="s">
        <v>1238</v>
      </c>
      <c r="C60" s="27" t="s">
        <v>1241</v>
      </c>
    </row>
    <row r="61">
      <c r="A61" s="7">
        <v>193914.0</v>
      </c>
      <c r="B61" s="27" t="s">
        <v>1238</v>
      </c>
      <c r="C61" s="27" t="s">
        <v>1241</v>
      </c>
    </row>
    <row r="62">
      <c r="A62" s="7">
        <v>193915.0</v>
      </c>
      <c r="B62" s="27" t="s">
        <v>1238</v>
      </c>
      <c r="C62" s="27" t="s">
        <v>1241</v>
      </c>
    </row>
    <row r="63">
      <c r="A63" s="48">
        <v>193916.0</v>
      </c>
      <c r="B63" s="27" t="s">
        <v>1238</v>
      </c>
      <c r="C63" s="27" t="s">
        <v>1241</v>
      </c>
    </row>
    <row r="64">
      <c r="A64" s="7">
        <v>193917.0</v>
      </c>
      <c r="B64" s="27" t="s">
        <v>1238</v>
      </c>
      <c r="C64" s="27" t="s">
        <v>1241</v>
      </c>
    </row>
    <row r="65">
      <c r="A65" s="7">
        <v>193919.0</v>
      </c>
      <c r="B65" s="27" t="s">
        <v>1238</v>
      </c>
      <c r="C65" s="27" t="s">
        <v>1241</v>
      </c>
    </row>
    <row r="66">
      <c r="A66" s="48">
        <v>193920.0</v>
      </c>
      <c r="B66" s="27" t="s">
        <v>1238</v>
      </c>
      <c r="C66" s="27" t="s">
        <v>1241</v>
      </c>
    </row>
    <row r="67">
      <c r="A67" s="7">
        <v>193921.0</v>
      </c>
      <c r="B67" s="27" t="s">
        <v>1238</v>
      </c>
      <c r="C67" s="27" t="s">
        <v>1241</v>
      </c>
      <c r="D67" s="47"/>
    </row>
    <row r="68">
      <c r="A68" s="7">
        <v>193922.0</v>
      </c>
      <c r="B68" s="27" t="s">
        <v>1238</v>
      </c>
      <c r="C68" s="27" t="s">
        <v>1241</v>
      </c>
    </row>
    <row r="69">
      <c r="A69" s="7">
        <v>193923.0</v>
      </c>
      <c r="B69" s="27" t="s">
        <v>1238</v>
      </c>
      <c r="C69" s="27" t="s">
        <v>1241</v>
      </c>
    </row>
    <row r="70">
      <c r="A70" s="7">
        <v>193925.0</v>
      </c>
      <c r="B70" s="27" t="s">
        <v>1238</v>
      </c>
      <c r="C70" s="27" t="s">
        <v>1241</v>
      </c>
    </row>
    <row r="71">
      <c r="A71" s="7">
        <v>193926.0</v>
      </c>
      <c r="B71" s="27" t="s">
        <v>1239</v>
      </c>
      <c r="C71" s="27" t="s">
        <v>1241</v>
      </c>
    </row>
    <row r="72">
      <c r="A72" s="7">
        <v>193927.0</v>
      </c>
      <c r="B72" s="27" t="s">
        <v>1239</v>
      </c>
      <c r="C72" s="27" t="s">
        <v>1241</v>
      </c>
    </row>
    <row r="73">
      <c r="A73" s="7">
        <v>193929.0</v>
      </c>
      <c r="B73" s="27" t="s">
        <v>1239</v>
      </c>
      <c r="C73" s="27" t="s">
        <v>1241</v>
      </c>
    </row>
    <row r="74">
      <c r="A74" s="7">
        <v>193930.0</v>
      </c>
      <c r="B74" s="27" t="s">
        <v>1239</v>
      </c>
      <c r="C74" s="27" t="s">
        <v>1241</v>
      </c>
    </row>
    <row r="75">
      <c r="A75" s="7">
        <v>193931.0</v>
      </c>
      <c r="B75" s="27" t="s">
        <v>1239</v>
      </c>
      <c r="C75" s="27" t="s">
        <v>1241</v>
      </c>
    </row>
    <row r="76">
      <c r="A76" s="7">
        <v>193932.0</v>
      </c>
      <c r="B76" s="27" t="s">
        <v>1239</v>
      </c>
      <c r="C76" s="27" t="s">
        <v>1241</v>
      </c>
    </row>
    <row r="77">
      <c r="A77" s="7">
        <v>193933.0</v>
      </c>
      <c r="B77" s="27" t="s">
        <v>1239</v>
      </c>
      <c r="C77" s="27" t="s">
        <v>1241</v>
      </c>
    </row>
    <row r="78">
      <c r="A78" s="7">
        <v>193934.0</v>
      </c>
      <c r="B78" s="27" t="s">
        <v>1239</v>
      </c>
      <c r="C78" s="27" t="s">
        <v>1241</v>
      </c>
    </row>
    <row r="79">
      <c r="A79" s="7">
        <v>193935.0</v>
      </c>
      <c r="B79" s="27" t="s">
        <v>1239</v>
      </c>
      <c r="C79" s="27" t="s">
        <v>1241</v>
      </c>
    </row>
    <row r="80">
      <c r="A80" s="7">
        <v>193937.0</v>
      </c>
      <c r="B80" s="27" t="s">
        <v>1239</v>
      </c>
      <c r="C80" s="27" t="s">
        <v>1241</v>
      </c>
    </row>
    <row r="81">
      <c r="A81" s="7">
        <v>193938.0</v>
      </c>
      <c r="B81" s="27" t="s">
        <v>1239</v>
      </c>
      <c r="C81" s="27" t="s">
        <v>1241</v>
      </c>
    </row>
    <row r="82">
      <c r="A82" s="7">
        <v>193939.0</v>
      </c>
      <c r="B82" s="27" t="s">
        <v>1239</v>
      </c>
      <c r="C82" s="27" t="s">
        <v>1241</v>
      </c>
    </row>
    <row r="83">
      <c r="A83" s="7">
        <v>193940.0</v>
      </c>
      <c r="B83" s="27" t="s">
        <v>1239</v>
      </c>
      <c r="C83" s="27" t="s">
        <v>1241</v>
      </c>
    </row>
    <row r="84">
      <c r="A84" s="7">
        <v>193941.0</v>
      </c>
      <c r="B84" s="27" t="s">
        <v>1239</v>
      </c>
      <c r="C84" s="27" t="s">
        <v>1241</v>
      </c>
    </row>
    <row r="85">
      <c r="A85" s="7">
        <v>193942.0</v>
      </c>
      <c r="B85" s="27" t="s">
        <v>1239</v>
      </c>
      <c r="C85" s="27" t="s">
        <v>1241</v>
      </c>
    </row>
    <row r="86">
      <c r="A86" s="7">
        <v>193944.0</v>
      </c>
      <c r="B86" s="27" t="s">
        <v>1239</v>
      </c>
      <c r="C86" s="27" t="s">
        <v>1241</v>
      </c>
    </row>
    <row r="87">
      <c r="A87" s="7">
        <v>193946.0</v>
      </c>
      <c r="B87" s="27" t="s">
        <v>1239</v>
      </c>
      <c r="C87" s="27" t="s">
        <v>1241</v>
      </c>
    </row>
    <row r="88">
      <c r="A88" s="7">
        <v>193947.0</v>
      </c>
      <c r="B88" s="27" t="s">
        <v>1239</v>
      </c>
      <c r="C88" s="27" t="s">
        <v>1241</v>
      </c>
    </row>
    <row r="89">
      <c r="A89" s="7">
        <v>193948.0</v>
      </c>
      <c r="B89" s="27" t="s">
        <v>1239</v>
      </c>
      <c r="C89" s="27" t="s">
        <v>1241</v>
      </c>
    </row>
    <row r="90">
      <c r="A90" s="7">
        <v>193949.0</v>
      </c>
      <c r="B90" s="27" t="s">
        <v>1239</v>
      </c>
      <c r="C90" s="27" t="s">
        <v>1241</v>
      </c>
    </row>
    <row r="91">
      <c r="A91" s="7">
        <v>193950.0</v>
      </c>
      <c r="B91" s="27" t="s">
        <v>1239</v>
      </c>
      <c r="C91" s="27" t="s">
        <v>1241</v>
      </c>
    </row>
    <row r="92">
      <c r="A92" s="7">
        <v>193951.0</v>
      </c>
      <c r="B92" s="27" t="s">
        <v>1239</v>
      </c>
      <c r="C92" s="27" t="s">
        <v>1241</v>
      </c>
    </row>
    <row r="93">
      <c r="A93" s="7">
        <v>193952.0</v>
      </c>
      <c r="B93" s="27" t="s">
        <v>1239</v>
      </c>
      <c r="C93" s="27" t="s">
        <v>1241</v>
      </c>
    </row>
    <row r="94">
      <c r="A94" s="7">
        <v>193953.0</v>
      </c>
      <c r="B94" s="27" t="s">
        <v>1239</v>
      </c>
      <c r="C94" s="27" t="s">
        <v>1241</v>
      </c>
    </row>
    <row r="95">
      <c r="A95" s="7">
        <v>193954.0</v>
      </c>
      <c r="B95" s="27" t="s">
        <v>1239</v>
      </c>
      <c r="C95" s="27" t="s">
        <v>1241</v>
      </c>
    </row>
    <row r="96">
      <c r="A96" s="7">
        <v>193955.0</v>
      </c>
      <c r="B96" s="27" t="s">
        <v>1239</v>
      </c>
      <c r="C96" s="27" t="s">
        <v>1241</v>
      </c>
    </row>
    <row r="97">
      <c r="A97" s="7">
        <v>193956.0</v>
      </c>
      <c r="B97" s="27" t="s">
        <v>1239</v>
      </c>
      <c r="C97" s="27" t="s">
        <v>1241</v>
      </c>
    </row>
    <row r="98">
      <c r="A98" s="7">
        <v>193957.0</v>
      </c>
      <c r="B98" s="27" t="s">
        <v>1239</v>
      </c>
      <c r="C98" s="27" t="s">
        <v>1241</v>
      </c>
    </row>
    <row r="99">
      <c r="A99" s="7">
        <v>193958.0</v>
      </c>
      <c r="B99" s="27" t="s">
        <v>1239</v>
      </c>
      <c r="C99" s="27" t="s">
        <v>1241</v>
      </c>
    </row>
    <row r="100">
      <c r="A100" s="7">
        <v>193959.0</v>
      </c>
      <c r="B100" s="27" t="s">
        <v>1239</v>
      </c>
      <c r="C100" s="27" t="s">
        <v>1241</v>
      </c>
    </row>
    <row r="101">
      <c r="A101" s="7">
        <v>193960.0</v>
      </c>
      <c r="B101" s="27" t="s">
        <v>1239</v>
      </c>
      <c r="C101" s="27" t="s">
        <v>1241</v>
      </c>
    </row>
    <row r="102">
      <c r="A102" s="7">
        <v>193961.0</v>
      </c>
      <c r="B102" s="27" t="s">
        <v>1239</v>
      </c>
      <c r="C102" s="27" t="s">
        <v>1241</v>
      </c>
    </row>
    <row r="103">
      <c r="A103" s="7">
        <v>193962.0</v>
      </c>
      <c r="B103" s="27" t="s">
        <v>1239</v>
      </c>
      <c r="C103" s="27" t="s">
        <v>1241</v>
      </c>
    </row>
    <row r="104">
      <c r="A104" s="7">
        <v>193963.0</v>
      </c>
      <c r="B104" s="27" t="s">
        <v>1239</v>
      </c>
      <c r="C104" s="27" t="s">
        <v>1241</v>
      </c>
    </row>
    <row r="105">
      <c r="A105" s="7">
        <v>193964.0</v>
      </c>
      <c r="B105" s="27" t="s">
        <v>1239</v>
      </c>
      <c r="C105" s="27" t="s">
        <v>1241</v>
      </c>
    </row>
    <row r="106">
      <c r="A106" s="7">
        <v>193965.0</v>
      </c>
      <c r="B106" s="27" t="s">
        <v>1239</v>
      </c>
      <c r="C106" s="27" t="s">
        <v>1241</v>
      </c>
    </row>
    <row r="107">
      <c r="A107" s="7">
        <v>193966.0</v>
      </c>
      <c r="B107" s="27" t="s">
        <v>1239</v>
      </c>
      <c r="C107" s="27" t="s">
        <v>1241</v>
      </c>
    </row>
    <row r="108">
      <c r="A108" s="7">
        <v>193967.0</v>
      </c>
      <c r="B108" s="27" t="s">
        <v>1239</v>
      </c>
      <c r="C108" s="27" t="s">
        <v>1241</v>
      </c>
    </row>
    <row r="109">
      <c r="A109" s="7">
        <v>193968.0</v>
      </c>
      <c r="B109" s="27" t="s">
        <v>1239</v>
      </c>
      <c r="C109" s="27" t="s">
        <v>1241</v>
      </c>
    </row>
    <row r="110">
      <c r="A110" s="7">
        <v>193969.0</v>
      </c>
      <c r="B110" s="27" t="s">
        <v>1239</v>
      </c>
      <c r="C110" s="27" t="s">
        <v>1241</v>
      </c>
    </row>
    <row r="111">
      <c r="A111" s="7">
        <v>193970.0</v>
      </c>
      <c r="B111" s="27" t="s">
        <v>1239</v>
      </c>
      <c r="C111" s="27" t="s">
        <v>1241</v>
      </c>
    </row>
    <row r="112">
      <c r="A112" s="7">
        <v>193971.0</v>
      </c>
      <c r="B112" s="27" t="s">
        <v>1239</v>
      </c>
      <c r="C112" s="27" t="s">
        <v>1241</v>
      </c>
    </row>
    <row r="113">
      <c r="A113" s="7">
        <v>193973.0</v>
      </c>
      <c r="B113" s="27" t="s">
        <v>1239</v>
      </c>
      <c r="C113" s="27" t="s">
        <v>1241</v>
      </c>
    </row>
    <row r="114">
      <c r="A114" s="7">
        <v>193974.0</v>
      </c>
      <c r="B114" s="27" t="s">
        <v>1239</v>
      </c>
      <c r="C114" s="27" t="s">
        <v>1241</v>
      </c>
    </row>
    <row r="115">
      <c r="A115" s="7">
        <v>193975.0</v>
      </c>
      <c r="B115" s="27" t="s">
        <v>1239</v>
      </c>
      <c r="C115" s="27" t="s">
        <v>1241</v>
      </c>
    </row>
    <row r="116">
      <c r="A116" s="7">
        <v>193976.0</v>
      </c>
      <c r="B116" s="27" t="s">
        <v>1239</v>
      </c>
      <c r="C116" s="27" t="s">
        <v>1241</v>
      </c>
    </row>
    <row r="117">
      <c r="A117" s="7">
        <v>193978.0</v>
      </c>
      <c r="B117" s="27" t="s">
        <v>1239</v>
      </c>
      <c r="C117" s="27" t="s">
        <v>1241</v>
      </c>
    </row>
    <row r="118">
      <c r="A118" s="7">
        <v>193979.0</v>
      </c>
      <c r="B118" s="27" t="s">
        <v>1239</v>
      </c>
      <c r="C118" s="27" t="s">
        <v>1241</v>
      </c>
    </row>
    <row r="119">
      <c r="A119" s="7">
        <v>193980.0</v>
      </c>
      <c r="B119" s="27" t="s">
        <v>1239</v>
      </c>
      <c r="C119" s="27" t="s">
        <v>1241</v>
      </c>
    </row>
    <row r="120">
      <c r="A120" s="7">
        <v>193981.0</v>
      </c>
      <c r="B120" s="27" t="s">
        <v>1239</v>
      </c>
      <c r="C120" s="27" t="s">
        <v>1241</v>
      </c>
    </row>
    <row r="121">
      <c r="A121" s="7">
        <v>193982.0</v>
      </c>
      <c r="B121" s="27" t="s">
        <v>1239</v>
      </c>
      <c r="C121" s="27" t="s">
        <v>1241</v>
      </c>
    </row>
    <row r="122">
      <c r="A122" s="7">
        <v>193983.0</v>
      </c>
      <c r="B122" s="27" t="s">
        <v>1239</v>
      </c>
      <c r="C122" s="27" t="s">
        <v>1241</v>
      </c>
    </row>
    <row r="123">
      <c r="A123" s="7">
        <v>193984.0</v>
      </c>
      <c r="B123" s="27" t="s">
        <v>1239</v>
      </c>
      <c r="C123" s="27" t="s">
        <v>1241</v>
      </c>
    </row>
    <row r="124">
      <c r="A124" s="7">
        <v>193985.0</v>
      </c>
      <c r="B124" s="27" t="s">
        <v>1239</v>
      </c>
      <c r="C124" s="27" t="s">
        <v>1241</v>
      </c>
    </row>
    <row r="125">
      <c r="A125" s="7">
        <v>193986.0</v>
      </c>
      <c r="B125" s="27" t="s">
        <v>1239</v>
      </c>
      <c r="C125" s="27" t="s">
        <v>1241</v>
      </c>
    </row>
    <row r="126">
      <c r="A126" s="7">
        <v>193987.0</v>
      </c>
      <c r="B126" s="27" t="s">
        <v>1239</v>
      </c>
      <c r="C126" s="27" t="s">
        <v>1241</v>
      </c>
    </row>
    <row r="127">
      <c r="A127" s="7">
        <v>193988.0</v>
      </c>
      <c r="B127" s="27" t="s">
        <v>1239</v>
      </c>
      <c r="C127" s="27" t="s">
        <v>1241</v>
      </c>
    </row>
    <row r="128">
      <c r="A128" s="7">
        <v>193989.0</v>
      </c>
      <c r="B128" s="27" t="s">
        <v>1239</v>
      </c>
      <c r="C128" s="27" t="s">
        <v>1241</v>
      </c>
    </row>
    <row r="129">
      <c r="A129" s="7">
        <v>193990.0</v>
      </c>
      <c r="B129" s="27" t="s">
        <v>1239</v>
      </c>
      <c r="C129" s="27" t="s">
        <v>1241</v>
      </c>
    </row>
    <row r="130">
      <c r="A130" s="7">
        <v>193991.0</v>
      </c>
      <c r="B130" s="27" t="s">
        <v>1239</v>
      </c>
      <c r="C130" s="27" t="s">
        <v>1241</v>
      </c>
    </row>
    <row r="131">
      <c r="A131" s="7">
        <v>193992.0</v>
      </c>
      <c r="B131" s="27" t="s">
        <v>1239</v>
      </c>
      <c r="C131" s="27" t="s">
        <v>1241</v>
      </c>
    </row>
    <row r="132">
      <c r="A132" s="7">
        <v>193993.0</v>
      </c>
      <c r="B132" s="27" t="s">
        <v>1239</v>
      </c>
      <c r="C132" s="27" t="s">
        <v>1241</v>
      </c>
    </row>
    <row r="133">
      <c r="A133" s="7">
        <v>193994.0</v>
      </c>
      <c r="B133" s="27" t="s">
        <v>1239</v>
      </c>
      <c r="C133" s="27" t="s">
        <v>1241</v>
      </c>
    </row>
    <row r="134">
      <c r="A134" s="7">
        <v>193995.0</v>
      </c>
      <c r="B134" s="27" t="s">
        <v>1239</v>
      </c>
      <c r="C134" s="27" t="s">
        <v>1241</v>
      </c>
    </row>
    <row r="135">
      <c r="A135" s="7">
        <v>193996.0</v>
      </c>
      <c r="B135" s="27" t="s">
        <v>1239</v>
      </c>
      <c r="C135" s="27" t="s">
        <v>1241</v>
      </c>
    </row>
    <row r="136">
      <c r="A136" s="7">
        <v>194001.0</v>
      </c>
      <c r="B136" s="27" t="s">
        <v>1239</v>
      </c>
      <c r="C136" s="27" t="s">
        <v>1241</v>
      </c>
    </row>
    <row r="137">
      <c r="A137" s="7">
        <v>194005.0</v>
      </c>
      <c r="B137" s="27" t="s">
        <v>1239</v>
      </c>
      <c r="C137" s="27" t="s">
        <v>1241</v>
      </c>
    </row>
    <row r="138">
      <c r="A138" s="7">
        <v>194008.0</v>
      </c>
      <c r="B138" s="27" t="s">
        <v>1239</v>
      </c>
      <c r="C138" s="27" t="s">
        <v>1241</v>
      </c>
    </row>
    <row r="139">
      <c r="A139" s="7">
        <v>194010.0</v>
      </c>
      <c r="B139" s="27" t="s">
        <v>1239</v>
      </c>
      <c r="C139" s="27" t="s">
        <v>1241</v>
      </c>
    </row>
    <row r="140">
      <c r="A140" s="7">
        <v>194012.0</v>
      </c>
      <c r="B140" s="27" t="s">
        <v>1239</v>
      </c>
      <c r="C140" s="27" t="s">
        <v>1241</v>
      </c>
    </row>
    <row r="141">
      <c r="A141" s="7">
        <v>194017.0</v>
      </c>
      <c r="B141" s="27" t="s">
        <v>1239</v>
      </c>
      <c r="C141" s="27" t="s">
        <v>1241</v>
      </c>
    </row>
    <row r="142">
      <c r="A142" s="7">
        <v>194020.0</v>
      </c>
      <c r="B142" s="27" t="s">
        <v>1239</v>
      </c>
      <c r="C142" s="27" t="s">
        <v>1241</v>
      </c>
    </row>
    <row r="143">
      <c r="A143" s="7">
        <v>194021.0</v>
      </c>
      <c r="B143" s="27" t="s">
        <v>1239</v>
      </c>
      <c r="C143" s="27" t="s">
        <v>1241</v>
      </c>
    </row>
    <row r="144">
      <c r="A144" s="7">
        <v>194024.0</v>
      </c>
      <c r="B144" s="27" t="s">
        <v>1239</v>
      </c>
      <c r="C144" s="27" t="s">
        <v>1241</v>
      </c>
    </row>
    <row r="145">
      <c r="A145" s="7">
        <v>194026.0</v>
      </c>
      <c r="B145" s="27" t="s">
        <v>1239</v>
      </c>
      <c r="C145" s="27" t="s">
        <v>1241</v>
      </c>
    </row>
    <row r="146">
      <c r="A146" s="7">
        <v>194031.0</v>
      </c>
      <c r="B146" s="27" t="s">
        <v>1239</v>
      </c>
      <c r="C146" s="27" t="s">
        <v>1241</v>
      </c>
    </row>
    <row r="147">
      <c r="A147" s="7">
        <v>194033.0</v>
      </c>
      <c r="B147" s="27" t="s">
        <v>1239</v>
      </c>
      <c r="C147" s="27" t="s">
        <v>1241</v>
      </c>
    </row>
    <row r="148">
      <c r="A148" s="7">
        <v>194034.0</v>
      </c>
      <c r="B148" s="27" t="s">
        <v>1239</v>
      </c>
      <c r="C148" s="27" t="s">
        <v>1241</v>
      </c>
    </row>
    <row r="149">
      <c r="A149" s="7">
        <v>194037.0</v>
      </c>
      <c r="B149" s="27" t="s">
        <v>1239</v>
      </c>
      <c r="C149" s="27" t="s">
        <v>1241</v>
      </c>
    </row>
    <row r="150">
      <c r="A150" s="7">
        <v>194047.0</v>
      </c>
      <c r="B150" s="27" t="s">
        <v>1239</v>
      </c>
      <c r="C150" s="27" t="s">
        <v>1241</v>
      </c>
    </row>
    <row r="151">
      <c r="A151" s="7">
        <v>194048.0</v>
      </c>
      <c r="B151" s="27" t="s">
        <v>1239</v>
      </c>
      <c r="C151" s="27" t="s">
        <v>1241</v>
      </c>
    </row>
    <row r="152">
      <c r="A152" s="7">
        <v>194052.0</v>
      </c>
      <c r="B152" s="27" t="s">
        <v>1239</v>
      </c>
      <c r="C152" s="27" t="s">
        <v>1241</v>
      </c>
    </row>
    <row r="153">
      <c r="A153" s="7">
        <v>194053.0</v>
      </c>
      <c r="B153" s="27" t="s">
        <v>1239</v>
      </c>
      <c r="C153" s="27" t="s">
        <v>1241</v>
      </c>
    </row>
    <row r="154">
      <c r="A154" s="7">
        <v>194055.0</v>
      </c>
      <c r="B154" s="27" t="s">
        <v>1239</v>
      </c>
      <c r="C154" s="27" t="s">
        <v>1241</v>
      </c>
    </row>
    <row r="155">
      <c r="A155" s="7">
        <v>194062.0</v>
      </c>
      <c r="B155" s="27" t="s">
        <v>1239</v>
      </c>
      <c r="C155" s="27" t="s">
        <v>1241</v>
      </c>
    </row>
    <row r="156">
      <c r="A156" s="7">
        <v>194067.0</v>
      </c>
      <c r="B156" s="27" t="s">
        <v>1239</v>
      </c>
      <c r="C156" s="27" t="s">
        <v>1241</v>
      </c>
    </row>
    <row r="157">
      <c r="A157" s="7">
        <v>194071.0</v>
      </c>
      <c r="B157" s="27" t="s">
        <v>1239</v>
      </c>
      <c r="C157" s="27" t="s">
        <v>1241</v>
      </c>
    </row>
    <row r="158">
      <c r="A158" s="7">
        <v>194072.0</v>
      </c>
      <c r="B158" s="27" t="s">
        <v>1239</v>
      </c>
      <c r="C158" s="27" t="s">
        <v>1241</v>
      </c>
    </row>
    <row r="159">
      <c r="A159" s="7">
        <v>194077.0</v>
      </c>
      <c r="B159" s="27" t="s">
        <v>1239</v>
      </c>
      <c r="C159" s="27" t="s">
        <v>1241</v>
      </c>
    </row>
    <row r="160">
      <c r="A160" s="7">
        <v>194078.0</v>
      </c>
      <c r="B160" s="27" t="s">
        <v>1239</v>
      </c>
      <c r="C160" s="27" t="s">
        <v>1241</v>
      </c>
    </row>
    <row r="161">
      <c r="A161" s="7">
        <v>194081.0</v>
      </c>
      <c r="B161" s="27" t="s">
        <v>1239</v>
      </c>
      <c r="C161" s="27" t="s">
        <v>1241</v>
      </c>
    </row>
    <row r="162">
      <c r="A162" s="7">
        <v>194087.0</v>
      </c>
      <c r="B162" s="27" t="s">
        <v>1239</v>
      </c>
      <c r="C162" s="27" t="s">
        <v>1241</v>
      </c>
    </row>
    <row r="163">
      <c r="A163" s="7">
        <v>194110.0</v>
      </c>
      <c r="B163" s="27" t="s">
        <v>1239</v>
      </c>
      <c r="C163" s="27" t="s">
        <v>1241</v>
      </c>
    </row>
    <row r="164">
      <c r="A164" s="7">
        <v>194147.0</v>
      </c>
      <c r="B164" s="27" t="s">
        <v>1239</v>
      </c>
      <c r="C164" s="27" t="s">
        <v>1241</v>
      </c>
    </row>
    <row r="165">
      <c r="A165" s="7">
        <v>194160.0</v>
      </c>
      <c r="B165" s="27" t="s">
        <v>1239</v>
      </c>
      <c r="C165" s="27" t="s">
        <v>1241</v>
      </c>
    </row>
    <row r="166">
      <c r="A166" s="7">
        <v>194165.0</v>
      </c>
      <c r="B166" s="27" t="s">
        <v>1239</v>
      </c>
      <c r="C166" s="27" t="s">
        <v>1241</v>
      </c>
    </row>
    <row r="167">
      <c r="A167" s="7">
        <v>194172.0</v>
      </c>
      <c r="B167" s="27" t="s">
        <v>1239</v>
      </c>
      <c r="C167" s="27" t="s">
        <v>1241</v>
      </c>
    </row>
    <row r="168">
      <c r="A168" s="7">
        <v>194177.0</v>
      </c>
      <c r="B168" s="27" t="s">
        <v>1239</v>
      </c>
      <c r="C168" s="27" t="s">
        <v>1241</v>
      </c>
    </row>
    <row r="169">
      <c r="A169" s="7">
        <v>194182.0</v>
      </c>
      <c r="B169" s="27" t="s">
        <v>1239</v>
      </c>
      <c r="C169" s="27" t="s">
        <v>1241</v>
      </c>
    </row>
    <row r="170">
      <c r="A170" s="7">
        <v>194207.0</v>
      </c>
      <c r="B170" s="27" t="s">
        <v>1239</v>
      </c>
      <c r="C170" s="27" t="s">
        <v>1241</v>
      </c>
    </row>
    <row r="171">
      <c r="A171" s="7">
        <v>194209.0</v>
      </c>
      <c r="B171" s="27" t="s">
        <v>1239</v>
      </c>
      <c r="C171" s="27" t="s">
        <v>1241</v>
      </c>
    </row>
    <row r="172">
      <c r="A172" s="7">
        <v>194213.0</v>
      </c>
      <c r="B172" s="27" t="s">
        <v>1239</v>
      </c>
      <c r="C172" s="27" t="s">
        <v>1241</v>
      </c>
    </row>
    <row r="173">
      <c r="A173" s="7">
        <v>194217.0</v>
      </c>
      <c r="B173" s="27" t="s">
        <v>1239</v>
      </c>
      <c r="C173" s="27" t="s">
        <v>1241</v>
      </c>
    </row>
  </sheetData>
  <autoFilter ref="$A$1:$C$173"/>
  <mergeCells count="6">
    <mergeCell ref="E1:G1"/>
    <mergeCell ref="F2:G2"/>
    <mergeCell ref="F3:G3"/>
    <mergeCell ref="E5:G5"/>
    <mergeCell ref="F6:G6"/>
    <mergeCell ref="F7:G7"/>
  </mergeCells>
  <conditionalFormatting sqref="A2:C173">
    <cfRule type="expression" dxfId="0" priority="1">
      <formula>$C:$C="Done"</formula>
    </cfRule>
  </conditionalFormatting>
  <dataValidations>
    <dataValidation type="list" allowBlank="1" showErrorMessage="1" sqref="C2:C173">
      <formula1>"ToDo,Done"</formula1>
    </dataValidation>
    <dataValidation type="list" allowBlank="1" showErrorMessage="1" sqref="B2:B173">
      <formula1>"Breno,PedroAlmir"</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2.43"/>
    <col customWidth="1" min="5" max="5" width="29.86"/>
  </cols>
  <sheetData>
    <row r="1">
      <c r="A1" s="50" t="s">
        <v>958</v>
      </c>
      <c r="B1" s="51" t="s">
        <v>1</v>
      </c>
      <c r="C1" s="51" t="s">
        <v>959</v>
      </c>
      <c r="D1" s="52" t="s">
        <v>1504</v>
      </c>
      <c r="E1" s="53" t="s">
        <v>1505</v>
      </c>
    </row>
    <row r="2">
      <c r="A2" s="54">
        <v>193847.0</v>
      </c>
      <c r="B2" s="55" t="s">
        <v>9</v>
      </c>
      <c r="C2" s="55" t="s">
        <v>12</v>
      </c>
      <c r="D2" s="56" t="s">
        <v>1241</v>
      </c>
      <c r="E2" s="57"/>
    </row>
    <row r="3">
      <c r="A3" s="54">
        <v>193870.0</v>
      </c>
      <c r="B3" s="55" t="s">
        <v>105</v>
      </c>
      <c r="C3" s="55" t="s">
        <v>107</v>
      </c>
      <c r="D3" s="56" t="s">
        <v>1241</v>
      </c>
      <c r="E3" s="57"/>
    </row>
    <row r="4">
      <c r="A4" s="54">
        <v>193926.0</v>
      </c>
      <c r="B4" s="55" t="s">
        <v>318</v>
      </c>
      <c r="C4" s="55" t="s">
        <v>321</v>
      </c>
      <c r="D4" s="56" t="s">
        <v>1241</v>
      </c>
      <c r="E4" s="58" t="s">
        <v>1506</v>
      </c>
    </row>
    <row r="5">
      <c r="A5" s="59">
        <v>193927.0</v>
      </c>
      <c r="B5" s="60" t="s">
        <v>322</v>
      </c>
      <c r="C5" s="60" t="s">
        <v>324</v>
      </c>
      <c r="D5" s="56" t="s">
        <v>1241</v>
      </c>
      <c r="E5" s="57"/>
    </row>
    <row r="6">
      <c r="A6" s="54">
        <v>193930.0</v>
      </c>
      <c r="B6" s="55" t="s">
        <v>333</v>
      </c>
      <c r="C6" s="55" t="s">
        <v>336</v>
      </c>
      <c r="D6" s="56" t="s">
        <v>1241</v>
      </c>
      <c r="E6" s="57"/>
    </row>
    <row r="7">
      <c r="A7" s="54">
        <v>193931.0</v>
      </c>
      <c r="B7" s="55" t="s">
        <v>337</v>
      </c>
      <c r="C7" s="55" t="s">
        <v>340</v>
      </c>
      <c r="D7" s="56" t="s">
        <v>1241</v>
      </c>
      <c r="E7" s="57"/>
    </row>
    <row r="8">
      <c r="A8" s="59">
        <v>193932.0</v>
      </c>
      <c r="B8" s="60" t="s">
        <v>341</v>
      </c>
      <c r="C8" s="60" t="s">
        <v>344</v>
      </c>
      <c r="D8" s="56" t="s">
        <v>1241</v>
      </c>
      <c r="E8" s="57"/>
    </row>
    <row r="9">
      <c r="A9" s="54">
        <v>193933.0</v>
      </c>
      <c r="B9" s="55" t="s">
        <v>345</v>
      </c>
      <c r="C9" s="55" t="s">
        <v>348</v>
      </c>
      <c r="D9" s="56" t="s">
        <v>1241</v>
      </c>
      <c r="E9" s="57"/>
    </row>
    <row r="10">
      <c r="A10" s="54">
        <v>193934.0</v>
      </c>
      <c r="B10" s="55" t="s">
        <v>349</v>
      </c>
      <c r="C10" s="55" t="s">
        <v>351</v>
      </c>
      <c r="D10" s="56" t="s">
        <v>1241</v>
      </c>
      <c r="E10" s="57"/>
    </row>
    <row r="11">
      <c r="A11" s="54">
        <v>193935.0</v>
      </c>
      <c r="B11" s="55" t="s">
        <v>352</v>
      </c>
      <c r="C11" s="55" t="s">
        <v>355</v>
      </c>
      <c r="D11" s="56" t="s">
        <v>1241</v>
      </c>
      <c r="E11" s="57"/>
    </row>
    <row r="12">
      <c r="A12" s="54">
        <v>193937.0</v>
      </c>
      <c r="B12" s="55" t="s">
        <v>358</v>
      </c>
      <c r="C12" s="55" t="s">
        <v>361</v>
      </c>
      <c r="D12" s="56" t="s">
        <v>1241</v>
      </c>
      <c r="E12" s="57"/>
    </row>
    <row r="13">
      <c r="A13" s="54">
        <v>193939.0</v>
      </c>
      <c r="B13" s="55" t="s">
        <v>365</v>
      </c>
      <c r="C13" s="55" t="s">
        <v>368</v>
      </c>
      <c r="D13" s="56" t="s">
        <v>1241</v>
      </c>
      <c r="E13" s="58" t="s">
        <v>1506</v>
      </c>
    </row>
    <row r="14">
      <c r="A14" s="54">
        <v>193942.0</v>
      </c>
      <c r="B14" s="55" t="s">
        <v>376</v>
      </c>
      <c r="C14" s="55" t="s">
        <v>379</v>
      </c>
      <c r="D14" s="56" t="s">
        <v>1241</v>
      </c>
      <c r="E14" s="57"/>
    </row>
    <row r="15">
      <c r="A15" s="54">
        <v>193944.0</v>
      </c>
      <c r="B15" s="55" t="s">
        <v>384</v>
      </c>
      <c r="C15" s="55" t="s">
        <v>386</v>
      </c>
      <c r="D15" s="56" t="s">
        <v>1241</v>
      </c>
      <c r="E15" s="57"/>
    </row>
    <row r="16">
      <c r="A16" s="54">
        <v>193946.0</v>
      </c>
      <c r="B16" s="55" t="s">
        <v>391</v>
      </c>
      <c r="C16" s="55" t="s">
        <v>393</v>
      </c>
      <c r="D16" s="56" t="s">
        <v>1241</v>
      </c>
      <c r="E16" s="57"/>
    </row>
    <row r="17">
      <c r="A17" s="54">
        <v>193949.0</v>
      </c>
      <c r="B17" s="55" t="s">
        <v>401</v>
      </c>
      <c r="C17" s="55" t="s">
        <v>404</v>
      </c>
      <c r="D17" s="56" t="s">
        <v>1241</v>
      </c>
      <c r="E17" s="57"/>
    </row>
    <row r="18">
      <c r="A18" s="54">
        <v>193950.0</v>
      </c>
      <c r="B18" s="55" t="s">
        <v>405</v>
      </c>
      <c r="C18" s="61"/>
      <c r="D18" s="56" t="s">
        <v>1241</v>
      </c>
      <c r="E18" s="57"/>
    </row>
    <row r="19">
      <c r="A19" s="54">
        <v>193952.0</v>
      </c>
      <c r="B19" s="55" t="s">
        <v>410</v>
      </c>
      <c r="C19" s="55" t="s">
        <v>412</v>
      </c>
      <c r="D19" s="56" t="s">
        <v>1241</v>
      </c>
      <c r="E19" s="17"/>
    </row>
    <row r="20">
      <c r="A20" s="54">
        <v>193953.0</v>
      </c>
      <c r="B20" s="55" t="s">
        <v>413</v>
      </c>
      <c r="C20" s="55"/>
      <c r="D20" s="56" t="s">
        <v>1241</v>
      </c>
      <c r="E20" s="57"/>
    </row>
    <row r="21">
      <c r="A21" s="54">
        <v>193954.0</v>
      </c>
      <c r="B21" s="55" t="s">
        <v>416</v>
      </c>
      <c r="C21" s="55" t="s">
        <v>418</v>
      </c>
      <c r="D21" s="56" t="s">
        <v>1241</v>
      </c>
      <c r="E21" s="17"/>
    </row>
    <row r="22">
      <c r="A22" s="54">
        <v>193955.0</v>
      </c>
      <c r="B22" s="55" t="s">
        <v>419</v>
      </c>
      <c r="C22" s="55" t="s">
        <v>422</v>
      </c>
      <c r="D22" s="56" t="s">
        <v>1241</v>
      </c>
      <c r="E22" s="17"/>
    </row>
    <row r="23">
      <c r="A23" s="54">
        <v>193956.0</v>
      </c>
      <c r="B23" s="55" t="s">
        <v>423</v>
      </c>
      <c r="C23" s="55" t="s">
        <v>426</v>
      </c>
      <c r="D23" s="56" t="s">
        <v>1241</v>
      </c>
      <c r="E23" s="17"/>
    </row>
    <row r="24">
      <c r="A24" s="54">
        <v>193957.0</v>
      </c>
      <c r="B24" s="55" t="s">
        <v>427</v>
      </c>
      <c r="C24" s="55" t="s">
        <v>429</v>
      </c>
      <c r="D24" s="56" t="s">
        <v>1241</v>
      </c>
      <c r="E24" s="17"/>
    </row>
    <row r="25">
      <c r="A25" s="54">
        <v>193959.0</v>
      </c>
      <c r="B25" s="55" t="s">
        <v>434</v>
      </c>
      <c r="C25" s="55"/>
      <c r="D25" s="56" t="s">
        <v>1241</v>
      </c>
      <c r="E25" s="57"/>
    </row>
    <row r="26">
      <c r="A26" s="54">
        <v>193960.0</v>
      </c>
      <c r="B26" s="55" t="s">
        <v>437</v>
      </c>
      <c r="C26" s="55" t="s">
        <v>440</v>
      </c>
      <c r="D26" s="56" t="s">
        <v>1241</v>
      </c>
      <c r="E26" s="17"/>
    </row>
    <row r="27">
      <c r="A27" s="54">
        <v>193961.0</v>
      </c>
      <c r="B27" s="55" t="s">
        <v>441</v>
      </c>
      <c r="C27" s="55" t="s">
        <v>444</v>
      </c>
      <c r="D27" s="56" t="s">
        <v>1241</v>
      </c>
      <c r="E27" s="58" t="s">
        <v>1506</v>
      </c>
    </row>
    <row r="28">
      <c r="A28" s="54">
        <v>193962.0</v>
      </c>
      <c r="B28" s="55" t="s">
        <v>445</v>
      </c>
      <c r="C28" s="55" t="s">
        <v>447</v>
      </c>
      <c r="D28" s="56" t="s">
        <v>1241</v>
      </c>
      <c r="E28" s="17"/>
    </row>
    <row r="29">
      <c r="A29" s="54">
        <v>193963.0</v>
      </c>
      <c r="B29" s="55" t="s">
        <v>448</v>
      </c>
      <c r="C29" s="55" t="s">
        <v>450</v>
      </c>
      <c r="D29" s="56" t="s">
        <v>1241</v>
      </c>
      <c r="E29" s="57"/>
    </row>
    <row r="30">
      <c r="A30" s="54">
        <v>193964.0</v>
      </c>
      <c r="B30" s="55" t="s">
        <v>451</v>
      </c>
      <c r="C30" s="55" t="s">
        <v>453</v>
      </c>
      <c r="D30" s="56" t="s">
        <v>1241</v>
      </c>
      <c r="E30" s="57"/>
    </row>
    <row r="31">
      <c r="A31" s="54">
        <v>193967.0</v>
      </c>
      <c r="B31" s="55" t="s">
        <v>462</v>
      </c>
      <c r="C31" s="55" t="s">
        <v>465</v>
      </c>
      <c r="D31" s="56" t="s">
        <v>1241</v>
      </c>
      <c r="E31" s="57"/>
    </row>
    <row r="32">
      <c r="A32" s="54">
        <v>193969.0</v>
      </c>
      <c r="B32" s="55" t="s">
        <v>469</v>
      </c>
      <c r="C32" s="55" t="s">
        <v>472</v>
      </c>
      <c r="D32" s="56" t="s">
        <v>1241</v>
      </c>
      <c r="E32" s="57"/>
    </row>
    <row r="33">
      <c r="A33" s="54">
        <v>193970.0</v>
      </c>
      <c r="B33" s="55" t="s">
        <v>473</v>
      </c>
      <c r="C33" s="55" t="s">
        <v>476</v>
      </c>
      <c r="D33" s="56" t="s">
        <v>1241</v>
      </c>
      <c r="E33" s="57"/>
    </row>
    <row r="34">
      <c r="A34" s="54">
        <v>193971.0</v>
      </c>
      <c r="B34" s="55" t="s">
        <v>477</v>
      </c>
      <c r="C34" s="55" t="s">
        <v>479</v>
      </c>
      <c r="D34" s="56" t="s">
        <v>1241</v>
      </c>
      <c r="E34" s="57"/>
    </row>
    <row r="35">
      <c r="A35" s="54">
        <v>193976.0</v>
      </c>
      <c r="B35" s="55" t="s">
        <v>492</v>
      </c>
      <c r="C35" s="55"/>
      <c r="D35" s="56" t="s">
        <v>1241</v>
      </c>
      <c r="E35" s="58" t="s">
        <v>1507</v>
      </c>
    </row>
    <row r="36">
      <c r="A36" s="54">
        <v>193979.0</v>
      </c>
      <c r="B36" s="55" t="s">
        <v>501</v>
      </c>
      <c r="C36" s="55" t="s">
        <v>504</v>
      </c>
      <c r="D36" s="56" t="s">
        <v>1241</v>
      </c>
      <c r="E36" s="57"/>
    </row>
    <row r="37">
      <c r="A37" s="54">
        <v>193980.0</v>
      </c>
      <c r="B37" s="55" t="s">
        <v>505</v>
      </c>
      <c r="C37" s="55" t="s">
        <v>508</v>
      </c>
      <c r="D37" s="56" t="s">
        <v>1241</v>
      </c>
      <c r="E37" s="58" t="s">
        <v>1507</v>
      </c>
    </row>
    <row r="38">
      <c r="A38" s="54">
        <v>193983.0</v>
      </c>
      <c r="B38" s="55" t="s">
        <v>517</v>
      </c>
      <c r="C38" s="61"/>
      <c r="D38" s="56" t="s">
        <v>1241</v>
      </c>
      <c r="E38" s="58" t="s">
        <v>1507</v>
      </c>
    </row>
    <row r="39">
      <c r="A39" s="54">
        <v>193984.0</v>
      </c>
      <c r="B39" s="55" t="s">
        <v>520</v>
      </c>
      <c r="C39" s="55" t="s">
        <v>523</v>
      </c>
      <c r="D39" s="56" t="s">
        <v>1241</v>
      </c>
      <c r="E39" s="58" t="s">
        <v>1507</v>
      </c>
    </row>
    <row r="40">
      <c r="A40" s="54">
        <v>193986.0</v>
      </c>
      <c r="B40" s="55" t="s">
        <v>527</v>
      </c>
      <c r="C40" s="55" t="s">
        <v>530</v>
      </c>
      <c r="D40" s="56" t="s">
        <v>1241</v>
      </c>
      <c r="E40" s="58" t="s">
        <v>1508</v>
      </c>
    </row>
    <row r="41">
      <c r="A41" s="54">
        <v>193987.0</v>
      </c>
      <c r="B41" s="55" t="s">
        <v>531</v>
      </c>
      <c r="C41" s="55"/>
      <c r="D41" s="56" t="s">
        <v>1241</v>
      </c>
      <c r="E41" s="57"/>
    </row>
    <row r="42">
      <c r="A42" s="54">
        <v>193988.0</v>
      </c>
      <c r="B42" s="55" t="s">
        <v>534</v>
      </c>
      <c r="C42" s="55" t="s">
        <v>536</v>
      </c>
      <c r="D42" s="56" t="s">
        <v>1241</v>
      </c>
      <c r="E42" s="57"/>
    </row>
    <row r="43">
      <c r="A43" s="54">
        <v>193989.0</v>
      </c>
      <c r="B43" s="55" t="s">
        <v>537</v>
      </c>
      <c r="C43" s="55" t="s">
        <v>540</v>
      </c>
      <c r="D43" s="56" t="s">
        <v>1241</v>
      </c>
      <c r="E43" s="58" t="s">
        <v>1507</v>
      </c>
    </row>
    <row r="44">
      <c r="A44" s="54">
        <v>193991.0</v>
      </c>
      <c r="B44" s="55" t="s">
        <v>545</v>
      </c>
      <c r="C44" s="55"/>
      <c r="D44" s="56" t="s">
        <v>1241</v>
      </c>
      <c r="E44" s="58" t="s">
        <v>1507</v>
      </c>
    </row>
    <row r="45">
      <c r="A45" s="54">
        <v>193993.0</v>
      </c>
      <c r="B45" s="55" t="s">
        <v>551</v>
      </c>
      <c r="C45" s="61"/>
      <c r="D45" s="56" t="s">
        <v>1241</v>
      </c>
      <c r="E45" s="57"/>
    </row>
    <row r="46">
      <c r="A46" s="54">
        <v>193995.0</v>
      </c>
      <c r="B46" s="55" t="s">
        <v>560</v>
      </c>
      <c r="C46" s="55" t="s">
        <v>563</v>
      </c>
      <c r="D46" s="56" t="s">
        <v>1241</v>
      </c>
      <c r="E46" s="57"/>
    </row>
    <row r="47">
      <c r="A47" s="54">
        <v>193996.0</v>
      </c>
      <c r="B47" s="55" t="s">
        <v>564</v>
      </c>
      <c r="C47" s="55" t="s">
        <v>567</v>
      </c>
      <c r="D47" s="56" t="s">
        <v>1241</v>
      </c>
      <c r="E47" s="57"/>
    </row>
    <row r="48">
      <c r="A48" s="54">
        <v>194001.0</v>
      </c>
      <c r="B48" s="55" t="s">
        <v>580</v>
      </c>
      <c r="C48" s="55" t="s">
        <v>583</v>
      </c>
      <c r="D48" s="56" t="s">
        <v>1241</v>
      </c>
      <c r="E48" s="17"/>
    </row>
    <row r="49">
      <c r="A49" s="54">
        <v>194010.0</v>
      </c>
      <c r="B49" s="55" t="s">
        <v>609</v>
      </c>
      <c r="C49" s="55" t="s">
        <v>612</v>
      </c>
      <c r="D49" s="56" t="s">
        <v>1241</v>
      </c>
      <c r="E49" s="57"/>
    </row>
    <row r="50">
      <c r="A50" s="54">
        <v>194012.0</v>
      </c>
      <c r="B50" s="55" t="s">
        <v>615</v>
      </c>
      <c r="C50" s="55" t="s">
        <v>618</v>
      </c>
      <c r="D50" s="56" t="s">
        <v>1241</v>
      </c>
      <c r="E50" s="57"/>
    </row>
    <row r="51">
      <c r="A51" s="54">
        <v>194021.0</v>
      </c>
      <c r="B51" s="55" t="s">
        <v>639</v>
      </c>
      <c r="C51" s="55" t="s">
        <v>642</v>
      </c>
      <c r="D51" s="56" t="s">
        <v>1241</v>
      </c>
      <c r="E51" s="57"/>
    </row>
    <row r="52">
      <c r="A52" s="54">
        <v>194026.0</v>
      </c>
      <c r="B52" s="55" t="s">
        <v>655</v>
      </c>
      <c r="C52" s="55" t="s">
        <v>658</v>
      </c>
      <c r="D52" s="56" t="s">
        <v>1241</v>
      </c>
      <c r="E52" s="57"/>
    </row>
    <row r="53">
      <c r="A53" s="54">
        <v>194033.0</v>
      </c>
      <c r="B53" s="55" t="s">
        <v>674</v>
      </c>
      <c r="C53" s="55" t="s">
        <v>676</v>
      </c>
      <c r="D53" s="56" t="s">
        <v>1241</v>
      </c>
      <c r="E53" s="57"/>
    </row>
    <row r="54">
      <c r="A54" s="54">
        <v>194034.0</v>
      </c>
      <c r="B54" s="55" t="s">
        <v>677</v>
      </c>
      <c r="C54" s="55" t="s">
        <v>679</v>
      </c>
      <c r="D54" s="56" t="s">
        <v>1241</v>
      </c>
      <c r="E54" s="57"/>
    </row>
    <row r="55">
      <c r="A55" s="54">
        <v>194047.0</v>
      </c>
      <c r="B55" s="55" t="s">
        <v>704</v>
      </c>
      <c r="C55" s="55"/>
      <c r="D55" s="56" t="s">
        <v>1241</v>
      </c>
      <c r="E55" s="57"/>
    </row>
    <row r="56">
      <c r="A56" s="54">
        <v>194052.0</v>
      </c>
      <c r="B56" s="55" t="s">
        <v>717</v>
      </c>
      <c r="C56" s="55" t="s">
        <v>720</v>
      </c>
      <c r="D56" s="56" t="s">
        <v>1241</v>
      </c>
      <c r="E56" s="57"/>
    </row>
    <row r="57">
      <c r="A57" s="54">
        <v>194062.0</v>
      </c>
      <c r="B57" s="55" t="s">
        <v>741</v>
      </c>
      <c r="C57" s="55" t="s">
        <v>743</v>
      </c>
      <c r="D57" s="56" t="s">
        <v>1241</v>
      </c>
      <c r="E57" s="57"/>
    </row>
    <row r="58">
      <c r="A58" s="54">
        <v>194067.0</v>
      </c>
      <c r="B58" s="55" t="s">
        <v>754</v>
      </c>
      <c r="C58" s="55" t="s">
        <v>757</v>
      </c>
      <c r="D58" s="56" t="s">
        <v>1241</v>
      </c>
      <c r="E58" s="57"/>
    </row>
    <row r="59">
      <c r="A59" s="54">
        <v>194071.0</v>
      </c>
      <c r="B59" s="55" t="s">
        <v>765</v>
      </c>
      <c r="C59" s="61"/>
      <c r="D59" s="56" t="s">
        <v>1241</v>
      </c>
      <c r="E59" s="57"/>
    </row>
    <row r="60">
      <c r="A60" s="54">
        <v>194110.0</v>
      </c>
      <c r="B60" s="55" t="s">
        <v>824</v>
      </c>
      <c r="C60" s="55"/>
      <c r="D60" s="56" t="s">
        <v>1241</v>
      </c>
      <c r="E60" s="57"/>
    </row>
    <row r="61">
      <c r="A61" s="54">
        <v>194165.0</v>
      </c>
      <c r="B61" s="55" t="s">
        <v>874</v>
      </c>
      <c r="C61" s="61"/>
      <c r="D61" s="56" t="s">
        <v>1241</v>
      </c>
      <c r="E61" s="57"/>
    </row>
    <row r="62">
      <c r="A62" s="54">
        <v>194172.0</v>
      </c>
      <c r="B62" s="55" t="s">
        <v>881</v>
      </c>
      <c r="C62" s="61"/>
      <c r="D62" s="56" t="s">
        <v>1241</v>
      </c>
      <c r="E62" s="57"/>
    </row>
    <row r="63">
      <c r="A63" s="54">
        <v>194182.0</v>
      </c>
      <c r="B63" s="55" t="s">
        <v>893</v>
      </c>
      <c r="C63" s="61"/>
      <c r="D63" s="56" t="s">
        <v>1241</v>
      </c>
      <c r="E63" s="57"/>
    </row>
    <row r="64">
      <c r="A64" s="54">
        <v>194209.0</v>
      </c>
      <c r="B64" s="55" t="s">
        <v>920</v>
      </c>
      <c r="C64" s="55"/>
      <c r="D64" s="56" t="s">
        <v>1241</v>
      </c>
      <c r="E64" s="57"/>
    </row>
    <row r="65">
      <c r="A65" s="54">
        <v>194213.0</v>
      </c>
      <c r="B65" s="55" t="s">
        <v>931</v>
      </c>
      <c r="C65" s="55"/>
      <c r="D65" s="56" t="s">
        <v>1241</v>
      </c>
      <c r="E65" s="57"/>
    </row>
    <row r="66">
      <c r="A66" s="54">
        <v>193848.0</v>
      </c>
      <c r="B66" s="55" t="s">
        <v>16</v>
      </c>
      <c r="C66" s="55" t="s">
        <v>19</v>
      </c>
      <c r="D66" s="61" t="s">
        <v>1241</v>
      </c>
      <c r="E66" s="57"/>
    </row>
    <row r="67">
      <c r="A67" s="54">
        <v>193849.0</v>
      </c>
      <c r="B67" s="55" t="s">
        <v>21</v>
      </c>
      <c r="C67" s="55" t="s">
        <v>24</v>
      </c>
      <c r="D67" s="61" t="s">
        <v>1241</v>
      </c>
      <c r="E67" s="57"/>
    </row>
    <row r="68">
      <c r="A68" s="59">
        <v>193850.0</v>
      </c>
      <c r="B68" s="60" t="s">
        <v>25</v>
      </c>
      <c r="C68" s="60" t="s">
        <v>28</v>
      </c>
      <c r="D68" s="61" t="s">
        <v>1241</v>
      </c>
      <c r="E68" s="57"/>
    </row>
    <row r="69">
      <c r="A69" s="59">
        <v>193851.0</v>
      </c>
      <c r="B69" s="60" t="s">
        <v>29</v>
      </c>
      <c r="C69" s="60" t="s">
        <v>32</v>
      </c>
      <c r="D69" s="61" t="s">
        <v>1241</v>
      </c>
      <c r="E69" s="62" t="s">
        <v>1509</v>
      </c>
    </row>
    <row r="70">
      <c r="A70" s="54">
        <v>193852.0</v>
      </c>
      <c r="B70" s="55" t="s">
        <v>33</v>
      </c>
      <c r="C70" s="55" t="s">
        <v>36</v>
      </c>
      <c r="D70" s="61" t="s">
        <v>1241</v>
      </c>
      <c r="E70" s="57"/>
    </row>
    <row r="71">
      <c r="A71" s="54">
        <v>193857.0</v>
      </c>
      <c r="B71" s="55" t="s">
        <v>53</v>
      </c>
      <c r="C71" s="55" t="s">
        <v>56</v>
      </c>
      <c r="D71" s="61" t="s">
        <v>1241</v>
      </c>
      <c r="E71" s="57"/>
    </row>
    <row r="72">
      <c r="A72" s="54">
        <v>193859.0</v>
      </c>
      <c r="B72" s="55" t="s">
        <v>61</v>
      </c>
      <c r="C72" s="55" t="s">
        <v>64</v>
      </c>
      <c r="D72" s="61" t="s">
        <v>1241</v>
      </c>
      <c r="E72" s="57"/>
    </row>
    <row r="73">
      <c r="A73" s="54">
        <v>193861.0</v>
      </c>
      <c r="B73" s="55" t="s">
        <v>69</v>
      </c>
      <c r="C73" s="55" t="s">
        <v>72</v>
      </c>
      <c r="D73" s="61" t="s">
        <v>1241</v>
      </c>
      <c r="E73" s="57"/>
    </row>
    <row r="74">
      <c r="A74" s="59">
        <v>193863.0</v>
      </c>
      <c r="B74" s="60" t="s">
        <v>77</v>
      </c>
      <c r="C74" s="60" t="s">
        <v>80</v>
      </c>
      <c r="D74" s="61" t="s">
        <v>1241</v>
      </c>
      <c r="E74" s="57"/>
    </row>
    <row r="75">
      <c r="A75" s="54">
        <v>193864.0</v>
      </c>
      <c r="B75" s="55" t="s">
        <v>81</v>
      </c>
      <c r="C75" s="55" t="s">
        <v>84</v>
      </c>
      <c r="D75" s="61" t="s">
        <v>1241</v>
      </c>
      <c r="E75" s="57"/>
    </row>
    <row r="76">
      <c r="A76" s="54">
        <v>193866.0</v>
      </c>
      <c r="B76" s="55" t="s">
        <v>89</v>
      </c>
      <c r="C76" s="55" t="s">
        <v>92</v>
      </c>
      <c r="D76" s="61" t="s">
        <v>1241</v>
      </c>
      <c r="E76" s="57"/>
    </row>
    <row r="77">
      <c r="A77" s="54">
        <v>193867.0</v>
      </c>
      <c r="B77" s="55" t="s">
        <v>93</v>
      </c>
      <c r="C77" s="55" t="s">
        <v>96</v>
      </c>
      <c r="D77" s="61" t="s">
        <v>1241</v>
      </c>
      <c r="E77" s="57"/>
    </row>
    <row r="78">
      <c r="A78" s="54">
        <v>193869.0</v>
      </c>
      <c r="B78" s="55" t="s">
        <v>101</v>
      </c>
      <c r="C78" s="55" t="s">
        <v>104</v>
      </c>
      <c r="D78" s="61" t="s">
        <v>1241</v>
      </c>
      <c r="E78" s="57"/>
    </row>
    <row r="79">
      <c r="A79" s="54">
        <v>193871.0</v>
      </c>
      <c r="B79" s="55" t="s">
        <v>108</v>
      </c>
      <c r="C79" s="55" t="s">
        <v>111</v>
      </c>
      <c r="D79" s="61" t="s">
        <v>1241</v>
      </c>
      <c r="E79" s="57"/>
    </row>
    <row r="80">
      <c r="A80" s="54">
        <v>193872.0</v>
      </c>
      <c r="B80" s="55" t="s">
        <v>112</v>
      </c>
      <c r="C80" s="55" t="s">
        <v>115</v>
      </c>
      <c r="D80" s="61" t="s">
        <v>1241</v>
      </c>
      <c r="E80" s="57"/>
    </row>
    <row r="81">
      <c r="A81" s="54">
        <v>193873.0</v>
      </c>
      <c r="B81" s="55" t="s">
        <v>116</v>
      </c>
      <c r="C81" s="55" t="s">
        <v>118</v>
      </c>
      <c r="D81" s="61" t="s">
        <v>1241</v>
      </c>
      <c r="E81" s="57"/>
    </row>
    <row r="82">
      <c r="A82" s="54">
        <v>193874.0</v>
      </c>
      <c r="B82" s="55" t="s">
        <v>119</v>
      </c>
      <c r="C82" s="55" t="s">
        <v>122</v>
      </c>
      <c r="D82" s="61" t="s">
        <v>1241</v>
      </c>
      <c r="E82" s="62" t="s">
        <v>1506</v>
      </c>
    </row>
    <row r="83">
      <c r="A83" s="54">
        <v>193875.0</v>
      </c>
      <c r="B83" s="55" t="s">
        <v>123</v>
      </c>
      <c r="C83" s="55" t="s">
        <v>126</v>
      </c>
      <c r="D83" s="61" t="s">
        <v>1241</v>
      </c>
      <c r="E83" s="62" t="s">
        <v>1510</v>
      </c>
    </row>
    <row r="84">
      <c r="A84" s="54">
        <v>193876.0</v>
      </c>
      <c r="B84" s="55" t="s">
        <v>127</v>
      </c>
      <c r="C84" s="55" t="s">
        <v>130</v>
      </c>
      <c r="D84" s="61" t="s">
        <v>1241</v>
      </c>
      <c r="E84" s="57"/>
    </row>
    <row r="85">
      <c r="A85" s="54">
        <v>193877.0</v>
      </c>
      <c r="B85" s="55" t="s">
        <v>131</v>
      </c>
      <c r="C85" s="55" t="s">
        <v>134</v>
      </c>
      <c r="D85" s="61" t="s">
        <v>1241</v>
      </c>
      <c r="E85" s="57"/>
    </row>
    <row r="86">
      <c r="A86" s="54">
        <v>193878.0</v>
      </c>
      <c r="B86" s="55" t="s">
        <v>135</v>
      </c>
      <c r="C86" s="55" t="s">
        <v>138</v>
      </c>
      <c r="D86" s="61" t="s">
        <v>1241</v>
      </c>
      <c r="E86" s="57"/>
    </row>
    <row r="87">
      <c r="A87" s="54">
        <v>193879.0</v>
      </c>
      <c r="B87" s="55" t="s">
        <v>139</v>
      </c>
      <c r="C87" s="55" t="s">
        <v>142</v>
      </c>
      <c r="D87" s="61" t="s">
        <v>1241</v>
      </c>
      <c r="E87" s="57"/>
    </row>
    <row r="88">
      <c r="A88" s="59">
        <v>193880.0</v>
      </c>
      <c r="B88" s="60" t="s">
        <v>143</v>
      </c>
      <c r="C88" s="60" t="s">
        <v>146</v>
      </c>
      <c r="D88" s="61" t="s">
        <v>1241</v>
      </c>
      <c r="E88" s="57"/>
    </row>
    <row r="89">
      <c r="A89" s="54">
        <v>193881.0</v>
      </c>
      <c r="B89" s="55" t="s">
        <v>147</v>
      </c>
      <c r="C89" s="55" t="s">
        <v>150</v>
      </c>
      <c r="D89" s="61" t="s">
        <v>1241</v>
      </c>
      <c r="E89" s="57"/>
    </row>
    <row r="90">
      <c r="A90" s="54">
        <v>193882.0</v>
      </c>
      <c r="B90" s="55" t="s">
        <v>151</v>
      </c>
      <c r="C90" s="61"/>
      <c r="D90" s="61" t="s">
        <v>1241</v>
      </c>
      <c r="E90" s="57"/>
    </row>
    <row r="91">
      <c r="A91" s="54">
        <v>193883.0</v>
      </c>
      <c r="B91" s="55" t="s">
        <v>154</v>
      </c>
      <c r="C91" s="55" t="s">
        <v>157</v>
      </c>
      <c r="D91" s="61" t="s">
        <v>1241</v>
      </c>
      <c r="E91" s="57"/>
    </row>
    <row r="92">
      <c r="A92" s="54">
        <v>193884.0</v>
      </c>
      <c r="B92" s="55" t="s">
        <v>158</v>
      </c>
      <c r="C92" s="55" t="s">
        <v>161</v>
      </c>
      <c r="D92" s="61" t="s">
        <v>1241</v>
      </c>
      <c r="E92" s="57"/>
    </row>
    <row r="93">
      <c r="A93" s="54">
        <v>193885.0</v>
      </c>
      <c r="B93" s="55" t="s">
        <v>162</v>
      </c>
      <c r="C93" s="55" t="s">
        <v>165</v>
      </c>
      <c r="D93" s="61" t="s">
        <v>1241</v>
      </c>
      <c r="E93" s="57"/>
    </row>
    <row r="94">
      <c r="A94" s="54">
        <v>193886.0</v>
      </c>
      <c r="B94" s="55" t="s">
        <v>166</v>
      </c>
      <c r="C94" s="55" t="s">
        <v>169</v>
      </c>
      <c r="D94" s="61" t="s">
        <v>1241</v>
      </c>
      <c r="E94" s="57"/>
    </row>
    <row r="95">
      <c r="A95" s="54">
        <v>193887.0</v>
      </c>
      <c r="B95" s="55" t="s">
        <v>170</v>
      </c>
      <c r="C95" s="55" t="s">
        <v>173</v>
      </c>
      <c r="D95" s="61" t="s">
        <v>1241</v>
      </c>
      <c r="E95" s="57"/>
    </row>
    <row r="96">
      <c r="A96" s="54">
        <v>193889.0</v>
      </c>
      <c r="B96" s="55" t="s">
        <v>178</v>
      </c>
      <c r="C96" s="55" t="s">
        <v>181</v>
      </c>
      <c r="D96" s="61" t="s">
        <v>1241</v>
      </c>
      <c r="E96" s="57"/>
    </row>
    <row r="97">
      <c r="A97" s="54">
        <v>193890.0</v>
      </c>
      <c r="B97" s="55" t="s">
        <v>182</v>
      </c>
      <c r="C97" s="55" t="s">
        <v>185</v>
      </c>
      <c r="D97" s="61" t="s">
        <v>1241</v>
      </c>
      <c r="E97" s="57"/>
    </row>
    <row r="98">
      <c r="A98" s="54">
        <v>193891.0</v>
      </c>
      <c r="B98" s="55" t="s">
        <v>186</v>
      </c>
      <c r="C98" s="55" t="s">
        <v>189</v>
      </c>
      <c r="D98" s="61" t="s">
        <v>1241</v>
      </c>
      <c r="E98" s="57"/>
    </row>
    <row r="99">
      <c r="A99" s="54">
        <v>193892.0</v>
      </c>
      <c r="B99" s="55" t="s">
        <v>190</v>
      </c>
      <c r="C99" s="55" t="s">
        <v>193</v>
      </c>
      <c r="D99" s="61" t="s">
        <v>1241</v>
      </c>
      <c r="E99" s="57"/>
    </row>
    <row r="100">
      <c r="A100" s="54">
        <v>193893.0</v>
      </c>
      <c r="B100" s="55" t="s">
        <v>194</v>
      </c>
      <c r="C100" s="55" t="s">
        <v>196</v>
      </c>
      <c r="D100" s="61" t="s">
        <v>1241</v>
      </c>
      <c r="E100" s="57"/>
    </row>
    <row r="101">
      <c r="A101" s="54">
        <v>193897.0</v>
      </c>
      <c r="B101" s="55" t="s">
        <v>209</v>
      </c>
      <c r="C101" s="55" t="s">
        <v>212</v>
      </c>
      <c r="D101" s="61" t="s">
        <v>1241</v>
      </c>
      <c r="E101" s="57"/>
    </row>
    <row r="102">
      <c r="A102" s="54">
        <v>193898.0</v>
      </c>
      <c r="B102" s="55" t="s">
        <v>213</v>
      </c>
      <c r="C102" s="55" t="s">
        <v>216</v>
      </c>
      <c r="D102" s="61" t="s">
        <v>1241</v>
      </c>
      <c r="E102" s="57"/>
    </row>
    <row r="103">
      <c r="A103" s="54">
        <v>193899.0</v>
      </c>
      <c r="B103" s="55" t="s">
        <v>217</v>
      </c>
      <c r="C103" s="55" t="s">
        <v>219</v>
      </c>
      <c r="D103" s="61" t="s">
        <v>1241</v>
      </c>
      <c r="E103" s="57"/>
    </row>
    <row r="104">
      <c r="A104" s="59">
        <v>193900.0</v>
      </c>
      <c r="B104" s="60" t="s">
        <v>220</v>
      </c>
      <c r="C104" s="60" t="s">
        <v>223</v>
      </c>
      <c r="D104" s="61" t="s">
        <v>1241</v>
      </c>
      <c r="E104" s="57"/>
    </row>
    <row r="105">
      <c r="A105" s="59">
        <v>193901.0</v>
      </c>
      <c r="B105" s="60" t="s">
        <v>224</v>
      </c>
      <c r="C105" s="60" t="s">
        <v>226</v>
      </c>
      <c r="D105" s="61" t="s">
        <v>1241</v>
      </c>
      <c r="E105" s="57"/>
    </row>
    <row r="106">
      <c r="A106" s="54">
        <v>193902.0</v>
      </c>
      <c r="B106" s="55" t="s">
        <v>227</v>
      </c>
      <c r="C106" s="55" t="s">
        <v>230</v>
      </c>
      <c r="D106" s="61" t="s">
        <v>1241</v>
      </c>
      <c r="E106" s="57"/>
    </row>
    <row r="107">
      <c r="A107" s="54">
        <v>193903.0</v>
      </c>
      <c r="B107" s="55" t="s">
        <v>231</v>
      </c>
      <c r="C107" s="55" t="s">
        <v>234</v>
      </c>
      <c r="D107" s="61" t="s">
        <v>1241</v>
      </c>
      <c r="E107" s="57"/>
    </row>
    <row r="108">
      <c r="A108" s="54">
        <v>193904.0</v>
      </c>
      <c r="B108" s="55" t="s">
        <v>235</v>
      </c>
      <c r="C108" s="55" t="s">
        <v>238</v>
      </c>
      <c r="D108" s="61" t="s">
        <v>1241</v>
      </c>
      <c r="E108" s="57"/>
    </row>
    <row r="109">
      <c r="A109" s="54">
        <v>193905.0</v>
      </c>
      <c r="B109" s="55" t="s">
        <v>239</v>
      </c>
      <c r="C109" s="55" t="s">
        <v>242</v>
      </c>
      <c r="D109" s="61" t="s">
        <v>1241</v>
      </c>
      <c r="E109" s="57"/>
    </row>
    <row r="110">
      <c r="A110" s="54">
        <v>193907.0</v>
      </c>
      <c r="B110" s="55" t="s">
        <v>247</v>
      </c>
      <c r="C110" s="55" t="s">
        <v>250</v>
      </c>
      <c r="D110" s="61" t="s">
        <v>1241</v>
      </c>
      <c r="E110" s="57"/>
    </row>
    <row r="111">
      <c r="A111" s="54">
        <v>193908.0</v>
      </c>
      <c r="B111" s="55" t="s">
        <v>251</v>
      </c>
      <c r="C111" s="55" t="s">
        <v>253</v>
      </c>
      <c r="D111" s="61" t="s">
        <v>1241</v>
      </c>
      <c r="E111" s="57"/>
    </row>
    <row r="112">
      <c r="A112" s="59">
        <v>193909.0</v>
      </c>
      <c r="B112" s="60" t="s">
        <v>254</v>
      </c>
      <c r="C112" s="60" t="s">
        <v>257</v>
      </c>
      <c r="D112" s="61" t="s">
        <v>1241</v>
      </c>
      <c r="E112" s="57"/>
    </row>
    <row r="113">
      <c r="A113" s="54">
        <v>193910.0</v>
      </c>
      <c r="B113" s="55" t="s">
        <v>258</v>
      </c>
      <c r="C113" s="55" t="s">
        <v>261</v>
      </c>
      <c r="D113" s="61" t="s">
        <v>1241</v>
      </c>
      <c r="E113" s="57"/>
    </row>
    <row r="114">
      <c r="A114" s="54">
        <v>193912.0</v>
      </c>
      <c r="B114" s="55" t="s">
        <v>265</v>
      </c>
      <c r="C114" s="55" t="s">
        <v>268</v>
      </c>
      <c r="D114" s="61" t="s">
        <v>1241</v>
      </c>
      <c r="E114" s="57"/>
    </row>
    <row r="115">
      <c r="A115" s="54">
        <v>193913.0</v>
      </c>
      <c r="B115" s="55" t="s">
        <v>269</v>
      </c>
      <c r="C115" s="55" t="s">
        <v>272</v>
      </c>
      <c r="D115" s="61" t="s">
        <v>1241</v>
      </c>
      <c r="E115" s="57"/>
    </row>
    <row r="116">
      <c r="A116" s="54">
        <v>193914.0</v>
      </c>
      <c r="B116" s="55" t="s">
        <v>273</v>
      </c>
      <c r="C116" s="55" t="s">
        <v>276</v>
      </c>
      <c r="D116" s="61" t="s">
        <v>1241</v>
      </c>
      <c r="E116" s="57"/>
    </row>
    <row r="117">
      <c r="A117" s="54">
        <v>193915.0</v>
      </c>
      <c r="B117" s="55" t="s">
        <v>277</v>
      </c>
      <c r="C117" s="55" t="s">
        <v>280</v>
      </c>
      <c r="D117" s="61" t="s">
        <v>1241</v>
      </c>
      <c r="E117" s="57"/>
    </row>
    <row r="118">
      <c r="A118" s="54">
        <v>193918.0</v>
      </c>
      <c r="B118" s="55" t="s">
        <v>288</v>
      </c>
      <c r="C118" s="55" t="s">
        <v>291</v>
      </c>
      <c r="D118" s="61" t="s">
        <v>1241</v>
      </c>
      <c r="E118" s="57"/>
    </row>
    <row r="119">
      <c r="A119" s="54">
        <v>193919.0</v>
      </c>
      <c r="B119" s="55" t="s">
        <v>292</v>
      </c>
      <c r="C119" s="55" t="s">
        <v>295</v>
      </c>
      <c r="D119" s="61" t="s">
        <v>1241</v>
      </c>
      <c r="E119" s="57"/>
    </row>
    <row r="120">
      <c r="A120" s="54">
        <v>193922.0</v>
      </c>
      <c r="B120" s="55" t="s">
        <v>304</v>
      </c>
      <c r="C120" s="55" t="s">
        <v>307</v>
      </c>
      <c r="D120" s="61" t="s">
        <v>1241</v>
      </c>
      <c r="E120" s="57"/>
    </row>
    <row r="121">
      <c r="A121" s="59">
        <v>193923.0</v>
      </c>
      <c r="B121" s="60" t="s">
        <v>308</v>
      </c>
      <c r="C121" s="60" t="s">
        <v>311</v>
      </c>
      <c r="D121" s="61" t="s">
        <v>1241</v>
      </c>
      <c r="E121" s="57"/>
    </row>
    <row r="122">
      <c r="A122" s="54">
        <v>193924.0</v>
      </c>
      <c r="B122" s="55" t="s">
        <v>312</v>
      </c>
      <c r="C122" s="55" t="s">
        <v>314</v>
      </c>
      <c r="D122" s="61" t="s">
        <v>1241</v>
      </c>
      <c r="E122" s="57"/>
    </row>
    <row r="123">
      <c r="A123" s="54">
        <v>193925.0</v>
      </c>
      <c r="B123" s="55" t="s">
        <v>315</v>
      </c>
      <c r="C123" s="61"/>
      <c r="D123" s="61" t="s">
        <v>1241</v>
      </c>
      <c r="E123" s="57"/>
    </row>
    <row r="124">
      <c r="A124" s="54">
        <v>193936.0</v>
      </c>
      <c r="B124" s="55" t="s">
        <v>356</v>
      </c>
      <c r="C124" s="55" t="s">
        <v>357</v>
      </c>
      <c r="D124" s="61" t="s">
        <v>1241</v>
      </c>
      <c r="E124" s="57"/>
    </row>
    <row r="125">
      <c r="A125" s="63">
        <v>193943.0</v>
      </c>
      <c r="B125" s="64" t="s">
        <v>380</v>
      </c>
      <c r="C125" s="64" t="s">
        <v>383</v>
      </c>
      <c r="D125" s="65" t="s">
        <v>1241</v>
      </c>
      <c r="E125" s="62" t="s">
        <v>1506</v>
      </c>
    </row>
    <row r="126">
      <c r="A126" s="54">
        <v>193972.0</v>
      </c>
      <c r="B126" s="55" t="s">
        <v>480</v>
      </c>
      <c r="C126" s="55" t="s">
        <v>483</v>
      </c>
      <c r="D126" s="61" t="s">
        <v>1241</v>
      </c>
      <c r="E126" s="57"/>
    </row>
    <row r="127">
      <c r="A127" s="54">
        <v>194084.0</v>
      </c>
      <c r="B127" s="55" t="s">
        <v>791</v>
      </c>
      <c r="C127" s="55" t="s">
        <v>794</v>
      </c>
      <c r="D127" s="61" t="s">
        <v>1241</v>
      </c>
      <c r="E127" s="57"/>
    </row>
    <row r="128">
      <c r="A128" s="54">
        <v>194107.0</v>
      </c>
      <c r="B128" s="55" t="s">
        <v>820</v>
      </c>
      <c r="C128" s="61"/>
      <c r="D128" s="61" t="s">
        <v>1241</v>
      </c>
      <c r="E128" s="57"/>
    </row>
    <row r="129">
      <c r="A129" s="13">
        <v>193977.0</v>
      </c>
      <c r="B129" s="13" t="s">
        <v>495</v>
      </c>
      <c r="C129" s="16"/>
      <c r="D129" s="13" t="s">
        <v>1241</v>
      </c>
      <c r="E129" s="57"/>
    </row>
  </sheetData>
  <autoFilter ref="$A$1:$E$129">
    <sortState ref="A1:E129">
      <sortCondition descending="1" ref="D1:D129"/>
    </sortState>
  </autoFilter>
  <conditionalFormatting sqref="A1:D129">
    <cfRule type="expression" dxfId="0" priority="1">
      <formula>$D:$D="Done"</formula>
    </cfRule>
  </conditionalFormatting>
  <dataValidations>
    <dataValidation type="list" allowBlank="1" sqref="D2:D129">
      <formula1>"ToDo,Done"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2" max="2" width="50.0"/>
    <col customWidth="1" min="3" max="3" width="20.29"/>
    <col customWidth="1" min="4" max="4" width="112.71"/>
    <col customWidth="1" min="5" max="5" width="21.29"/>
  </cols>
  <sheetData>
    <row r="1">
      <c r="A1" s="66" t="s">
        <v>1511</v>
      </c>
      <c r="B1" s="67" t="s">
        <v>1512</v>
      </c>
      <c r="C1" s="68" t="s">
        <v>1513</v>
      </c>
      <c r="D1" s="69" t="s">
        <v>1514</v>
      </c>
      <c r="E1" s="68" t="s">
        <v>1515</v>
      </c>
    </row>
    <row r="2" hidden="1">
      <c r="A2" s="30">
        <v>50.0</v>
      </c>
      <c r="B2" s="70" t="s">
        <v>1516</v>
      </c>
      <c r="C2" s="71">
        <f>COUNTIF(Paper_Challenge!$C:$C,$B2)</f>
        <v>65</v>
      </c>
      <c r="D2" s="72" t="s">
        <v>1517</v>
      </c>
      <c r="E2" s="71">
        <f>COUNTIF(Paper_Challenge!$D:$D,$D2)</f>
        <v>38</v>
      </c>
    </row>
    <row r="3" hidden="1">
      <c r="A3" s="30">
        <v>1.0</v>
      </c>
      <c r="B3" s="70" t="s">
        <v>1518</v>
      </c>
      <c r="C3" s="71">
        <f>COUNTIF(Paper_Challenge!$C:$C,$B3)</f>
        <v>18</v>
      </c>
      <c r="D3" s="72" t="s">
        <v>1519</v>
      </c>
      <c r="E3" s="71">
        <f>COUNTIF(Paper_Challenge!$D:$D,$D3)</f>
        <v>13</v>
      </c>
    </row>
    <row r="4" hidden="1">
      <c r="A4" s="30">
        <v>44.0</v>
      </c>
      <c r="B4" s="70" t="s">
        <v>1520</v>
      </c>
      <c r="C4" s="71">
        <f>COUNTIF(Paper_Challenge!$C:$C,$B4)</f>
        <v>16</v>
      </c>
      <c r="D4" s="72" t="s">
        <v>1521</v>
      </c>
      <c r="E4" s="71">
        <f>COUNTIF(Paper_Challenge!$D:$D,$D4)</f>
        <v>9</v>
      </c>
    </row>
    <row r="5" hidden="1">
      <c r="A5" s="30">
        <v>128.0</v>
      </c>
      <c r="B5" s="70" t="s">
        <v>1516</v>
      </c>
      <c r="C5" s="71">
        <f>COUNTIF(Paper_Challenge!$C:$C,$B5)</f>
        <v>65</v>
      </c>
      <c r="D5" s="72" t="s">
        <v>1522</v>
      </c>
      <c r="E5" s="71">
        <f>COUNTIF(Paper_Challenge!$D:$D,$D5)</f>
        <v>8</v>
      </c>
    </row>
    <row r="6" hidden="1">
      <c r="A6" s="30">
        <v>47.0</v>
      </c>
      <c r="B6" s="70" t="s">
        <v>1523</v>
      </c>
      <c r="C6" s="71">
        <f>COUNTIF(Paper_Challenge!$C:$C,$B6)</f>
        <v>10</v>
      </c>
      <c r="D6" s="72" t="s">
        <v>1523</v>
      </c>
      <c r="E6" s="71">
        <f>COUNTIF(Paper_Challenge!$D:$D,$D6)</f>
        <v>7</v>
      </c>
    </row>
    <row r="7" hidden="1">
      <c r="A7" s="30">
        <v>63.0</v>
      </c>
      <c r="B7" s="72" t="s">
        <v>1524</v>
      </c>
      <c r="C7" s="71">
        <f>COUNTIF(Paper_Challenge!$C:$C,$B7)</f>
        <v>35</v>
      </c>
      <c r="D7" s="72" t="s">
        <v>1525</v>
      </c>
      <c r="E7" s="71">
        <f>COUNTIF(Paper_Challenge!$D:$D,$D7)</f>
        <v>6</v>
      </c>
    </row>
    <row r="8" hidden="1">
      <c r="A8" s="30">
        <v>9.0</v>
      </c>
      <c r="B8" s="70" t="s">
        <v>1526</v>
      </c>
      <c r="C8" s="71">
        <f>COUNTIF(Paper_Challenge!$C:$C,$B8)</f>
        <v>10</v>
      </c>
      <c r="D8" s="72" t="s">
        <v>1527</v>
      </c>
      <c r="E8" s="71">
        <f>COUNTIF(Paper_Challenge!$D:$D,$D8)</f>
        <v>6</v>
      </c>
    </row>
    <row r="9" hidden="1">
      <c r="A9" s="30">
        <v>14.0</v>
      </c>
      <c r="B9" s="70" t="s">
        <v>1528</v>
      </c>
      <c r="C9" s="71">
        <f>COUNTIF(Paper_Challenge!$C:$C,$B9)</f>
        <v>16</v>
      </c>
      <c r="D9" s="72" t="s">
        <v>1529</v>
      </c>
      <c r="E9" s="71">
        <f>COUNTIF(Paper_Challenge!$D:$D,$D9)</f>
        <v>5</v>
      </c>
    </row>
    <row r="10">
      <c r="A10" s="30">
        <v>15.0</v>
      </c>
      <c r="B10" s="70" t="s">
        <v>1530</v>
      </c>
      <c r="C10" s="71">
        <f>COUNTIF(Paper_Challenge!$C:$C,$B10)</f>
        <v>13</v>
      </c>
      <c r="D10" s="72" t="s">
        <v>1531</v>
      </c>
      <c r="E10" s="71">
        <f>COUNTIF(Paper_Challenge!$D:$D,$D10)</f>
        <v>5</v>
      </c>
    </row>
    <row r="11" hidden="1">
      <c r="A11" s="30">
        <v>91.0</v>
      </c>
      <c r="B11" s="70" t="s">
        <v>1516</v>
      </c>
      <c r="C11" s="71">
        <f>COUNTIF(Paper_Challenge!$C:$C,$B11)</f>
        <v>65</v>
      </c>
      <c r="D11" s="72" t="s">
        <v>1532</v>
      </c>
      <c r="E11" s="71">
        <f>COUNTIF(Paper_Challenge!$D:$D,$D11)</f>
        <v>4</v>
      </c>
    </row>
    <row r="12" hidden="1">
      <c r="A12" s="30">
        <v>152.0</v>
      </c>
      <c r="B12" s="70" t="s">
        <v>1235</v>
      </c>
      <c r="C12" s="71">
        <f>COUNTIF(Paper_Challenge!$C:$C,$B12)</f>
        <v>25</v>
      </c>
      <c r="D12" s="72" t="s">
        <v>1533</v>
      </c>
      <c r="E12" s="71">
        <f>COUNTIF(Paper_Challenge!$D:$D,$D12)</f>
        <v>4</v>
      </c>
    </row>
    <row r="13" hidden="1">
      <c r="A13" s="30">
        <v>129.0</v>
      </c>
      <c r="B13" s="70" t="s">
        <v>1235</v>
      </c>
      <c r="C13" s="71">
        <f>COUNTIF(Paper_Challenge!$C:$C,$B13)</f>
        <v>25</v>
      </c>
      <c r="D13" s="72" t="s">
        <v>1534</v>
      </c>
      <c r="E13" s="71">
        <f>COUNTIF(Paper_Challenge!$D:$D,$D13)</f>
        <v>4</v>
      </c>
    </row>
    <row r="14" hidden="1">
      <c r="A14" s="30">
        <v>138.0</v>
      </c>
      <c r="B14" s="70" t="s">
        <v>1535</v>
      </c>
      <c r="C14" s="71">
        <f>COUNTIF(Paper_Challenge!$C:$C,$B14)</f>
        <v>18</v>
      </c>
      <c r="D14" s="72" t="s">
        <v>1536</v>
      </c>
      <c r="E14" s="71">
        <f>COUNTIF(Paper_Challenge!$D:$D,$D14)</f>
        <v>4</v>
      </c>
    </row>
    <row r="15" hidden="1">
      <c r="A15" s="30">
        <v>90.0</v>
      </c>
      <c r="B15" s="70" t="s">
        <v>1516</v>
      </c>
      <c r="C15" s="71">
        <f>COUNTIF(Paper_Challenge!$C:$C,$B15)</f>
        <v>65</v>
      </c>
      <c r="D15" s="72" t="s">
        <v>1537</v>
      </c>
      <c r="E15" s="71">
        <f>COUNTIF(Paper_Challenge!$D:$D,$D15)</f>
        <v>3</v>
      </c>
    </row>
    <row r="16" hidden="1">
      <c r="A16" s="30">
        <v>57.0</v>
      </c>
      <c r="B16" s="72" t="s">
        <v>1524</v>
      </c>
      <c r="C16" s="71">
        <f>COUNTIF(Paper_Challenge!$C:$C,$B16)</f>
        <v>35</v>
      </c>
      <c r="D16" s="72" t="s">
        <v>1524</v>
      </c>
      <c r="E16" s="71">
        <f>COUNTIF(Paper_Challenge!$D:$D,$D16)</f>
        <v>3</v>
      </c>
    </row>
    <row r="17" hidden="1">
      <c r="A17" s="30">
        <v>201.0</v>
      </c>
      <c r="B17" s="70" t="s">
        <v>1535</v>
      </c>
      <c r="C17" s="71">
        <f>COUNTIF(Paper_Challenge!$C:$C,$B17)</f>
        <v>18</v>
      </c>
      <c r="D17" s="72" t="s">
        <v>1538</v>
      </c>
      <c r="E17" s="71">
        <f>COUNTIF(Paper_Challenge!$D:$D,$D17)</f>
        <v>3</v>
      </c>
    </row>
    <row r="18" hidden="1">
      <c r="A18" s="30">
        <v>53.0</v>
      </c>
      <c r="B18" s="70" t="s">
        <v>1539</v>
      </c>
      <c r="C18" s="71">
        <f>COUNTIF(Paper_Challenge!$C:$C,$B18)</f>
        <v>13</v>
      </c>
      <c r="D18" s="72" t="s">
        <v>1540</v>
      </c>
      <c r="E18" s="71">
        <f>COUNTIF(Paper_Challenge!$D:$D,$D18)</f>
        <v>3</v>
      </c>
    </row>
    <row r="19" hidden="1">
      <c r="A19" s="30">
        <v>192.0</v>
      </c>
      <c r="B19" s="72" t="s">
        <v>1541</v>
      </c>
      <c r="C19" s="71">
        <f>COUNTIF(Paper_Challenge!$C:$C,$B19)</f>
        <v>12</v>
      </c>
      <c r="D19" s="72" t="s">
        <v>1541</v>
      </c>
      <c r="E19" s="71">
        <f>COUNTIF(Paper_Challenge!$D:$D,$D19)</f>
        <v>3</v>
      </c>
    </row>
    <row r="20" hidden="1">
      <c r="A20" s="30">
        <v>103.0</v>
      </c>
      <c r="B20" s="70" t="s">
        <v>1526</v>
      </c>
      <c r="C20" s="71">
        <f>COUNTIF(Paper_Challenge!$C:$C,$B20)</f>
        <v>10</v>
      </c>
      <c r="D20" s="72" t="s">
        <v>1526</v>
      </c>
      <c r="E20" s="71">
        <f>COUNTIF(Paper_Challenge!$D:$D,$D20)</f>
        <v>3</v>
      </c>
    </row>
    <row r="21" hidden="1">
      <c r="A21" s="30">
        <v>117.0</v>
      </c>
      <c r="B21" s="70" t="s">
        <v>1542</v>
      </c>
      <c r="C21" s="71">
        <f>COUNTIF(Paper_Challenge!$C:$C,$B21)</f>
        <v>7</v>
      </c>
      <c r="D21" s="72" t="s">
        <v>1543</v>
      </c>
      <c r="E21" s="71">
        <f>COUNTIF(Paper_Challenge!$D:$D,$D21)</f>
        <v>3</v>
      </c>
    </row>
    <row r="22" hidden="1">
      <c r="A22" s="30">
        <v>4.0</v>
      </c>
      <c r="B22" s="73" t="s">
        <v>1544</v>
      </c>
      <c r="C22" s="71">
        <f>COUNTIF(Paper_Challenge!$C:$C,$B22)</f>
        <v>6</v>
      </c>
      <c r="D22" s="72" t="s">
        <v>1544</v>
      </c>
      <c r="E22" s="71">
        <f>COUNTIF(Paper_Challenge!$D:$D,$D22)</f>
        <v>3</v>
      </c>
    </row>
    <row r="23" hidden="1">
      <c r="A23" s="30">
        <v>225.0</v>
      </c>
      <c r="B23" s="70" t="s">
        <v>1516</v>
      </c>
      <c r="C23" s="71">
        <f>COUNTIF(Paper_Challenge!$C:$C,$B23)</f>
        <v>65</v>
      </c>
      <c r="D23" s="72" t="s">
        <v>1545</v>
      </c>
      <c r="E23" s="71">
        <f>COUNTIF(Paper_Challenge!$D:$D,$D23)</f>
        <v>2</v>
      </c>
    </row>
    <row r="24" hidden="1">
      <c r="A24" s="30">
        <v>227.0</v>
      </c>
      <c r="B24" s="72" t="s">
        <v>1524</v>
      </c>
      <c r="C24" s="71">
        <f>COUNTIF(Paper_Challenge!$C:$C,$B24)</f>
        <v>35</v>
      </c>
      <c r="D24" s="72" t="s">
        <v>1546</v>
      </c>
      <c r="E24" s="71">
        <f>COUNTIF(Paper_Challenge!$D:$D,$D24)</f>
        <v>2</v>
      </c>
    </row>
    <row r="25" hidden="1">
      <c r="A25" s="30">
        <v>35.0</v>
      </c>
      <c r="B25" s="72" t="s">
        <v>1524</v>
      </c>
      <c r="C25" s="71">
        <f>COUNTIF(Paper_Challenge!$C:$C,$B25)</f>
        <v>35</v>
      </c>
      <c r="D25" s="72" t="s">
        <v>1547</v>
      </c>
      <c r="E25" s="71">
        <f>COUNTIF(Paper_Challenge!$D:$D,$D25)</f>
        <v>2</v>
      </c>
    </row>
    <row r="26" hidden="1">
      <c r="A26" s="30">
        <v>220.0</v>
      </c>
      <c r="B26" s="72" t="s">
        <v>1524</v>
      </c>
      <c r="C26" s="71">
        <f>COUNTIF(Paper_Challenge!$C:$C,$B26)</f>
        <v>35</v>
      </c>
      <c r="D26" s="72" t="s">
        <v>1548</v>
      </c>
      <c r="E26" s="71">
        <f>COUNTIF(Paper_Challenge!$D:$D,$D26)</f>
        <v>2</v>
      </c>
    </row>
    <row r="27" hidden="1">
      <c r="A27" s="30">
        <v>86.0</v>
      </c>
      <c r="B27" s="70" t="s">
        <v>1235</v>
      </c>
      <c r="C27" s="71">
        <f>COUNTIF(Paper_Challenge!$C:$C,$B27)</f>
        <v>25</v>
      </c>
      <c r="D27" s="72" t="s">
        <v>1549</v>
      </c>
      <c r="E27" s="71">
        <f>COUNTIF(Paper_Challenge!$D:$D,$D27)</f>
        <v>2</v>
      </c>
    </row>
    <row r="28" hidden="1">
      <c r="A28" s="30">
        <v>222.0</v>
      </c>
      <c r="B28" s="70" t="s">
        <v>1235</v>
      </c>
      <c r="C28" s="71">
        <f>COUNTIF(Paper_Challenge!$C:$C,$B28)</f>
        <v>25</v>
      </c>
      <c r="D28" s="72" t="s">
        <v>1550</v>
      </c>
      <c r="E28" s="71">
        <f>COUNTIF(Paper_Challenge!$D:$D,$D28)</f>
        <v>2</v>
      </c>
    </row>
    <row r="29" hidden="1">
      <c r="A29" s="30">
        <v>108.0</v>
      </c>
      <c r="B29" s="70" t="s">
        <v>1535</v>
      </c>
      <c r="C29" s="71">
        <f>COUNTIF(Paper_Challenge!$C:$C,$B29)</f>
        <v>18</v>
      </c>
      <c r="D29" s="72" t="s">
        <v>1551</v>
      </c>
      <c r="E29" s="71">
        <f>COUNTIF(Paper_Challenge!$D:$D,$D29)</f>
        <v>2</v>
      </c>
    </row>
    <row r="30" hidden="1">
      <c r="A30" s="30">
        <v>260.0</v>
      </c>
      <c r="B30" s="70" t="s">
        <v>1535</v>
      </c>
      <c r="C30" s="71">
        <f>COUNTIF(Paper_Challenge!$C:$C,$B30)</f>
        <v>18</v>
      </c>
      <c r="D30" s="72" t="s">
        <v>1552</v>
      </c>
      <c r="E30" s="71">
        <f>COUNTIF(Paper_Challenge!$D:$D,$D30)</f>
        <v>2</v>
      </c>
    </row>
    <row r="31" hidden="1">
      <c r="A31" s="30">
        <v>245.0</v>
      </c>
      <c r="B31" s="70" t="s">
        <v>1535</v>
      </c>
      <c r="C31" s="71">
        <f>COUNTIF(Paper_Challenge!$C:$C,$B31)</f>
        <v>18</v>
      </c>
      <c r="D31" s="72" t="s">
        <v>1553</v>
      </c>
      <c r="E31" s="71">
        <f>COUNTIF(Paper_Challenge!$D:$D,$D31)</f>
        <v>2</v>
      </c>
    </row>
    <row r="32" hidden="1">
      <c r="A32" s="30">
        <v>165.0</v>
      </c>
      <c r="B32" s="70" t="s">
        <v>1518</v>
      </c>
      <c r="C32" s="71">
        <f>COUNTIF(Paper_Challenge!$C:$C,$B32)</f>
        <v>18</v>
      </c>
      <c r="D32" s="72" t="s">
        <v>1554</v>
      </c>
      <c r="E32" s="71">
        <f>COUNTIF(Paper_Challenge!$D:$D,$D32)</f>
        <v>2</v>
      </c>
    </row>
    <row r="33" hidden="1">
      <c r="A33" s="30">
        <v>150.0</v>
      </c>
      <c r="B33" s="70" t="s">
        <v>1520</v>
      </c>
      <c r="C33" s="71">
        <f>COUNTIF(Paper_Challenge!$C:$C,$B33)</f>
        <v>16</v>
      </c>
      <c r="D33" s="72" t="s">
        <v>1555</v>
      </c>
      <c r="E33" s="71">
        <f>COUNTIF(Paper_Challenge!$D:$D,$D33)</f>
        <v>2</v>
      </c>
    </row>
    <row r="34" hidden="1">
      <c r="A34" s="30">
        <v>17.0</v>
      </c>
      <c r="B34" s="70" t="s">
        <v>1528</v>
      </c>
      <c r="C34" s="71">
        <f>COUNTIF(Paper_Challenge!$C:$C,$B34)</f>
        <v>16</v>
      </c>
      <c r="D34" s="72" t="s">
        <v>1556</v>
      </c>
      <c r="E34" s="71">
        <f>COUNTIF(Paper_Challenge!$D:$D,$D34)</f>
        <v>2</v>
      </c>
    </row>
    <row r="35" hidden="1">
      <c r="A35" s="30">
        <v>270.0</v>
      </c>
      <c r="B35" s="70" t="s">
        <v>1539</v>
      </c>
      <c r="C35" s="71">
        <f>COUNTIF(Paper_Challenge!$C:$C,$B35)</f>
        <v>13</v>
      </c>
      <c r="D35" s="72" t="s">
        <v>1557</v>
      </c>
      <c r="E35" s="71">
        <f>COUNTIF(Paper_Challenge!$D:$D,$D35)</f>
        <v>2</v>
      </c>
    </row>
    <row r="36" hidden="1">
      <c r="A36" s="30">
        <v>29.0</v>
      </c>
      <c r="B36" s="72" t="s">
        <v>1558</v>
      </c>
      <c r="C36" s="71">
        <f>COUNTIF(Paper_Challenge!$C:$C,$B36)</f>
        <v>10</v>
      </c>
      <c r="D36" s="72" t="s">
        <v>1559</v>
      </c>
      <c r="E36" s="71">
        <f>COUNTIF(Paper_Challenge!$D:$D,$D36)</f>
        <v>2</v>
      </c>
    </row>
    <row r="37" hidden="1">
      <c r="A37" s="30">
        <v>261.0</v>
      </c>
      <c r="B37" s="70" t="s">
        <v>1560</v>
      </c>
      <c r="C37" s="71">
        <f>COUNTIF(Paper_Challenge!$C:$C,$B37)</f>
        <v>6</v>
      </c>
      <c r="D37" s="72" t="s">
        <v>1561</v>
      </c>
      <c r="E37" s="71">
        <f>COUNTIF(Paper_Challenge!$D:$D,$D37)</f>
        <v>2</v>
      </c>
    </row>
    <row r="38" hidden="1">
      <c r="A38" s="30">
        <v>89.0</v>
      </c>
      <c r="B38" s="70" t="s">
        <v>1562</v>
      </c>
      <c r="C38" s="71">
        <f>COUNTIF(Paper_Challenge!$C:$C,$B38)</f>
        <v>6</v>
      </c>
      <c r="D38" s="72" t="s">
        <v>1563</v>
      </c>
      <c r="E38" s="71">
        <f>COUNTIF(Paper_Challenge!$D:$D,$D38)</f>
        <v>2</v>
      </c>
    </row>
    <row r="39" hidden="1">
      <c r="A39" s="30">
        <v>31.0</v>
      </c>
      <c r="B39" s="73" t="s">
        <v>1544</v>
      </c>
      <c r="C39" s="71">
        <f>COUNTIF(Paper_Challenge!$C:$C,$B39)</f>
        <v>6</v>
      </c>
      <c r="D39" s="72" t="s">
        <v>1564</v>
      </c>
      <c r="E39" s="71">
        <f>COUNTIF(Paper_Challenge!$D:$D,$D39)</f>
        <v>2</v>
      </c>
    </row>
    <row r="40" hidden="1">
      <c r="A40" s="30">
        <v>272.0</v>
      </c>
      <c r="B40" s="72" t="s">
        <v>1516</v>
      </c>
      <c r="C40" s="71">
        <f>COUNTIF(Paper_Challenge!$C:$C,$B40)</f>
        <v>65</v>
      </c>
      <c r="D40" s="72" t="s">
        <v>1565</v>
      </c>
      <c r="E40" s="71">
        <f>COUNTIF(Paper_Challenge!$D:$D,$D40)</f>
        <v>1</v>
      </c>
    </row>
    <row r="41" hidden="1">
      <c r="A41" s="30">
        <v>62.0</v>
      </c>
      <c r="B41" s="70" t="s">
        <v>1516</v>
      </c>
      <c r="C41" s="71">
        <f>COUNTIF(Paper_Challenge!$C:$C,$B41)</f>
        <v>65</v>
      </c>
      <c r="D41" s="72" t="s">
        <v>1566</v>
      </c>
      <c r="E41" s="71">
        <f>COUNTIF(Paper_Challenge!$D:$D,$D41)</f>
        <v>1</v>
      </c>
    </row>
    <row r="42" hidden="1">
      <c r="A42" s="74">
        <v>111.0</v>
      </c>
      <c r="B42" s="70" t="s">
        <v>1516</v>
      </c>
      <c r="C42" s="71">
        <f>COUNTIF(Paper_Challenge!$C:$C,$B42)</f>
        <v>65</v>
      </c>
      <c r="D42" s="72" t="s">
        <v>1567</v>
      </c>
      <c r="E42" s="71">
        <f>COUNTIF(Paper_Challenge!$D:$D,$D42)</f>
        <v>1</v>
      </c>
    </row>
    <row r="43" hidden="1">
      <c r="A43" s="30">
        <v>199.0</v>
      </c>
      <c r="B43" s="70" t="s">
        <v>1516</v>
      </c>
      <c r="C43" s="71">
        <f>COUNTIF(Paper_Challenge!$C:$C,$B43)</f>
        <v>65</v>
      </c>
      <c r="D43" s="72" t="s">
        <v>1568</v>
      </c>
      <c r="E43" s="71">
        <f>COUNTIF(Paper_Challenge!$D:$D,$D43)</f>
        <v>1</v>
      </c>
    </row>
    <row r="44" hidden="1">
      <c r="A44" s="30">
        <v>78.0</v>
      </c>
      <c r="B44" s="70" t="s">
        <v>1516</v>
      </c>
      <c r="C44" s="71">
        <f>COUNTIF(Paper_Challenge!$C:$C,$B44)</f>
        <v>65</v>
      </c>
      <c r="D44" s="72" t="s">
        <v>1569</v>
      </c>
      <c r="E44" s="71">
        <f>COUNTIF(Paper_Challenge!$D:$D,$D44)</f>
        <v>1</v>
      </c>
    </row>
    <row r="45" hidden="1">
      <c r="A45" s="30">
        <v>75.0</v>
      </c>
      <c r="B45" s="70" t="s">
        <v>1516</v>
      </c>
      <c r="C45" s="71">
        <f>COUNTIF(Paper_Challenge!$C:$C,$B45)</f>
        <v>65</v>
      </c>
      <c r="D45" s="72" t="s">
        <v>1570</v>
      </c>
      <c r="E45" s="71">
        <f>COUNTIF(Paper_Challenge!$D:$D,$D45)</f>
        <v>1</v>
      </c>
    </row>
    <row r="46" hidden="1">
      <c r="A46" s="30">
        <v>110.0</v>
      </c>
      <c r="B46" s="70" t="s">
        <v>1516</v>
      </c>
      <c r="C46" s="71">
        <f>COUNTIF(Paper_Challenge!$C:$C,$B46)</f>
        <v>65</v>
      </c>
      <c r="D46" s="72" t="s">
        <v>1571</v>
      </c>
      <c r="E46" s="71">
        <f>COUNTIF(Paper_Challenge!$D:$D,$D46)</f>
        <v>1</v>
      </c>
    </row>
    <row r="47" hidden="1">
      <c r="A47" s="30">
        <v>229.0</v>
      </c>
      <c r="B47" s="70" t="s">
        <v>1516</v>
      </c>
      <c r="C47" s="71">
        <f>COUNTIF(Paper_Challenge!$C:$C,$B47)</f>
        <v>65</v>
      </c>
      <c r="D47" s="72" t="s">
        <v>1572</v>
      </c>
      <c r="E47" s="71">
        <f>COUNTIF(Paper_Challenge!$D:$D,$D47)</f>
        <v>1</v>
      </c>
    </row>
    <row r="48" hidden="1">
      <c r="A48" s="30">
        <v>59.0</v>
      </c>
      <c r="B48" s="70" t="s">
        <v>1516</v>
      </c>
      <c r="C48" s="71">
        <f>COUNTIF(Paper_Challenge!$C:$C,$B48)</f>
        <v>65</v>
      </c>
      <c r="D48" s="72" t="s">
        <v>1573</v>
      </c>
      <c r="E48" s="71">
        <f>COUNTIF(Paper_Challenge!$D:$D,$D48)</f>
        <v>1</v>
      </c>
    </row>
    <row r="49" hidden="1">
      <c r="A49" s="30">
        <v>93.0</v>
      </c>
      <c r="B49" s="70" t="s">
        <v>1516</v>
      </c>
      <c r="C49" s="71">
        <f>COUNTIF(Paper_Challenge!$C:$C,$B49)</f>
        <v>65</v>
      </c>
      <c r="D49" s="72" t="s">
        <v>1574</v>
      </c>
      <c r="E49" s="71">
        <f>COUNTIF(Paper_Challenge!$D:$D,$D49)</f>
        <v>1</v>
      </c>
    </row>
    <row r="50" hidden="1">
      <c r="A50" s="30">
        <v>176.0</v>
      </c>
      <c r="B50" s="72" t="s">
        <v>1524</v>
      </c>
      <c r="C50" s="71">
        <f>COUNTIF(Paper_Challenge!$C:$C,$B50)</f>
        <v>35</v>
      </c>
      <c r="D50" s="72" t="s">
        <v>1575</v>
      </c>
      <c r="E50" s="71">
        <f>COUNTIF(Paper_Challenge!$D:$D,$D50)</f>
        <v>1</v>
      </c>
    </row>
    <row r="51" hidden="1">
      <c r="A51" s="30">
        <v>42.0</v>
      </c>
      <c r="B51" s="72" t="s">
        <v>1524</v>
      </c>
      <c r="C51" s="71">
        <f>COUNTIF(Paper_Challenge!$C:$C,$B51)</f>
        <v>35</v>
      </c>
      <c r="D51" s="72" t="s">
        <v>1576</v>
      </c>
      <c r="E51" s="71">
        <f>COUNTIF(Paper_Challenge!$D:$D,$D51)</f>
        <v>1</v>
      </c>
    </row>
    <row r="52" hidden="1">
      <c r="A52" s="30">
        <v>34.0</v>
      </c>
      <c r="B52" s="72" t="s">
        <v>1524</v>
      </c>
      <c r="C52" s="71">
        <f>COUNTIF(Paper_Challenge!$C:$C,$B52)</f>
        <v>35</v>
      </c>
      <c r="D52" s="72" t="s">
        <v>1577</v>
      </c>
      <c r="E52" s="71">
        <f>COUNTIF(Paper_Challenge!$D:$D,$D52)</f>
        <v>1</v>
      </c>
    </row>
    <row r="53" hidden="1">
      <c r="A53" s="30">
        <v>253.0</v>
      </c>
      <c r="B53" s="72" t="s">
        <v>1524</v>
      </c>
      <c r="C53" s="71">
        <f>COUNTIF(Paper_Challenge!$C:$C,$B53)</f>
        <v>35</v>
      </c>
      <c r="D53" s="72" t="s">
        <v>1578</v>
      </c>
      <c r="E53" s="71">
        <f>COUNTIF(Paper_Challenge!$D:$D,$D53)</f>
        <v>1</v>
      </c>
    </row>
    <row r="54" hidden="1">
      <c r="A54" s="30">
        <v>237.0</v>
      </c>
      <c r="B54" s="72" t="s">
        <v>1524</v>
      </c>
      <c r="C54" s="71">
        <f>COUNTIF(Paper_Challenge!$C:$C,$B54)</f>
        <v>35</v>
      </c>
      <c r="D54" s="72" t="s">
        <v>1579</v>
      </c>
      <c r="E54" s="71">
        <f>COUNTIF(Paper_Challenge!$D:$D,$D54)</f>
        <v>1</v>
      </c>
    </row>
    <row r="55" hidden="1">
      <c r="A55" s="30">
        <v>40.0</v>
      </c>
      <c r="B55" s="72" t="s">
        <v>1524</v>
      </c>
      <c r="C55" s="71">
        <f>COUNTIF(Paper_Challenge!$C:$C,$B55)</f>
        <v>35</v>
      </c>
      <c r="D55" s="72" t="s">
        <v>1580</v>
      </c>
      <c r="E55" s="71">
        <f>COUNTIF(Paper_Challenge!$D:$D,$D55)</f>
        <v>1</v>
      </c>
    </row>
    <row r="56" hidden="1">
      <c r="A56" s="30">
        <v>154.0</v>
      </c>
      <c r="B56" s="72" t="s">
        <v>1524</v>
      </c>
      <c r="C56" s="71">
        <f>COUNTIF(Paper_Challenge!$C:$C,$B56)</f>
        <v>35</v>
      </c>
      <c r="D56" s="72" t="s">
        <v>1581</v>
      </c>
      <c r="E56" s="71">
        <f>COUNTIF(Paper_Challenge!$D:$D,$D56)</f>
        <v>1</v>
      </c>
    </row>
    <row r="57" hidden="1">
      <c r="A57" s="30">
        <v>27.0</v>
      </c>
      <c r="B57" s="72" t="s">
        <v>1524</v>
      </c>
      <c r="C57" s="71">
        <f>COUNTIF(Paper_Challenge!$C:$C,$B57)</f>
        <v>35</v>
      </c>
      <c r="D57" s="72" t="s">
        <v>1582</v>
      </c>
      <c r="E57" s="71">
        <f>COUNTIF(Paper_Challenge!$D:$D,$D57)</f>
        <v>1</v>
      </c>
    </row>
    <row r="58" hidden="1">
      <c r="A58" s="30">
        <v>58.0</v>
      </c>
      <c r="B58" s="72" t="s">
        <v>1524</v>
      </c>
      <c r="C58" s="71">
        <f>COUNTIF(Paper_Challenge!$C:$C,$B58)</f>
        <v>35</v>
      </c>
      <c r="D58" s="72" t="s">
        <v>1583</v>
      </c>
      <c r="E58" s="71">
        <f>COUNTIF(Paper_Challenge!$D:$D,$D58)</f>
        <v>1</v>
      </c>
    </row>
    <row r="59" hidden="1">
      <c r="A59" s="30">
        <v>82.0</v>
      </c>
      <c r="B59" s="72" t="s">
        <v>1524</v>
      </c>
      <c r="C59" s="71">
        <f>COUNTIF(Paper_Challenge!$C:$C,$B59)</f>
        <v>35</v>
      </c>
      <c r="D59" s="72" t="s">
        <v>1584</v>
      </c>
      <c r="E59" s="71">
        <f>COUNTIF(Paper_Challenge!$D:$D,$D59)</f>
        <v>1</v>
      </c>
    </row>
    <row r="60" hidden="1">
      <c r="A60" s="30">
        <v>2.0</v>
      </c>
      <c r="B60" s="72" t="s">
        <v>1524</v>
      </c>
      <c r="C60" s="71">
        <f>COUNTIF(Paper_Challenge!$C:$C,$B60)</f>
        <v>35</v>
      </c>
      <c r="D60" s="72" t="s">
        <v>1585</v>
      </c>
      <c r="E60" s="71">
        <f>COUNTIF(Paper_Challenge!$D:$D,$D60)</f>
        <v>1</v>
      </c>
    </row>
    <row r="61" hidden="1">
      <c r="A61" s="30">
        <v>8.0</v>
      </c>
      <c r="B61" s="72" t="s">
        <v>1524</v>
      </c>
      <c r="C61" s="71">
        <f>COUNTIF(Paper_Challenge!$C:$C,$B61)</f>
        <v>35</v>
      </c>
      <c r="D61" s="72" t="s">
        <v>1586</v>
      </c>
      <c r="E61" s="71">
        <f>COUNTIF(Paper_Challenge!$D:$D,$D61)</f>
        <v>1</v>
      </c>
    </row>
    <row r="62" hidden="1">
      <c r="A62" s="30">
        <v>46.0</v>
      </c>
      <c r="B62" s="72" t="s">
        <v>1524</v>
      </c>
      <c r="C62" s="71">
        <f>COUNTIF(Paper_Challenge!$C:$C,$B62)</f>
        <v>35</v>
      </c>
      <c r="D62" s="72" t="s">
        <v>1587</v>
      </c>
      <c r="E62" s="71">
        <f>COUNTIF(Paper_Challenge!$D:$D,$D62)</f>
        <v>1</v>
      </c>
    </row>
    <row r="63" hidden="1">
      <c r="A63" s="30">
        <v>259.0</v>
      </c>
      <c r="B63" s="72" t="s">
        <v>1524</v>
      </c>
      <c r="C63" s="71">
        <f>COUNTIF(Paper_Challenge!$C:$C,$B63)</f>
        <v>35</v>
      </c>
      <c r="D63" s="72" t="s">
        <v>1588</v>
      </c>
      <c r="E63" s="71">
        <f>COUNTIF(Paper_Challenge!$D:$D,$D63)</f>
        <v>1</v>
      </c>
    </row>
    <row r="64" hidden="1">
      <c r="A64" s="30">
        <v>41.0</v>
      </c>
      <c r="B64" s="72" t="s">
        <v>1524</v>
      </c>
      <c r="C64" s="71">
        <f>COUNTIF(Paper_Challenge!$C:$C,$B64)</f>
        <v>35</v>
      </c>
      <c r="D64" s="72" t="s">
        <v>1589</v>
      </c>
      <c r="E64" s="71">
        <f>COUNTIF(Paper_Challenge!$D:$D,$D64)</f>
        <v>1</v>
      </c>
    </row>
    <row r="65" hidden="1">
      <c r="A65" s="30">
        <v>77.0</v>
      </c>
      <c r="B65" s="72" t="s">
        <v>1524</v>
      </c>
      <c r="C65" s="71">
        <f>COUNTIF(Paper_Challenge!$C:$C,$B65)</f>
        <v>35</v>
      </c>
      <c r="D65" s="72" t="s">
        <v>1590</v>
      </c>
      <c r="E65" s="71">
        <f>COUNTIF(Paper_Challenge!$D:$D,$D65)</f>
        <v>1</v>
      </c>
    </row>
    <row r="66" hidden="1">
      <c r="A66" s="30">
        <v>163.0</v>
      </c>
      <c r="B66" s="72" t="s">
        <v>1524</v>
      </c>
      <c r="C66" s="71">
        <f>COUNTIF(Paper_Challenge!$C:$C,$B66)</f>
        <v>35</v>
      </c>
      <c r="D66" s="72" t="s">
        <v>1591</v>
      </c>
      <c r="E66" s="71">
        <f>COUNTIF(Paper_Challenge!$D:$D,$D66)</f>
        <v>1</v>
      </c>
    </row>
    <row r="67" hidden="1">
      <c r="A67" s="30">
        <v>12.0</v>
      </c>
      <c r="B67" s="72" t="s">
        <v>1524</v>
      </c>
      <c r="C67" s="71">
        <f>COUNTIF(Paper_Challenge!$C:$C,$B67)</f>
        <v>35</v>
      </c>
      <c r="D67" s="72" t="s">
        <v>1592</v>
      </c>
      <c r="E67" s="71">
        <f>COUNTIF(Paper_Challenge!$D:$D,$D67)</f>
        <v>1</v>
      </c>
    </row>
    <row r="68" hidden="1">
      <c r="A68" s="30">
        <v>226.0</v>
      </c>
      <c r="B68" s="70" t="s">
        <v>1524</v>
      </c>
      <c r="C68" s="71">
        <f>COUNTIF(Paper_Challenge!$C:$C,$B68)</f>
        <v>35</v>
      </c>
      <c r="D68" s="72" t="s">
        <v>1593</v>
      </c>
      <c r="E68" s="71">
        <f>COUNTIF(Paper_Challenge!$D:$D,$D68)</f>
        <v>1</v>
      </c>
    </row>
    <row r="69" hidden="1">
      <c r="A69" s="30">
        <v>80.0</v>
      </c>
      <c r="B69" s="70" t="s">
        <v>1524</v>
      </c>
      <c r="C69" s="71">
        <f>COUNTIF(Paper_Challenge!$C:$C,$B69)</f>
        <v>35</v>
      </c>
      <c r="D69" s="72" t="s">
        <v>1594</v>
      </c>
      <c r="E69" s="71">
        <f>COUNTIF(Paper_Challenge!$D:$D,$D69)</f>
        <v>1</v>
      </c>
    </row>
    <row r="70" hidden="1">
      <c r="A70" s="30">
        <v>169.0</v>
      </c>
      <c r="B70" s="70" t="s">
        <v>1235</v>
      </c>
      <c r="C70" s="71">
        <f>COUNTIF(Paper_Challenge!$C:$C,$B70)</f>
        <v>25</v>
      </c>
      <c r="D70" s="72" t="s">
        <v>1595</v>
      </c>
      <c r="E70" s="71">
        <f>COUNTIF(Paper_Challenge!$D:$D,$D70)</f>
        <v>1</v>
      </c>
    </row>
    <row r="71" hidden="1">
      <c r="A71" s="74">
        <v>112.0</v>
      </c>
      <c r="B71" s="70" t="s">
        <v>1235</v>
      </c>
      <c r="C71" s="71">
        <f>COUNTIF(Paper_Challenge!$C:$C,$B71)</f>
        <v>25</v>
      </c>
      <c r="D71" s="72" t="s">
        <v>1596</v>
      </c>
      <c r="E71" s="71">
        <f>COUNTIF(Paper_Challenge!$D:$D,$D71)</f>
        <v>1</v>
      </c>
    </row>
    <row r="72" hidden="1">
      <c r="A72" s="30">
        <v>221.0</v>
      </c>
      <c r="B72" s="70" t="s">
        <v>1235</v>
      </c>
      <c r="C72" s="71">
        <f>COUNTIF(Paper_Challenge!$C:$C,$B72)</f>
        <v>25</v>
      </c>
      <c r="D72" s="72" t="s">
        <v>1597</v>
      </c>
      <c r="E72" s="71">
        <f>COUNTIF(Paper_Challenge!$D:$D,$D72)</f>
        <v>1</v>
      </c>
    </row>
    <row r="73" hidden="1">
      <c r="A73" s="30">
        <v>262.0</v>
      </c>
      <c r="B73" s="70" t="s">
        <v>1235</v>
      </c>
      <c r="C73" s="71">
        <f>COUNTIF(Paper_Challenge!$C:$C,$B73)</f>
        <v>25</v>
      </c>
      <c r="D73" s="72" t="s">
        <v>1598</v>
      </c>
      <c r="E73" s="71">
        <f>COUNTIF(Paper_Challenge!$D:$D,$D73)</f>
        <v>1</v>
      </c>
    </row>
    <row r="74" hidden="1">
      <c r="A74" s="30">
        <v>96.0</v>
      </c>
      <c r="B74" s="70" t="s">
        <v>1235</v>
      </c>
      <c r="C74" s="71">
        <f>COUNTIF(Paper_Challenge!$C:$C,$B74)</f>
        <v>25</v>
      </c>
      <c r="D74" s="72" t="s">
        <v>1599</v>
      </c>
      <c r="E74" s="71">
        <f>COUNTIF(Paper_Challenge!$D:$D,$D74)</f>
        <v>1</v>
      </c>
    </row>
    <row r="75" hidden="1">
      <c r="A75" s="30">
        <v>98.0</v>
      </c>
      <c r="B75" s="70" t="s">
        <v>1235</v>
      </c>
      <c r="C75" s="71">
        <f>COUNTIF(Paper_Challenge!$C:$C,$B75)</f>
        <v>25</v>
      </c>
      <c r="D75" s="72" t="s">
        <v>1600</v>
      </c>
      <c r="E75" s="71">
        <f>COUNTIF(Paper_Challenge!$D:$D,$D75)</f>
        <v>1</v>
      </c>
    </row>
    <row r="76" hidden="1">
      <c r="A76" s="30">
        <v>170.0</v>
      </c>
      <c r="B76" s="70" t="s">
        <v>1235</v>
      </c>
      <c r="C76" s="71">
        <f>COUNTIF(Paper_Challenge!$C:$C,$B76)</f>
        <v>25</v>
      </c>
      <c r="D76" s="72" t="s">
        <v>1601</v>
      </c>
      <c r="E76" s="71">
        <f>COUNTIF(Paper_Challenge!$D:$D,$D76)</f>
        <v>1</v>
      </c>
    </row>
    <row r="77" hidden="1">
      <c r="A77" s="30">
        <v>168.0</v>
      </c>
      <c r="B77" s="70" t="s">
        <v>1235</v>
      </c>
      <c r="C77" s="71">
        <f>COUNTIF(Paper_Challenge!$C:$C,$B77)</f>
        <v>25</v>
      </c>
      <c r="D77" s="72" t="s">
        <v>1602</v>
      </c>
      <c r="E77" s="71">
        <f>COUNTIF(Paper_Challenge!$D:$D,$D77)</f>
        <v>1</v>
      </c>
    </row>
    <row r="78" hidden="1">
      <c r="A78" s="30">
        <v>216.0</v>
      </c>
      <c r="B78" s="70" t="s">
        <v>1235</v>
      </c>
      <c r="C78" s="71">
        <f>COUNTIF(Paper_Challenge!$C:$C,$B78)</f>
        <v>25</v>
      </c>
      <c r="D78" s="72" t="s">
        <v>1603</v>
      </c>
      <c r="E78" s="71">
        <f>COUNTIF(Paper_Challenge!$D:$D,$D78)</f>
        <v>1</v>
      </c>
    </row>
    <row r="79" hidden="1">
      <c r="A79" s="30">
        <v>99.0</v>
      </c>
      <c r="B79" s="70" t="s">
        <v>1235</v>
      </c>
      <c r="C79" s="71">
        <f>COUNTIF(Paper_Challenge!$C:$C,$B79)</f>
        <v>25</v>
      </c>
      <c r="D79" s="72" t="s">
        <v>1604</v>
      </c>
      <c r="E79" s="71">
        <f>COUNTIF(Paper_Challenge!$D:$D,$D79)</f>
        <v>1</v>
      </c>
    </row>
    <row r="80" hidden="1">
      <c r="A80" s="30">
        <v>114.0</v>
      </c>
      <c r="B80" s="70" t="s">
        <v>1235</v>
      </c>
      <c r="C80" s="71">
        <f>COUNTIF(Paper_Challenge!$C:$C,$B80)</f>
        <v>25</v>
      </c>
      <c r="D80" s="72" t="s">
        <v>1605</v>
      </c>
      <c r="E80" s="71">
        <f>COUNTIF(Paper_Challenge!$D:$D,$D80)</f>
        <v>1</v>
      </c>
    </row>
    <row r="81" hidden="1">
      <c r="A81" s="30">
        <v>135.0</v>
      </c>
      <c r="B81" s="70" t="s">
        <v>1235</v>
      </c>
      <c r="C81" s="71">
        <f>COUNTIF(Paper_Challenge!$C:$C,$B81)</f>
        <v>25</v>
      </c>
      <c r="D81" s="72" t="s">
        <v>1606</v>
      </c>
      <c r="E81" s="71">
        <f>COUNTIF(Paper_Challenge!$D:$D,$D81)</f>
        <v>1</v>
      </c>
    </row>
    <row r="82" hidden="1">
      <c r="A82" s="30">
        <v>252.0</v>
      </c>
      <c r="B82" s="70" t="s">
        <v>1235</v>
      </c>
      <c r="C82" s="71">
        <f>COUNTIF(Paper_Challenge!$C:$C,$B82)</f>
        <v>25</v>
      </c>
      <c r="D82" s="72" t="s">
        <v>1607</v>
      </c>
      <c r="E82" s="71">
        <f>COUNTIF(Paper_Challenge!$D:$D,$D82)</f>
        <v>1</v>
      </c>
    </row>
    <row r="83" hidden="1">
      <c r="A83" s="30">
        <v>157.0</v>
      </c>
      <c r="B83" s="70" t="s">
        <v>1535</v>
      </c>
      <c r="C83" s="71">
        <f>COUNTIF(Paper_Challenge!$C:$C,$B83)</f>
        <v>18</v>
      </c>
      <c r="D83" s="72" t="s">
        <v>1608</v>
      </c>
      <c r="E83" s="71">
        <f>COUNTIF(Paper_Challenge!$D:$D,$D83)</f>
        <v>1</v>
      </c>
    </row>
    <row r="84" hidden="1">
      <c r="A84" s="30">
        <v>249.0</v>
      </c>
      <c r="B84" s="70" t="s">
        <v>1535</v>
      </c>
      <c r="C84" s="71">
        <f>COUNTIF(Paper_Challenge!$C:$C,$B84)</f>
        <v>18</v>
      </c>
      <c r="D84" s="72" t="s">
        <v>1609</v>
      </c>
      <c r="E84" s="71">
        <f>COUNTIF(Paper_Challenge!$D:$D,$D84)</f>
        <v>1</v>
      </c>
    </row>
    <row r="85" hidden="1">
      <c r="A85" s="30">
        <v>208.0</v>
      </c>
      <c r="B85" s="70" t="s">
        <v>1535</v>
      </c>
      <c r="C85" s="71">
        <f>COUNTIF(Paper_Challenge!$C:$C,$B85)</f>
        <v>18</v>
      </c>
      <c r="D85" s="72" t="s">
        <v>1610</v>
      </c>
      <c r="E85" s="71">
        <f>COUNTIF(Paper_Challenge!$D:$D,$D85)</f>
        <v>1</v>
      </c>
    </row>
    <row r="86" hidden="1">
      <c r="A86" s="30">
        <v>25.0</v>
      </c>
      <c r="B86" s="70" t="s">
        <v>1535</v>
      </c>
      <c r="C86" s="71">
        <f>COUNTIF(Paper_Challenge!$C:$C,$B86)</f>
        <v>18</v>
      </c>
      <c r="D86" s="72" t="s">
        <v>1611</v>
      </c>
      <c r="E86" s="71">
        <f>COUNTIF(Paper_Challenge!$D:$D,$D86)</f>
        <v>1</v>
      </c>
    </row>
    <row r="87" hidden="1">
      <c r="A87" s="30">
        <v>234.0</v>
      </c>
      <c r="B87" s="70" t="s">
        <v>1535</v>
      </c>
      <c r="C87" s="71">
        <f>COUNTIF(Paper_Challenge!$C:$C,$B87)</f>
        <v>18</v>
      </c>
      <c r="D87" s="72" t="s">
        <v>1612</v>
      </c>
      <c r="E87" s="71">
        <f>COUNTIF(Paper_Challenge!$D:$D,$D87)</f>
        <v>1</v>
      </c>
    </row>
    <row r="88" hidden="1">
      <c r="A88" s="30">
        <v>167.0</v>
      </c>
      <c r="B88" s="70" t="s">
        <v>1518</v>
      </c>
      <c r="C88" s="71">
        <f>COUNTIF(Paper_Challenge!$C:$C,$B88)</f>
        <v>18</v>
      </c>
      <c r="D88" s="72" t="s">
        <v>1613</v>
      </c>
      <c r="E88" s="71">
        <f>COUNTIF(Paper_Challenge!$D:$D,$D88)</f>
        <v>1</v>
      </c>
    </row>
    <row r="89" hidden="1">
      <c r="A89" s="30">
        <v>94.0</v>
      </c>
      <c r="B89" s="70" t="s">
        <v>1518</v>
      </c>
      <c r="C89" s="71">
        <f>COUNTIF(Paper_Challenge!$C:$C,$B89)</f>
        <v>18</v>
      </c>
      <c r="D89" s="72" t="s">
        <v>1614</v>
      </c>
      <c r="E89" s="71">
        <f>COUNTIF(Paper_Challenge!$D:$D,$D89)</f>
        <v>1</v>
      </c>
    </row>
    <row r="90" hidden="1">
      <c r="A90" s="30">
        <v>166.0</v>
      </c>
      <c r="B90" s="70" t="s">
        <v>1518</v>
      </c>
      <c r="C90" s="71">
        <f>COUNTIF(Paper_Challenge!$C:$C,$B90)</f>
        <v>18</v>
      </c>
      <c r="D90" s="72" t="s">
        <v>1615</v>
      </c>
      <c r="E90" s="71">
        <f>COUNTIF(Paper_Challenge!$D:$D,$D90)</f>
        <v>1</v>
      </c>
    </row>
    <row r="91" hidden="1">
      <c r="A91" s="30">
        <v>187.0</v>
      </c>
      <c r="B91" s="70" t="s">
        <v>1616</v>
      </c>
      <c r="C91" s="71">
        <f>COUNTIF(Paper_Challenge!$C:$C,$B91)</f>
        <v>18</v>
      </c>
      <c r="D91" s="72" t="s">
        <v>1617</v>
      </c>
      <c r="E91" s="71">
        <f>COUNTIF(Paper_Challenge!$D:$D,$D91)</f>
        <v>1</v>
      </c>
    </row>
    <row r="92" hidden="1">
      <c r="A92" s="30">
        <v>147.0</v>
      </c>
      <c r="B92" s="70" t="s">
        <v>1616</v>
      </c>
      <c r="C92" s="71">
        <f>COUNTIF(Paper_Challenge!$C:$C,$B92)</f>
        <v>18</v>
      </c>
      <c r="D92" s="72" t="s">
        <v>1618</v>
      </c>
      <c r="E92" s="71">
        <f>COUNTIF(Paper_Challenge!$D:$D,$D92)</f>
        <v>1</v>
      </c>
    </row>
    <row r="93" hidden="1">
      <c r="A93" s="30">
        <v>68.0</v>
      </c>
      <c r="B93" s="70" t="s">
        <v>1616</v>
      </c>
      <c r="C93" s="71">
        <f>COUNTIF(Paper_Challenge!$C:$C,$B93)</f>
        <v>18</v>
      </c>
      <c r="D93" s="72" t="s">
        <v>1619</v>
      </c>
      <c r="E93" s="71">
        <f>COUNTIF(Paper_Challenge!$D:$D,$D93)</f>
        <v>1</v>
      </c>
    </row>
    <row r="94" hidden="1">
      <c r="A94" s="30">
        <v>26.0</v>
      </c>
      <c r="B94" s="70" t="s">
        <v>1616</v>
      </c>
      <c r="C94" s="71">
        <f>COUNTIF(Paper_Challenge!$C:$C,$B94)</f>
        <v>18</v>
      </c>
      <c r="D94" s="72" t="s">
        <v>1620</v>
      </c>
      <c r="E94" s="71">
        <f>COUNTIF(Paper_Challenge!$D:$D,$D94)</f>
        <v>1</v>
      </c>
    </row>
    <row r="95" hidden="1">
      <c r="A95" s="30">
        <v>130.0</v>
      </c>
      <c r="B95" s="70" t="s">
        <v>1616</v>
      </c>
      <c r="C95" s="71">
        <f>COUNTIF(Paper_Challenge!$C:$C,$B95)</f>
        <v>18</v>
      </c>
      <c r="D95" s="72" t="s">
        <v>1621</v>
      </c>
      <c r="E95" s="71">
        <f>COUNTIF(Paper_Challenge!$D:$D,$D95)</f>
        <v>1</v>
      </c>
    </row>
    <row r="96" hidden="1">
      <c r="A96" s="30">
        <v>85.0</v>
      </c>
      <c r="B96" s="70" t="s">
        <v>1616</v>
      </c>
      <c r="C96" s="71">
        <f>COUNTIF(Paper_Challenge!$C:$C,$B96)</f>
        <v>18</v>
      </c>
      <c r="D96" s="72" t="s">
        <v>1622</v>
      </c>
      <c r="E96" s="71">
        <f>COUNTIF(Paper_Challenge!$D:$D,$D96)</f>
        <v>1</v>
      </c>
    </row>
    <row r="97" hidden="1">
      <c r="A97" s="30">
        <v>188.0</v>
      </c>
      <c r="B97" s="70" t="s">
        <v>1616</v>
      </c>
      <c r="C97" s="71">
        <f>COUNTIF(Paper_Challenge!$C:$C,$B97)</f>
        <v>18</v>
      </c>
      <c r="D97" s="72" t="s">
        <v>1623</v>
      </c>
      <c r="E97" s="71">
        <f>COUNTIF(Paper_Challenge!$D:$D,$D97)</f>
        <v>1</v>
      </c>
    </row>
    <row r="98" hidden="1">
      <c r="A98" s="30">
        <v>43.0</v>
      </c>
      <c r="B98" s="70" t="s">
        <v>1616</v>
      </c>
      <c r="C98" s="71">
        <f>COUNTIF(Paper_Challenge!$C:$C,$B98)</f>
        <v>18</v>
      </c>
      <c r="D98" s="72" t="s">
        <v>1624</v>
      </c>
      <c r="E98" s="71">
        <f>COUNTIF(Paper_Challenge!$D:$D,$D98)</f>
        <v>1</v>
      </c>
    </row>
    <row r="99" hidden="1">
      <c r="A99" s="30">
        <v>149.0</v>
      </c>
      <c r="B99" s="70" t="s">
        <v>1616</v>
      </c>
      <c r="C99" s="71">
        <f>COUNTIF(Paper_Challenge!$C:$C,$B99)</f>
        <v>18</v>
      </c>
      <c r="D99" s="72" t="s">
        <v>1625</v>
      </c>
      <c r="E99" s="71">
        <f>COUNTIF(Paper_Challenge!$D:$D,$D99)</f>
        <v>1</v>
      </c>
    </row>
    <row r="100" hidden="1">
      <c r="A100" s="30">
        <v>39.0</v>
      </c>
      <c r="B100" s="70" t="s">
        <v>1616</v>
      </c>
      <c r="C100" s="71">
        <f>COUNTIF(Paper_Challenge!$C:$C,$B100)</f>
        <v>18</v>
      </c>
      <c r="D100" s="72" t="s">
        <v>1626</v>
      </c>
      <c r="E100" s="71">
        <f>COUNTIF(Paper_Challenge!$D:$D,$D100)</f>
        <v>1</v>
      </c>
    </row>
    <row r="101" hidden="1">
      <c r="A101" s="30">
        <v>36.0</v>
      </c>
      <c r="B101" s="70" t="s">
        <v>1616</v>
      </c>
      <c r="C101" s="71">
        <f>COUNTIF(Paper_Challenge!$C:$C,$B101)</f>
        <v>18</v>
      </c>
      <c r="D101" s="72" t="s">
        <v>1627</v>
      </c>
      <c r="E101" s="71">
        <f>COUNTIF(Paper_Challenge!$D:$D,$D101)</f>
        <v>1</v>
      </c>
    </row>
    <row r="102" hidden="1">
      <c r="A102" s="30">
        <v>69.0</v>
      </c>
      <c r="B102" s="70" t="s">
        <v>1616</v>
      </c>
      <c r="C102" s="71">
        <f>COUNTIF(Paper_Challenge!$C:$C,$B102)</f>
        <v>18</v>
      </c>
      <c r="D102" s="72" t="s">
        <v>1628</v>
      </c>
      <c r="E102" s="71">
        <f>COUNTIF(Paper_Challenge!$D:$D,$D102)</f>
        <v>1</v>
      </c>
    </row>
    <row r="103" hidden="1">
      <c r="A103" s="30">
        <v>211.0</v>
      </c>
      <c r="B103" s="70" t="s">
        <v>1616</v>
      </c>
      <c r="C103" s="71">
        <f>COUNTIF(Paper_Challenge!$C:$C,$B103)</f>
        <v>18</v>
      </c>
      <c r="D103" s="72" t="s">
        <v>1629</v>
      </c>
      <c r="E103" s="71">
        <f>COUNTIF(Paper_Challenge!$D:$D,$D103)</f>
        <v>1</v>
      </c>
    </row>
    <row r="104" hidden="1">
      <c r="A104" s="30">
        <v>300.0</v>
      </c>
      <c r="B104" s="70" t="s">
        <v>1616</v>
      </c>
      <c r="C104" s="71">
        <f>COUNTIF(Paper_Challenge!$C:$C,$B104)</f>
        <v>18</v>
      </c>
      <c r="D104" s="75" t="s">
        <v>1630</v>
      </c>
      <c r="E104" s="71">
        <f>COUNTIF(Paper_Challenge!$D:$D,$D104)</f>
        <v>1</v>
      </c>
    </row>
    <row r="105" hidden="1">
      <c r="A105" s="30">
        <v>71.0</v>
      </c>
      <c r="B105" s="70" t="s">
        <v>1616</v>
      </c>
      <c r="C105" s="71">
        <f>COUNTIF(Paper_Challenge!$C:$C,$B105)</f>
        <v>18</v>
      </c>
      <c r="D105" s="72" t="s">
        <v>1631</v>
      </c>
      <c r="E105" s="71">
        <f>COUNTIF(Paper_Challenge!$D:$D,$D105)</f>
        <v>1</v>
      </c>
    </row>
    <row r="106" hidden="1">
      <c r="A106" s="30">
        <v>182.0</v>
      </c>
      <c r="B106" s="70" t="s">
        <v>1616</v>
      </c>
      <c r="C106" s="71">
        <f>COUNTIF(Paper_Challenge!$C:$C,$B106)</f>
        <v>18</v>
      </c>
      <c r="D106" s="72" t="s">
        <v>1632</v>
      </c>
      <c r="E106" s="71">
        <f>COUNTIF(Paper_Challenge!$D:$D,$D106)</f>
        <v>1</v>
      </c>
    </row>
    <row r="107" hidden="1">
      <c r="A107" s="30">
        <v>184.0</v>
      </c>
      <c r="B107" s="70" t="s">
        <v>1616</v>
      </c>
      <c r="C107" s="71">
        <f>COUNTIF(Paper_Challenge!$C:$C,$B107)</f>
        <v>18</v>
      </c>
      <c r="D107" s="72" t="s">
        <v>1633</v>
      </c>
      <c r="E107" s="71">
        <f>COUNTIF(Paper_Challenge!$D:$D,$D107)</f>
        <v>1</v>
      </c>
    </row>
    <row r="108" hidden="1">
      <c r="A108" s="30">
        <v>183.0</v>
      </c>
      <c r="B108" s="70" t="s">
        <v>1616</v>
      </c>
      <c r="C108" s="71">
        <f>COUNTIF(Paper_Challenge!$C:$C,$B108)</f>
        <v>18</v>
      </c>
      <c r="D108" s="72" t="s">
        <v>1634</v>
      </c>
      <c r="E108" s="71">
        <f>COUNTIF(Paper_Challenge!$D:$D,$D108)</f>
        <v>1</v>
      </c>
    </row>
    <row r="109" hidden="1">
      <c r="A109" s="30">
        <v>173.0</v>
      </c>
      <c r="B109" s="70" t="s">
        <v>1520</v>
      </c>
      <c r="C109" s="71">
        <f>COUNTIF(Paper_Challenge!$C:$C,$B109)</f>
        <v>16</v>
      </c>
      <c r="D109" s="72" t="s">
        <v>1635</v>
      </c>
      <c r="E109" s="71">
        <f>COUNTIF(Paper_Challenge!$D:$D,$D109)</f>
        <v>1</v>
      </c>
    </row>
    <row r="110" hidden="1">
      <c r="A110" s="30">
        <v>189.0</v>
      </c>
      <c r="B110" s="70" t="s">
        <v>1520</v>
      </c>
      <c r="C110" s="71">
        <f>COUNTIF(Paper_Challenge!$C:$C,$B110)</f>
        <v>16</v>
      </c>
      <c r="D110" s="72" t="s">
        <v>1636</v>
      </c>
      <c r="E110" s="71">
        <f>COUNTIF(Paper_Challenge!$D:$D,$D110)</f>
        <v>1</v>
      </c>
    </row>
    <row r="111" hidden="1">
      <c r="A111" s="30">
        <v>177.0</v>
      </c>
      <c r="B111" s="70" t="s">
        <v>1520</v>
      </c>
      <c r="C111" s="71">
        <f>COUNTIF(Paper_Challenge!$C:$C,$B111)</f>
        <v>16</v>
      </c>
      <c r="D111" s="72" t="s">
        <v>1637</v>
      </c>
      <c r="E111" s="71">
        <f>COUNTIF(Paper_Challenge!$D:$D,$D111)</f>
        <v>1</v>
      </c>
    </row>
    <row r="112" hidden="1">
      <c r="A112" s="30">
        <v>190.0</v>
      </c>
      <c r="B112" s="70" t="s">
        <v>1520</v>
      </c>
      <c r="C112" s="71">
        <f>COUNTIF(Paper_Challenge!$C:$C,$B112)</f>
        <v>16</v>
      </c>
      <c r="D112" s="72" t="s">
        <v>1638</v>
      </c>
      <c r="E112" s="71">
        <f>COUNTIF(Paper_Challenge!$D:$D,$D112)</f>
        <v>1</v>
      </c>
    </row>
    <row r="113" hidden="1">
      <c r="A113" s="30">
        <v>61.0</v>
      </c>
      <c r="B113" s="70" t="s">
        <v>1520</v>
      </c>
      <c r="C113" s="71">
        <f>COUNTIF(Paper_Challenge!$C:$C,$B113)</f>
        <v>16</v>
      </c>
      <c r="D113" s="72" t="s">
        <v>1639</v>
      </c>
      <c r="E113" s="71">
        <f>COUNTIF(Paper_Challenge!$D:$D,$D113)</f>
        <v>1</v>
      </c>
    </row>
    <row r="114" hidden="1">
      <c r="A114" s="30">
        <v>125.0</v>
      </c>
      <c r="B114" s="70" t="s">
        <v>1528</v>
      </c>
      <c r="C114" s="71">
        <f>COUNTIF(Paper_Challenge!$C:$C,$B114)</f>
        <v>16</v>
      </c>
      <c r="D114" s="72" t="s">
        <v>1640</v>
      </c>
      <c r="E114" s="71">
        <f>COUNTIF(Paper_Challenge!$D:$D,$D114)</f>
        <v>1</v>
      </c>
    </row>
    <row r="115" hidden="1">
      <c r="A115" s="30">
        <v>65.0</v>
      </c>
      <c r="B115" s="70" t="s">
        <v>1528</v>
      </c>
      <c r="C115" s="71">
        <f>COUNTIF(Paper_Challenge!$C:$C,$B115)</f>
        <v>16</v>
      </c>
      <c r="D115" s="72" t="s">
        <v>1641</v>
      </c>
      <c r="E115" s="71">
        <f>COUNTIF(Paper_Challenge!$D:$D,$D115)</f>
        <v>1</v>
      </c>
    </row>
    <row r="116" hidden="1">
      <c r="A116" s="30">
        <v>232.0</v>
      </c>
      <c r="B116" s="70" t="s">
        <v>1528</v>
      </c>
      <c r="C116" s="71">
        <f>COUNTIF(Paper_Challenge!$C:$C,$B116)</f>
        <v>16</v>
      </c>
      <c r="D116" s="72" t="s">
        <v>1642</v>
      </c>
      <c r="E116" s="71">
        <f>COUNTIF(Paper_Challenge!$D:$D,$D116)</f>
        <v>1</v>
      </c>
    </row>
    <row r="117" hidden="1">
      <c r="A117" s="30">
        <v>266.0</v>
      </c>
      <c r="B117" s="70" t="s">
        <v>1528</v>
      </c>
      <c r="C117" s="71">
        <f>COUNTIF(Paper_Challenge!$C:$C,$B117)</f>
        <v>16</v>
      </c>
      <c r="D117" s="72" t="s">
        <v>1643</v>
      </c>
      <c r="E117" s="71">
        <f>COUNTIF(Paper_Challenge!$D:$D,$D117)</f>
        <v>1</v>
      </c>
    </row>
    <row r="118" hidden="1">
      <c r="A118" s="30">
        <v>185.0</v>
      </c>
      <c r="B118" s="70" t="s">
        <v>1528</v>
      </c>
      <c r="C118" s="71">
        <f>COUNTIF(Paper_Challenge!$C:$C,$B118)</f>
        <v>16</v>
      </c>
      <c r="D118" s="72" t="s">
        <v>1644</v>
      </c>
      <c r="E118" s="71">
        <f>COUNTIF(Paper_Challenge!$D:$D,$D118)</f>
        <v>1</v>
      </c>
    </row>
    <row r="119" hidden="1">
      <c r="A119" s="30">
        <v>246.0</v>
      </c>
      <c r="B119" s="70" t="s">
        <v>1528</v>
      </c>
      <c r="C119" s="71">
        <f>COUNTIF(Paper_Challenge!$C:$C,$B119)</f>
        <v>16</v>
      </c>
      <c r="D119" s="72" t="s">
        <v>1645</v>
      </c>
      <c r="E119" s="71">
        <f>COUNTIF(Paper_Challenge!$D:$D,$D119)</f>
        <v>1</v>
      </c>
    </row>
    <row r="120" hidden="1">
      <c r="A120" s="30">
        <v>127.0</v>
      </c>
      <c r="B120" s="70" t="s">
        <v>1528</v>
      </c>
      <c r="C120" s="71">
        <f>COUNTIF(Paper_Challenge!$C:$C,$B120)</f>
        <v>16</v>
      </c>
      <c r="D120" s="72" t="s">
        <v>1646</v>
      </c>
      <c r="E120" s="71">
        <f>COUNTIF(Paper_Challenge!$D:$D,$D120)</f>
        <v>1</v>
      </c>
    </row>
    <row r="121" hidden="1">
      <c r="A121" s="30">
        <v>233.0</v>
      </c>
      <c r="B121" s="70" t="s">
        <v>1528</v>
      </c>
      <c r="C121" s="71">
        <f>COUNTIF(Paper_Challenge!$C:$C,$B121)</f>
        <v>16</v>
      </c>
      <c r="D121" s="72" t="s">
        <v>1647</v>
      </c>
      <c r="E121" s="71">
        <f>COUNTIF(Paper_Challenge!$D:$D,$D121)</f>
        <v>1</v>
      </c>
    </row>
    <row r="122" hidden="1">
      <c r="A122" s="30">
        <v>64.0</v>
      </c>
      <c r="B122" s="70" t="s">
        <v>1528</v>
      </c>
      <c r="C122" s="71">
        <f>COUNTIF(Paper_Challenge!$C:$C,$B122)</f>
        <v>16</v>
      </c>
      <c r="D122" s="72" t="s">
        <v>1648</v>
      </c>
      <c r="E122" s="71">
        <f>COUNTIF(Paper_Challenge!$D:$D,$D122)</f>
        <v>1</v>
      </c>
    </row>
    <row r="123">
      <c r="A123" s="30">
        <v>268.0</v>
      </c>
      <c r="B123" s="70" t="s">
        <v>1530</v>
      </c>
      <c r="C123" s="71">
        <f>COUNTIF(Paper_Challenge!$C:$C,$B123)</f>
        <v>13</v>
      </c>
      <c r="D123" s="72" t="s">
        <v>1649</v>
      </c>
      <c r="E123" s="71">
        <f>COUNTIF(Paper_Challenge!$D:$D,$D123)</f>
        <v>1</v>
      </c>
    </row>
    <row r="124">
      <c r="A124" s="30">
        <v>67.0</v>
      </c>
      <c r="B124" s="70" t="s">
        <v>1530</v>
      </c>
      <c r="C124" s="71">
        <f>COUNTIF(Paper_Challenge!$C:$C,$B124)</f>
        <v>13</v>
      </c>
      <c r="D124" s="72" t="s">
        <v>1650</v>
      </c>
      <c r="E124" s="71">
        <f>COUNTIF(Paper_Challenge!$D:$D,$D124)</f>
        <v>1</v>
      </c>
    </row>
    <row r="125">
      <c r="A125" s="30">
        <v>5.0</v>
      </c>
      <c r="B125" s="70" t="s">
        <v>1530</v>
      </c>
      <c r="C125" s="71">
        <f>COUNTIF(Paper_Challenge!$C:$C,$B125)</f>
        <v>13</v>
      </c>
      <c r="D125" s="72" t="s">
        <v>1651</v>
      </c>
      <c r="E125" s="71">
        <f>COUNTIF(Paper_Challenge!$D:$D,$D125)</f>
        <v>1</v>
      </c>
    </row>
    <row r="126">
      <c r="A126" s="30">
        <v>20.0</v>
      </c>
      <c r="B126" s="70" t="s">
        <v>1530</v>
      </c>
      <c r="C126" s="71">
        <f>COUNTIF(Paper_Challenge!$C:$C,$B126)</f>
        <v>13</v>
      </c>
      <c r="D126" s="72" t="s">
        <v>1652</v>
      </c>
      <c r="E126" s="71">
        <f>COUNTIF(Paper_Challenge!$D:$D,$D126)</f>
        <v>1</v>
      </c>
    </row>
    <row r="127">
      <c r="A127" s="30">
        <v>18.0</v>
      </c>
      <c r="B127" s="70" t="s">
        <v>1530</v>
      </c>
      <c r="C127" s="71">
        <f>COUNTIF(Paper_Challenge!$C:$C,$B127)</f>
        <v>13</v>
      </c>
      <c r="D127" s="72" t="s">
        <v>1653</v>
      </c>
      <c r="E127" s="71">
        <f>COUNTIF(Paper_Challenge!$D:$D,$D127)</f>
        <v>1</v>
      </c>
    </row>
    <row r="128">
      <c r="A128" s="30">
        <v>207.0</v>
      </c>
      <c r="B128" s="70" t="s">
        <v>1530</v>
      </c>
      <c r="C128" s="71">
        <f>COUNTIF(Paper_Challenge!$C:$C,$B128)</f>
        <v>13</v>
      </c>
      <c r="D128" s="72" t="s">
        <v>1654</v>
      </c>
      <c r="E128" s="71">
        <f>COUNTIF(Paper_Challenge!$D:$D,$D128)</f>
        <v>1</v>
      </c>
    </row>
    <row r="129">
      <c r="A129" s="30">
        <v>244.0</v>
      </c>
      <c r="B129" s="70" t="s">
        <v>1530</v>
      </c>
      <c r="C129" s="71">
        <f>COUNTIF(Paper_Challenge!$C:$C,$B129)</f>
        <v>13</v>
      </c>
      <c r="D129" s="72" t="s">
        <v>1655</v>
      </c>
      <c r="E129" s="71">
        <f>COUNTIF(Paper_Challenge!$D:$D,$D129)</f>
        <v>1</v>
      </c>
    </row>
    <row r="130">
      <c r="A130" s="30">
        <v>22.0</v>
      </c>
      <c r="B130" s="70" t="s">
        <v>1530</v>
      </c>
      <c r="C130" s="71">
        <f>COUNTIF(Paper_Challenge!$C:$C,$B130)</f>
        <v>13</v>
      </c>
      <c r="D130" s="72" t="s">
        <v>1656</v>
      </c>
      <c r="E130" s="71">
        <f>COUNTIF(Paper_Challenge!$D:$D,$D130)</f>
        <v>1</v>
      </c>
    </row>
    <row r="131" hidden="1">
      <c r="A131" s="30">
        <v>197.0</v>
      </c>
      <c r="B131" s="70" t="s">
        <v>1539</v>
      </c>
      <c r="C131" s="71">
        <f>COUNTIF(Paper_Challenge!$C:$C,$B131)</f>
        <v>13</v>
      </c>
      <c r="D131" s="72" t="s">
        <v>1657</v>
      </c>
      <c r="E131" s="71">
        <f>COUNTIF(Paper_Challenge!$D:$D,$D131)</f>
        <v>1</v>
      </c>
    </row>
    <row r="132" hidden="1">
      <c r="A132" s="30">
        <v>269.0</v>
      </c>
      <c r="B132" s="70" t="s">
        <v>1539</v>
      </c>
      <c r="C132" s="71">
        <f>COUNTIF(Paper_Challenge!$C:$C,$B132)</f>
        <v>13</v>
      </c>
      <c r="D132" s="72" t="s">
        <v>1658</v>
      </c>
      <c r="E132" s="71">
        <f>COUNTIF(Paper_Challenge!$D:$D,$D132)</f>
        <v>1</v>
      </c>
    </row>
    <row r="133" hidden="1">
      <c r="A133" s="30">
        <v>255.0</v>
      </c>
      <c r="B133" s="70" t="s">
        <v>1539</v>
      </c>
      <c r="C133" s="71">
        <f>COUNTIF(Paper_Challenge!$C:$C,$B133)</f>
        <v>13</v>
      </c>
      <c r="D133" s="72" t="s">
        <v>1659</v>
      </c>
      <c r="E133" s="71">
        <f>COUNTIF(Paper_Challenge!$D:$D,$D133)</f>
        <v>1</v>
      </c>
    </row>
    <row r="134" hidden="1">
      <c r="A134" s="30">
        <v>23.0</v>
      </c>
      <c r="B134" s="70" t="s">
        <v>1539</v>
      </c>
      <c r="C134" s="71">
        <f>COUNTIF(Paper_Challenge!$C:$C,$B134)</f>
        <v>13</v>
      </c>
      <c r="D134" s="72" t="s">
        <v>1660</v>
      </c>
      <c r="E134" s="71">
        <f>COUNTIF(Paper_Challenge!$D:$D,$D134)</f>
        <v>1</v>
      </c>
    </row>
    <row r="135" hidden="1">
      <c r="A135" s="30">
        <v>193.0</v>
      </c>
      <c r="B135" s="70" t="s">
        <v>1539</v>
      </c>
      <c r="C135" s="71">
        <f>COUNTIF(Paper_Challenge!$C:$C,$B135)</f>
        <v>13</v>
      </c>
      <c r="D135" s="72" t="s">
        <v>1661</v>
      </c>
      <c r="E135" s="71">
        <f>COUNTIF(Paper_Challenge!$D:$D,$D135)</f>
        <v>1</v>
      </c>
    </row>
    <row r="136" hidden="1">
      <c r="A136" s="30">
        <v>21.0</v>
      </c>
      <c r="B136" s="70" t="s">
        <v>1539</v>
      </c>
      <c r="C136" s="71">
        <f>COUNTIF(Paper_Challenge!$C:$C,$B136)</f>
        <v>13</v>
      </c>
      <c r="D136" s="72" t="s">
        <v>1662</v>
      </c>
      <c r="E136" s="71">
        <f>COUNTIF(Paper_Challenge!$D:$D,$D136)</f>
        <v>1</v>
      </c>
    </row>
    <row r="137" hidden="1">
      <c r="A137" s="30">
        <v>151.0</v>
      </c>
      <c r="B137" s="70" t="s">
        <v>1539</v>
      </c>
      <c r="C137" s="71">
        <f>COUNTIF(Paper_Challenge!$C:$C,$B137)</f>
        <v>13</v>
      </c>
      <c r="D137" s="72" t="s">
        <v>1663</v>
      </c>
      <c r="E137" s="71">
        <f>COUNTIF(Paper_Challenge!$D:$D,$D137)</f>
        <v>1</v>
      </c>
    </row>
    <row r="138" hidden="1">
      <c r="A138" s="30">
        <v>102.0</v>
      </c>
      <c r="B138" s="70" t="s">
        <v>1539</v>
      </c>
      <c r="C138" s="71">
        <f>COUNTIF(Paper_Challenge!$C:$C,$B138)</f>
        <v>13</v>
      </c>
      <c r="D138" s="72" t="s">
        <v>1664</v>
      </c>
      <c r="E138" s="71">
        <f>COUNTIF(Paper_Challenge!$D:$D,$D138)</f>
        <v>1</v>
      </c>
    </row>
    <row r="139" hidden="1">
      <c r="A139" s="30">
        <v>258.0</v>
      </c>
      <c r="B139" s="70" t="s">
        <v>1541</v>
      </c>
      <c r="C139" s="71">
        <f>COUNTIF(Paper_Challenge!$C:$C,$B139)</f>
        <v>12</v>
      </c>
      <c r="D139" s="72" t="s">
        <v>1665</v>
      </c>
      <c r="E139" s="71">
        <f>COUNTIF(Paper_Challenge!$D:$D,$D139)</f>
        <v>1</v>
      </c>
    </row>
    <row r="140" hidden="1">
      <c r="A140" s="30">
        <v>137.0</v>
      </c>
      <c r="B140" s="72" t="s">
        <v>1541</v>
      </c>
      <c r="C140" s="71">
        <f>COUNTIF(Paper_Challenge!$C:$C,$B140)</f>
        <v>12</v>
      </c>
      <c r="D140" s="72" t="s">
        <v>1666</v>
      </c>
      <c r="E140" s="71">
        <f>COUNTIF(Paper_Challenge!$D:$D,$D140)</f>
        <v>1</v>
      </c>
    </row>
    <row r="141" hidden="1">
      <c r="A141" s="30">
        <v>228.0</v>
      </c>
      <c r="B141" s="72" t="s">
        <v>1541</v>
      </c>
      <c r="C141" s="71">
        <f>COUNTIF(Paper_Challenge!$C:$C,$B141)</f>
        <v>12</v>
      </c>
      <c r="D141" s="72" t="s">
        <v>1667</v>
      </c>
      <c r="E141" s="71">
        <f>COUNTIF(Paper_Challenge!$D:$D,$D141)</f>
        <v>1</v>
      </c>
    </row>
    <row r="142" hidden="1">
      <c r="A142" s="30">
        <v>274.0</v>
      </c>
      <c r="B142" s="72" t="s">
        <v>1541</v>
      </c>
      <c r="C142" s="71">
        <f>COUNTIF(Paper_Challenge!$C:$C,$B142)</f>
        <v>12</v>
      </c>
      <c r="D142" s="72" t="s">
        <v>1668</v>
      </c>
      <c r="E142" s="71">
        <f>COUNTIF(Paper_Challenge!$D:$D,$D142)</f>
        <v>1</v>
      </c>
    </row>
    <row r="143" hidden="1">
      <c r="A143" s="30">
        <v>275.0</v>
      </c>
      <c r="B143" s="72" t="s">
        <v>1541</v>
      </c>
      <c r="C143" s="71">
        <f>COUNTIF(Paper_Challenge!$C:$C,$B143)</f>
        <v>12</v>
      </c>
      <c r="D143" s="72" t="s">
        <v>1669</v>
      </c>
      <c r="E143" s="71">
        <f>COUNTIF(Paper_Challenge!$D:$D,$D143)</f>
        <v>1</v>
      </c>
    </row>
    <row r="144" hidden="1">
      <c r="A144" s="30">
        <v>181.0</v>
      </c>
      <c r="B144" s="72" t="s">
        <v>1541</v>
      </c>
      <c r="C144" s="71">
        <f>COUNTIF(Paper_Challenge!$C:$C,$B144)</f>
        <v>12</v>
      </c>
      <c r="D144" s="72" t="s">
        <v>1670</v>
      </c>
      <c r="E144" s="71">
        <f>COUNTIF(Paper_Challenge!$D:$D,$D144)</f>
        <v>1</v>
      </c>
    </row>
    <row r="145" hidden="1">
      <c r="A145" s="30">
        <v>100.0</v>
      </c>
      <c r="B145" s="72" t="s">
        <v>1541</v>
      </c>
      <c r="C145" s="71">
        <f>COUNTIF(Paper_Challenge!$C:$C,$B145)</f>
        <v>12</v>
      </c>
      <c r="D145" s="72" t="s">
        <v>1671</v>
      </c>
      <c r="E145" s="71">
        <f>COUNTIF(Paper_Challenge!$D:$D,$D145)</f>
        <v>1</v>
      </c>
    </row>
    <row r="146" hidden="1">
      <c r="A146" s="30">
        <v>107.0</v>
      </c>
      <c r="B146" s="72" t="s">
        <v>1541</v>
      </c>
      <c r="C146" s="71">
        <f>COUNTIF(Paper_Challenge!$C:$C,$B146)</f>
        <v>12</v>
      </c>
      <c r="D146" s="72" t="s">
        <v>1672</v>
      </c>
      <c r="E146" s="71">
        <f>COUNTIF(Paper_Challenge!$D:$D,$D146)</f>
        <v>1</v>
      </c>
    </row>
    <row r="147" hidden="1">
      <c r="A147" s="30">
        <v>83.0</v>
      </c>
      <c r="B147" s="72" t="s">
        <v>1541</v>
      </c>
      <c r="C147" s="71">
        <f>COUNTIF(Paper_Challenge!$C:$C,$B147)</f>
        <v>12</v>
      </c>
      <c r="D147" s="72" t="s">
        <v>1673</v>
      </c>
      <c r="E147" s="71">
        <f>COUNTIF(Paper_Challenge!$D:$D,$D147)</f>
        <v>1</v>
      </c>
    </row>
    <row r="148" hidden="1">
      <c r="A148" s="30">
        <v>49.0</v>
      </c>
      <c r="B148" s="72" t="s">
        <v>1558</v>
      </c>
      <c r="C148" s="71">
        <f>COUNTIF(Paper_Challenge!$C:$C,$B148)</f>
        <v>10</v>
      </c>
      <c r="D148" s="72" t="s">
        <v>1674</v>
      </c>
      <c r="E148" s="71">
        <f>COUNTIF(Paper_Challenge!$D:$D,$D148)</f>
        <v>1</v>
      </c>
    </row>
    <row r="149" hidden="1">
      <c r="A149" s="30">
        <v>214.0</v>
      </c>
      <c r="B149" s="72" t="s">
        <v>1558</v>
      </c>
      <c r="C149" s="71">
        <f>COUNTIF(Paper_Challenge!$C:$C,$B149)</f>
        <v>10</v>
      </c>
      <c r="D149" s="72" t="s">
        <v>1675</v>
      </c>
      <c r="E149" s="71">
        <f>COUNTIF(Paper_Challenge!$D:$D,$D149)</f>
        <v>1</v>
      </c>
    </row>
    <row r="150" hidden="1">
      <c r="A150" s="30">
        <v>145.0</v>
      </c>
      <c r="B150" s="72" t="s">
        <v>1558</v>
      </c>
      <c r="C150" s="71">
        <f>COUNTIF(Paper_Challenge!$C:$C,$B150)</f>
        <v>10</v>
      </c>
      <c r="D150" s="72" t="s">
        <v>1676</v>
      </c>
      <c r="E150" s="71">
        <f>COUNTIF(Paper_Challenge!$D:$D,$D150)</f>
        <v>1</v>
      </c>
    </row>
    <row r="151" hidden="1">
      <c r="A151" s="30">
        <v>56.0</v>
      </c>
      <c r="B151" s="72" t="s">
        <v>1558</v>
      </c>
      <c r="C151" s="71">
        <f>COUNTIF(Paper_Challenge!$C:$C,$B151)</f>
        <v>10</v>
      </c>
      <c r="D151" s="72" t="s">
        <v>1558</v>
      </c>
      <c r="E151" s="71">
        <f>COUNTIF(Paper_Challenge!$D:$D,$D151)</f>
        <v>1</v>
      </c>
    </row>
    <row r="152" hidden="1">
      <c r="A152" s="30">
        <v>134.0</v>
      </c>
      <c r="B152" s="72" t="s">
        <v>1558</v>
      </c>
      <c r="C152" s="71">
        <f>COUNTIF(Paper_Challenge!$C:$C,$B152)</f>
        <v>10</v>
      </c>
      <c r="D152" s="72" t="s">
        <v>1677</v>
      </c>
      <c r="E152" s="71">
        <f>COUNTIF(Paper_Challenge!$D:$D,$D152)</f>
        <v>1</v>
      </c>
    </row>
    <row r="153" hidden="1">
      <c r="A153" s="30">
        <v>116.0</v>
      </c>
      <c r="B153" s="72" t="s">
        <v>1558</v>
      </c>
      <c r="C153" s="71">
        <f>COUNTIF(Paper_Challenge!$C:$C,$B153)</f>
        <v>10</v>
      </c>
      <c r="D153" s="72" t="s">
        <v>1678</v>
      </c>
      <c r="E153" s="71">
        <f>COUNTIF(Paper_Challenge!$D:$D,$D153)</f>
        <v>1</v>
      </c>
    </row>
    <row r="154" hidden="1">
      <c r="A154" s="30">
        <v>74.0</v>
      </c>
      <c r="B154" s="72" t="s">
        <v>1558</v>
      </c>
      <c r="C154" s="71">
        <f>COUNTIF(Paper_Challenge!$C:$C,$B154)</f>
        <v>10</v>
      </c>
      <c r="D154" s="72" t="s">
        <v>1679</v>
      </c>
      <c r="E154" s="71">
        <f>COUNTIF(Paper_Challenge!$D:$D,$D154)</f>
        <v>1</v>
      </c>
    </row>
    <row r="155" hidden="1">
      <c r="A155" s="30">
        <v>257.0</v>
      </c>
      <c r="B155" s="72" t="s">
        <v>1558</v>
      </c>
      <c r="C155" s="71">
        <f>COUNTIF(Paper_Challenge!$C:$C,$B155)</f>
        <v>10</v>
      </c>
      <c r="D155" s="72" t="s">
        <v>1680</v>
      </c>
      <c r="E155" s="71">
        <f>COUNTIF(Paper_Challenge!$D:$D,$D155)</f>
        <v>1</v>
      </c>
    </row>
    <row r="156" hidden="1">
      <c r="A156" s="30">
        <v>205.0</v>
      </c>
      <c r="B156" s="70" t="s">
        <v>1526</v>
      </c>
      <c r="C156" s="71">
        <f>COUNTIF(Paper_Challenge!$C:$C,$B156)</f>
        <v>10</v>
      </c>
      <c r="D156" s="72" t="s">
        <v>1681</v>
      </c>
      <c r="E156" s="71">
        <f>COUNTIF(Paper_Challenge!$D:$D,$D156)</f>
        <v>1</v>
      </c>
    </row>
    <row r="157" hidden="1">
      <c r="A157" s="30">
        <v>16.0</v>
      </c>
      <c r="B157" s="70" t="s">
        <v>1523</v>
      </c>
      <c r="C157" s="71">
        <f>COUNTIF(Paper_Challenge!$C:$C,$B157)</f>
        <v>10</v>
      </c>
      <c r="D157" s="72" t="s">
        <v>1682</v>
      </c>
      <c r="E157" s="71">
        <f>COUNTIF(Paper_Challenge!$D:$D,$D157)</f>
        <v>1</v>
      </c>
    </row>
    <row r="158" hidden="1">
      <c r="A158" s="30">
        <v>70.0</v>
      </c>
      <c r="B158" s="70" t="s">
        <v>1523</v>
      </c>
      <c r="C158" s="71">
        <f>COUNTIF(Paper_Challenge!$C:$C,$B158)</f>
        <v>10</v>
      </c>
      <c r="D158" s="72" t="s">
        <v>1683</v>
      </c>
      <c r="E158" s="71">
        <f>COUNTIF(Paper_Challenge!$D:$D,$D158)</f>
        <v>1</v>
      </c>
    </row>
    <row r="159" hidden="1">
      <c r="A159" s="30">
        <v>84.0</v>
      </c>
      <c r="B159" s="70" t="s">
        <v>1523</v>
      </c>
      <c r="C159" s="71">
        <f>COUNTIF(Paper_Challenge!$C:$C,$B159)</f>
        <v>10</v>
      </c>
      <c r="D159" s="76" t="s">
        <v>1684</v>
      </c>
      <c r="E159" s="71">
        <f>COUNTIF(Paper_Challenge!$D:$D,$D159)</f>
        <v>1</v>
      </c>
    </row>
    <row r="160" hidden="1">
      <c r="A160" s="30">
        <v>276.0</v>
      </c>
      <c r="B160" s="70" t="s">
        <v>1685</v>
      </c>
      <c r="C160" s="71">
        <f>COUNTIF(Paper_Challenge!$C:$C,$B160)</f>
        <v>7</v>
      </c>
      <c r="D160" s="72" t="s">
        <v>1686</v>
      </c>
      <c r="E160" s="71">
        <f>COUNTIF(Paper_Challenge!$D:$D,$D160)</f>
        <v>1</v>
      </c>
    </row>
    <row r="161" hidden="1">
      <c r="A161" s="30">
        <v>240.0</v>
      </c>
      <c r="B161" s="70" t="s">
        <v>1685</v>
      </c>
      <c r="C161" s="71">
        <f>COUNTIF(Paper_Challenge!$C:$C,$B161)</f>
        <v>7</v>
      </c>
      <c r="D161" s="72" t="s">
        <v>1687</v>
      </c>
      <c r="E161" s="71">
        <f>COUNTIF(Paper_Challenge!$D:$D,$D161)</f>
        <v>1</v>
      </c>
    </row>
    <row r="162" hidden="1">
      <c r="A162" s="30">
        <v>238.0</v>
      </c>
      <c r="B162" s="70" t="s">
        <v>1685</v>
      </c>
      <c r="C162" s="71">
        <f>COUNTIF(Paper_Challenge!$C:$C,$B162)</f>
        <v>7</v>
      </c>
      <c r="D162" s="72" t="s">
        <v>1688</v>
      </c>
      <c r="E162" s="71">
        <f>COUNTIF(Paper_Challenge!$D:$D,$D162)</f>
        <v>1</v>
      </c>
    </row>
    <row r="163" hidden="1">
      <c r="A163" s="30">
        <v>38.0</v>
      </c>
      <c r="B163" s="70" t="s">
        <v>1685</v>
      </c>
      <c r="C163" s="71">
        <f>COUNTIF(Paper_Challenge!$C:$C,$B163)</f>
        <v>7</v>
      </c>
      <c r="D163" s="72" t="s">
        <v>1689</v>
      </c>
      <c r="E163" s="71">
        <f>COUNTIF(Paper_Challenge!$D:$D,$D163)</f>
        <v>1</v>
      </c>
    </row>
    <row r="164" hidden="1">
      <c r="A164" s="30">
        <v>239.0</v>
      </c>
      <c r="B164" s="70" t="s">
        <v>1685</v>
      </c>
      <c r="C164" s="71">
        <f>COUNTIF(Paper_Challenge!$C:$C,$B164)</f>
        <v>7</v>
      </c>
      <c r="D164" s="72" t="s">
        <v>1690</v>
      </c>
      <c r="E164" s="71">
        <f>COUNTIF(Paper_Challenge!$D:$D,$D164)</f>
        <v>1</v>
      </c>
    </row>
    <row r="165" hidden="1">
      <c r="A165" s="30">
        <v>143.0</v>
      </c>
      <c r="B165" s="70" t="s">
        <v>1685</v>
      </c>
      <c r="C165" s="71">
        <f>COUNTIF(Paper_Challenge!$C:$C,$B165)</f>
        <v>7</v>
      </c>
      <c r="D165" s="72" t="s">
        <v>1691</v>
      </c>
      <c r="E165" s="71">
        <f>COUNTIF(Paper_Challenge!$D:$D,$D165)</f>
        <v>1</v>
      </c>
    </row>
    <row r="166" hidden="1">
      <c r="A166" s="30">
        <v>186.0</v>
      </c>
      <c r="B166" s="70" t="s">
        <v>1685</v>
      </c>
      <c r="C166" s="71">
        <f>COUNTIF(Paper_Challenge!$C:$C,$B166)</f>
        <v>7</v>
      </c>
      <c r="D166" s="72" t="s">
        <v>1692</v>
      </c>
      <c r="E166" s="71">
        <f>COUNTIF(Paper_Challenge!$D:$D,$D166)</f>
        <v>1</v>
      </c>
    </row>
    <row r="167" hidden="1">
      <c r="A167" s="30">
        <v>180.0</v>
      </c>
      <c r="B167" s="70" t="s">
        <v>1542</v>
      </c>
      <c r="C167" s="71">
        <f>COUNTIF(Paper_Challenge!$C:$C,$B167)</f>
        <v>7</v>
      </c>
      <c r="D167" s="72" t="s">
        <v>1693</v>
      </c>
      <c r="E167" s="71">
        <f>COUNTIF(Paper_Challenge!$D:$D,$D167)</f>
        <v>1</v>
      </c>
    </row>
    <row r="168" hidden="1">
      <c r="A168" s="30">
        <v>72.0</v>
      </c>
      <c r="B168" s="70" t="s">
        <v>1542</v>
      </c>
      <c r="C168" s="71">
        <f>COUNTIF(Paper_Challenge!$C:$C,$B168)</f>
        <v>7</v>
      </c>
      <c r="D168" s="72" t="s">
        <v>1694</v>
      </c>
      <c r="E168" s="71">
        <f>COUNTIF(Paper_Challenge!$D:$D,$D168)</f>
        <v>1</v>
      </c>
    </row>
    <row r="169" hidden="1">
      <c r="A169" s="30">
        <v>131.0</v>
      </c>
      <c r="B169" s="70" t="s">
        <v>1542</v>
      </c>
      <c r="C169" s="71">
        <f>COUNTIF(Paper_Challenge!$C:$C,$B169)</f>
        <v>7</v>
      </c>
      <c r="D169" s="72" t="s">
        <v>1695</v>
      </c>
      <c r="E169" s="71">
        <f>COUNTIF(Paper_Challenge!$D:$D,$D169)</f>
        <v>1</v>
      </c>
    </row>
    <row r="170" hidden="1">
      <c r="A170" s="30">
        <v>126.0</v>
      </c>
      <c r="B170" s="70" t="s">
        <v>1542</v>
      </c>
      <c r="C170" s="71">
        <f>COUNTIF(Paper_Challenge!$C:$C,$B170)</f>
        <v>7</v>
      </c>
      <c r="D170" s="72" t="s">
        <v>1696</v>
      </c>
      <c r="E170" s="71">
        <f>COUNTIF(Paper_Challenge!$D:$D,$D170)</f>
        <v>1</v>
      </c>
    </row>
    <row r="171" hidden="1">
      <c r="A171" s="30">
        <v>277.0</v>
      </c>
      <c r="B171" s="70" t="s">
        <v>1560</v>
      </c>
      <c r="C171" s="71">
        <f>COUNTIF(Paper_Challenge!$C:$C,$B171)</f>
        <v>6</v>
      </c>
      <c r="D171" s="72" t="s">
        <v>1697</v>
      </c>
      <c r="E171" s="71">
        <f>COUNTIF(Paper_Challenge!$D:$D,$D171)</f>
        <v>1</v>
      </c>
    </row>
    <row r="172" hidden="1">
      <c r="A172" s="30">
        <v>235.0</v>
      </c>
      <c r="B172" s="70" t="s">
        <v>1560</v>
      </c>
      <c r="C172" s="71">
        <f>COUNTIF(Paper_Challenge!$C:$C,$B172)</f>
        <v>6</v>
      </c>
      <c r="D172" s="72" t="s">
        <v>1698</v>
      </c>
      <c r="E172" s="71">
        <f>COUNTIF(Paper_Challenge!$D:$D,$D172)</f>
        <v>1</v>
      </c>
    </row>
    <row r="173" hidden="1">
      <c r="A173" s="30">
        <v>101.0</v>
      </c>
      <c r="B173" s="70" t="s">
        <v>1560</v>
      </c>
      <c r="C173" s="71">
        <f>COUNTIF(Paper_Challenge!$C:$C,$B173)</f>
        <v>6</v>
      </c>
      <c r="D173" s="72" t="s">
        <v>1699</v>
      </c>
      <c r="E173" s="71">
        <f>COUNTIF(Paper_Challenge!$D:$D,$D173)</f>
        <v>1</v>
      </c>
    </row>
    <row r="174" hidden="1">
      <c r="A174" s="30">
        <v>140.0</v>
      </c>
      <c r="B174" s="70" t="s">
        <v>1560</v>
      </c>
      <c r="C174" s="71">
        <f>COUNTIF(Paper_Challenge!$C:$C,$B174)</f>
        <v>6</v>
      </c>
      <c r="D174" s="72" t="s">
        <v>1700</v>
      </c>
      <c r="E174" s="71">
        <f>COUNTIF(Paper_Challenge!$D:$D,$D174)</f>
        <v>1</v>
      </c>
    </row>
    <row r="175" hidden="1">
      <c r="A175" s="30">
        <v>213.0</v>
      </c>
      <c r="B175" s="70" t="s">
        <v>1562</v>
      </c>
      <c r="C175" s="71">
        <f>COUNTIF(Paper_Challenge!$C:$C,$B175)</f>
        <v>6</v>
      </c>
      <c r="D175" s="72" t="s">
        <v>1701</v>
      </c>
      <c r="E175" s="71">
        <f>COUNTIF(Paper_Challenge!$D:$D,$D175)</f>
        <v>1</v>
      </c>
    </row>
    <row r="176" hidden="1">
      <c r="A176" s="30">
        <v>133.0</v>
      </c>
      <c r="B176" s="70" t="s">
        <v>1562</v>
      </c>
      <c r="C176" s="71">
        <f>COUNTIF(Paper_Challenge!$C:$C,$B176)</f>
        <v>6</v>
      </c>
      <c r="D176" s="72" t="s">
        <v>1702</v>
      </c>
      <c r="E176" s="71">
        <f>COUNTIF(Paper_Challenge!$D:$D,$D176)</f>
        <v>1</v>
      </c>
    </row>
    <row r="177" hidden="1">
      <c r="A177" s="30">
        <v>30.0</v>
      </c>
      <c r="B177" s="70" t="s">
        <v>1562</v>
      </c>
      <c r="C177" s="71">
        <f>COUNTIF(Paper_Challenge!$C:$C,$B177)</f>
        <v>6</v>
      </c>
      <c r="D177" s="72" t="s">
        <v>1703</v>
      </c>
      <c r="E177" s="71">
        <f>COUNTIF(Paper_Challenge!$D:$D,$D177)</f>
        <v>1</v>
      </c>
    </row>
    <row r="178" hidden="1">
      <c r="A178" s="30">
        <v>118.0</v>
      </c>
      <c r="B178" s="70" t="s">
        <v>1562</v>
      </c>
      <c r="C178" s="71">
        <f>COUNTIF(Paper_Challenge!$C:$C,$B178)</f>
        <v>6</v>
      </c>
      <c r="D178" s="72" t="s">
        <v>1704</v>
      </c>
      <c r="E178" s="71">
        <f>COUNTIF(Paper_Challenge!$D:$D,$D178)</f>
        <v>1</v>
      </c>
    </row>
    <row r="179" hidden="1">
      <c r="A179" s="30">
        <v>194.0</v>
      </c>
      <c r="B179" s="73" t="s">
        <v>1544</v>
      </c>
      <c r="C179" s="71">
        <f>COUNTIF(Paper_Challenge!$C:$C,$B179)</f>
        <v>6</v>
      </c>
      <c r="D179" s="72" t="s">
        <v>1705</v>
      </c>
      <c r="E179" s="71">
        <f>COUNTIF(Paper_Challenge!$D:$D,$D179)</f>
        <v>1</v>
      </c>
    </row>
    <row r="180" hidden="1">
      <c r="A180" s="30">
        <v>45.0</v>
      </c>
      <c r="B180" s="70" t="s">
        <v>1706</v>
      </c>
      <c r="C180" s="71">
        <f>COUNTIF(Paper_Challenge!$C:$C,$B180)</f>
        <v>5</v>
      </c>
      <c r="D180" s="72" t="s">
        <v>1707</v>
      </c>
      <c r="E180" s="71">
        <f>COUNTIF(Paper_Challenge!$D:$D,$D180)</f>
        <v>1</v>
      </c>
    </row>
    <row r="181" hidden="1">
      <c r="A181" s="30">
        <v>223.0</v>
      </c>
      <c r="B181" s="70" t="s">
        <v>1706</v>
      </c>
      <c r="C181" s="71">
        <f>COUNTIF(Paper_Challenge!$C:$C,$B181)</f>
        <v>5</v>
      </c>
      <c r="D181" s="72" t="s">
        <v>1708</v>
      </c>
      <c r="E181" s="71">
        <f>COUNTIF(Paper_Challenge!$D:$D,$D181)</f>
        <v>1</v>
      </c>
    </row>
    <row r="182" hidden="1">
      <c r="A182" s="30">
        <v>265.0</v>
      </c>
      <c r="B182" s="70" t="s">
        <v>1706</v>
      </c>
      <c r="C182" s="71">
        <f>COUNTIF(Paper_Challenge!$C:$C,$B182)</f>
        <v>5</v>
      </c>
      <c r="D182" s="72" t="s">
        <v>1709</v>
      </c>
      <c r="E182" s="71">
        <f>COUNTIF(Paper_Challenge!$D:$D,$D182)</f>
        <v>1</v>
      </c>
    </row>
    <row r="183" hidden="1">
      <c r="A183" s="30">
        <v>87.0</v>
      </c>
      <c r="B183" s="70" t="s">
        <v>1706</v>
      </c>
      <c r="C183" s="71">
        <f>COUNTIF(Paper_Challenge!$C:$C,$B183)</f>
        <v>5</v>
      </c>
      <c r="D183" s="72" t="s">
        <v>1710</v>
      </c>
      <c r="E183" s="71">
        <f>COUNTIF(Paper_Challenge!$D:$D,$D183)</f>
        <v>1</v>
      </c>
    </row>
    <row r="184" hidden="1">
      <c r="A184" s="30">
        <v>88.0</v>
      </c>
      <c r="B184" s="70" t="s">
        <v>1706</v>
      </c>
      <c r="C184" s="71">
        <f>COUNTIF(Paper_Challenge!$C:$C,$B184)</f>
        <v>5</v>
      </c>
      <c r="D184" s="72" t="s">
        <v>1711</v>
      </c>
      <c r="E184" s="71">
        <f>COUNTIF(Paper_Challenge!$D:$D,$D184)</f>
        <v>1</v>
      </c>
    </row>
    <row r="185" hidden="1">
      <c r="A185" s="30">
        <v>76.0</v>
      </c>
      <c r="B185" s="70" t="s">
        <v>1712</v>
      </c>
      <c r="C185" s="71">
        <f>COUNTIF(Paper_Challenge!$C:$C,$B185)</f>
        <v>5</v>
      </c>
      <c r="D185" s="72" t="s">
        <v>1713</v>
      </c>
      <c r="E185" s="71">
        <f>COUNTIF(Paper_Challenge!$D:$D,$D185)</f>
        <v>1</v>
      </c>
    </row>
    <row r="186" hidden="1">
      <c r="A186" s="30">
        <v>271.0</v>
      </c>
      <c r="B186" s="70" t="s">
        <v>1712</v>
      </c>
      <c r="C186" s="71">
        <f>COUNTIF(Paper_Challenge!$C:$C,$B186)</f>
        <v>5</v>
      </c>
      <c r="D186" s="72" t="s">
        <v>1714</v>
      </c>
      <c r="E186" s="71">
        <f>COUNTIF(Paper_Challenge!$D:$D,$D186)</f>
        <v>1</v>
      </c>
    </row>
    <row r="187" hidden="1">
      <c r="A187" s="30">
        <v>198.0</v>
      </c>
      <c r="B187" s="70" t="s">
        <v>1712</v>
      </c>
      <c r="C187" s="71">
        <f>COUNTIF(Paper_Challenge!$C:$C,$B187)</f>
        <v>5</v>
      </c>
      <c r="D187" s="72" t="s">
        <v>1715</v>
      </c>
      <c r="E187" s="71">
        <f>COUNTIF(Paper_Challenge!$D:$D,$D187)</f>
        <v>1</v>
      </c>
    </row>
    <row r="188" hidden="1">
      <c r="A188" s="30">
        <v>161.0</v>
      </c>
      <c r="B188" s="70" t="s">
        <v>1712</v>
      </c>
      <c r="C188" s="71">
        <f>COUNTIF(Paper_Challenge!$C:$C,$B188)</f>
        <v>5</v>
      </c>
      <c r="D188" s="72" t="s">
        <v>1716</v>
      </c>
      <c r="E188" s="71">
        <f>COUNTIF(Paper_Challenge!$D:$D,$D188)</f>
        <v>1</v>
      </c>
    </row>
    <row r="189" hidden="1">
      <c r="A189" s="30">
        <v>162.0</v>
      </c>
      <c r="B189" s="70" t="s">
        <v>1712</v>
      </c>
      <c r="C189" s="71">
        <f>COUNTIF(Paper_Challenge!$C:$C,$B189)</f>
        <v>5</v>
      </c>
      <c r="D189" s="72" t="s">
        <v>1717</v>
      </c>
      <c r="E189" s="71">
        <f>COUNTIF(Paper_Challenge!$D:$D,$D189)</f>
        <v>1</v>
      </c>
    </row>
    <row r="190" hidden="1">
      <c r="A190" s="30">
        <v>202.0</v>
      </c>
      <c r="B190" s="70" t="s">
        <v>1718</v>
      </c>
      <c r="C190" s="71">
        <f>COUNTIF(Paper_Challenge!$C:$C,$B190)</f>
        <v>3</v>
      </c>
      <c r="D190" s="72" t="s">
        <v>1719</v>
      </c>
      <c r="E190" s="71">
        <f>COUNTIF(Paper_Challenge!$D:$D,$D190)</f>
        <v>1</v>
      </c>
    </row>
    <row r="191" hidden="1">
      <c r="A191" s="30">
        <v>95.0</v>
      </c>
      <c r="B191" s="70" t="s">
        <v>1718</v>
      </c>
      <c r="C191" s="71">
        <f>COUNTIF(Paper_Challenge!$C:$C,$B191)</f>
        <v>3</v>
      </c>
      <c r="D191" s="70" t="s">
        <v>1720</v>
      </c>
      <c r="E191" s="71">
        <f>COUNTIF(Paper_Challenge!$D:$D,$D191)</f>
        <v>1</v>
      </c>
    </row>
    <row r="192" hidden="1">
      <c r="A192" s="30">
        <v>203.0</v>
      </c>
      <c r="B192" s="70" t="s">
        <v>1718</v>
      </c>
      <c r="C192" s="71">
        <f>COUNTIF(Paper_Challenge!$C:$C,$B192)</f>
        <v>3</v>
      </c>
      <c r="D192" s="72" t="s">
        <v>1721</v>
      </c>
      <c r="E192" s="71">
        <f>COUNTIF(Paper_Challenge!$D:$D,$D192)</f>
        <v>1</v>
      </c>
    </row>
    <row r="193" hidden="1">
      <c r="A193" s="30">
        <v>73.0</v>
      </c>
      <c r="B193" s="70" t="s">
        <v>1722</v>
      </c>
      <c r="C193" s="71">
        <f>COUNTIF(Paper_Challenge!$C:$C,$B193)</f>
        <v>2</v>
      </c>
      <c r="D193" s="72" t="s">
        <v>1723</v>
      </c>
      <c r="E193" s="71">
        <f>COUNTIF(Paper_Challenge!$D:$D,$D193)</f>
        <v>1</v>
      </c>
    </row>
    <row r="194" hidden="1">
      <c r="A194" s="30">
        <v>254.0</v>
      </c>
      <c r="B194" s="70" t="s">
        <v>1722</v>
      </c>
      <c r="C194" s="71">
        <f>COUNTIF(Paper_Challenge!$C:$C,$B194)</f>
        <v>2</v>
      </c>
      <c r="D194" s="72" t="s">
        <v>1724</v>
      </c>
      <c r="E194" s="71">
        <f>COUNTIF(Paper_Challenge!$D:$D,$D194)</f>
        <v>1</v>
      </c>
    </row>
    <row r="195" hidden="1">
      <c r="A195" s="30">
        <v>66.0</v>
      </c>
      <c r="B195" s="70" t="s">
        <v>1725</v>
      </c>
      <c r="C195" s="71">
        <f>COUNTIF(Paper_Challenge!$C:$C,$B195)</f>
        <v>1</v>
      </c>
      <c r="D195" s="72" t="s">
        <v>1726</v>
      </c>
      <c r="E195" s="71">
        <f>COUNTIF(Paper_Challenge!$D:$D,$D195)</f>
        <v>1</v>
      </c>
    </row>
    <row r="196" hidden="1">
      <c r="A196" s="30">
        <v>139.0</v>
      </c>
      <c r="B196" s="70" t="s">
        <v>1727</v>
      </c>
      <c r="C196" s="71">
        <f>COUNTIF(Paper_Challenge!$C:$C,$B196)</f>
        <v>1</v>
      </c>
      <c r="D196" s="72" t="s">
        <v>1728</v>
      </c>
      <c r="E196" s="71">
        <f>COUNTIF(Paper_Challenge!$D:$D,$D196)</f>
        <v>1</v>
      </c>
    </row>
    <row r="197" hidden="1">
      <c r="A197" s="30">
        <v>51.0</v>
      </c>
      <c r="B197" s="70" t="s">
        <v>1729</v>
      </c>
      <c r="C197" s="71">
        <f>COUNTIF(Paper_Challenge!$C:$C,$B197)</f>
        <v>1</v>
      </c>
      <c r="D197" s="72" t="s">
        <v>1730</v>
      </c>
      <c r="E197" s="71">
        <f>COUNTIF(Paper_Challenge!$D:$D,$D197)</f>
        <v>1</v>
      </c>
    </row>
    <row r="198" hidden="1">
      <c r="A198" s="30">
        <v>273.0</v>
      </c>
      <c r="B198" s="70" t="s">
        <v>1731</v>
      </c>
      <c r="C198" s="71">
        <f>COUNTIF(Paper_Challenge!$C:$C,$B198)</f>
        <v>1</v>
      </c>
      <c r="D198" s="72" t="s">
        <v>1732</v>
      </c>
      <c r="E198" s="71">
        <f>COUNTIF(Paper_Challenge!$D:$D,$D198)</f>
        <v>1</v>
      </c>
    </row>
  </sheetData>
  <autoFilter ref="$A$1:$E$198">
    <filterColumn colId="1">
      <filters>
        <filter val="Business"/>
      </filters>
    </filterColumn>
    <sortState ref="A1:E198">
      <sortCondition descending="1" ref="E1:E198"/>
      <sortCondition descending="1" ref="C1:C198"/>
    </sortState>
  </autoFilter>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57"/>
  </cols>
  <sheetData>
    <row r="1">
      <c r="A1" s="77" t="s">
        <v>1512</v>
      </c>
      <c r="B1" s="78" t="s">
        <v>1513</v>
      </c>
    </row>
    <row r="2">
      <c r="A2" s="77" t="s">
        <v>1516</v>
      </c>
      <c r="B2" s="78">
        <v>65.0</v>
      </c>
    </row>
    <row r="3">
      <c r="A3" s="79" t="s">
        <v>1524</v>
      </c>
      <c r="B3" s="78">
        <v>35.0</v>
      </c>
    </row>
    <row r="4">
      <c r="A4" s="80" t="s">
        <v>1235</v>
      </c>
      <c r="B4" s="78">
        <v>25.0</v>
      </c>
    </row>
    <row r="5">
      <c r="A5" s="77" t="s">
        <v>1535</v>
      </c>
      <c r="B5" s="78">
        <v>18.0</v>
      </c>
    </row>
    <row r="6">
      <c r="A6" s="81" t="s">
        <v>1518</v>
      </c>
      <c r="B6" s="78">
        <v>18.0</v>
      </c>
    </row>
    <row r="7">
      <c r="A7" s="77" t="s">
        <v>1616</v>
      </c>
      <c r="B7" s="78">
        <v>18.0</v>
      </c>
    </row>
    <row r="8">
      <c r="A8" s="77" t="s">
        <v>1520</v>
      </c>
      <c r="B8" s="78">
        <v>16.0</v>
      </c>
    </row>
    <row r="9">
      <c r="A9" s="82" t="s">
        <v>1528</v>
      </c>
      <c r="B9" s="78">
        <v>16.0</v>
      </c>
    </row>
    <row r="10">
      <c r="A10" s="77" t="s">
        <v>1530</v>
      </c>
      <c r="B10" s="78">
        <v>13.0</v>
      </c>
    </row>
    <row r="11">
      <c r="A11" s="77" t="s">
        <v>1539</v>
      </c>
      <c r="B11" s="78">
        <v>13.0</v>
      </c>
    </row>
    <row r="12">
      <c r="A12" s="80" t="s">
        <v>1541</v>
      </c>
      <c r="B12" s="78">
        <v>12.0</v>
      </c>
    </row>
    <row r="13">
      <c r="A13" s="80" t="s">
        <v>1558</v>
      </c>
      <c r="B13" s="78">
        <v>10.0</v>
      </c>
    </row>
    <row r="14">
      <c r="A14" s="77" t="s">
        <v>1526</v>
      </c>
      <c r="B14" s="78">
        <v>10.0</v>
      </c>
    </row>
    <row r="15">
      <c r="A15" s="79" t="s">
        <v>1523</v>
      </c>
      <c r="B15" s="78">
        <v>10.0</v>
      </c>
    </row>
    <row r="16">
      <c r="A16" s="77" t="s">
        <v>1685</v>
      </c>
      <c r="B16" s="78">
        <v>7.0</v>
      </c>
    </row>
    <row r="17">
      <c r="A17" s="77" t="s">
        <v>1542</v>
      </c>
      <c r="B17" s="78">
        <v>7.0</v>
      </c>
    </row>
    <row r="18">
      <c r="A18" s="77" t="s">
        <v>1560</v>
      </c>
      <c r="B18" s="78">
        <v>6.0</v>
      </c>
    </row>
    <row r="19">
      <c r="A19" s="77" t="s">
        <v>1562</v>
      </c>
      <c r="B19" s="78">
        <v>6.0</v>
      </c>
    </row>
    <row r="20">
      <c r="A20" s="81" t="s">
        <v>1544</v>
      </c>
      <c r="B20" s="78">
        <v>6.0</v>
      </c>
    </row>
    <row r="21">
      <c r="A21" s="77" t="s">
        <v>1706</v>
      </c>
      <c r="B21" s="78">
        <v>5.0</v>
      </c>
    </row>
    <row r="22">
      <c r="A22" s="77" t="s">
        <v>1712</v>
      </c>
      <c r="B22" s="78">
        <v>5.0</v>
      </c>
    </row>
    <row r="23">
      <c r="A23" s="77" t="s">
        <v>1718</v>
      </c>
      <c r="B23" s="78">
        <v>3.0</v>
      </c>
    </row>
    <row r="24">
      <c r="A24" s="77" t="s">
        <v>1722</v>
      </c>
      <c r="B24" s="78">
        <v>2.0</v>
      </c>
    </row>
    <row r="25">
      <c r="A25" s="82" t="s">
        <v>1725</v>
      </c>
      <c r="B25" s="78">
        <v>1.0</v>
      </c>
    </row>
    <row r="26">
      <c r="A26" s="82" t="s">
        <v>1727</v>
      </c>
      <c r="B26" s="78">
        <v>1.0</v>
      </c>
    </row>
    <row r="27">
      <c r="A27" s="77" t="s">
        <v>1729</v>
      </c>
      <c r="B27" s="78">
        <v>1.0</v>
      </c>
    </row>
    <row r="28">
      <c r="A28" s="77" t="s">
        <v>1731</v>
      </c>
      <c r="B28" s="78">
        <v>1.0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73.86"/>
    <col customWidth="1" min="4" max="4" width="59.0"/>
  </cols>
  <sheetData>
    <row r="1">
      <c r="A1" s="66" t="s">
        <v>1733</v>
      </c>
      <c r="B1" s="66" t="s">
        <v>1511</v>
      </c>
      <c r="C1" s="83" t="s">
        <v>1512</v>
      </c>
      <c r="D1" s="84" t="s">
        <v>1514</v>
      </c>
    </row>
    <row r="2">
      <c r="A2" s="30">
        <v>194067.0</v>
      </c>
      <c r="B2" s="30">
        <v>101.0</v>
      </c>
      <c r="C2" s="31" t="str">
        <f>VLOOKUP($B2,Challenges!$A:$D,2,FALSE)</f>
        <v>Applications</v>
      </c>
      <c r="D2" s="31" t="str">
        <f>VLOOKUP($B2,Challenges!$A:$D,4,FALSE)</f>
        <v>Relation between measurable aspects and burn-out (stress problem)</v>
      </c>
    </row>
    <row r="3">
      <c r="A3" s="30">
        <v>194110.0</v>
      </c>
      <c r="B3" s="30">
        <v>140.0</v>
      </c>
      <c r="C3" s="31" t="str">
        <f>VLOOKUP($B3,Challenges!$A:$D,2,FALSE)</f>
        <v>Applications</v>
      </c>
      <c r="D3" s="31" t="str">
        <f>VLOOKUP($B3,Challenges!$A:$D,4,FALSE)</f>
        <v>Liquid level sensing with low-cost and highly accurate solutions</v>
      </c>
    </row>
    <row r="4">
      <c r="A4" s="30">
        <v>194001.0</v>
      </c>
      <c r="B4" s="30">
        <v>261.0</v>
      </c>
      <c r="C4" s="31" t="str">
        <f>VLOOKUP($B4,Challenges!$A:$D,2,FALSE)</f>
        <v>Applications</v>
      </c>
      <c r="D4" s="31" t="str">
        <f>VLOOKUP($B4,Challenges!$A:$D,4,FALSE)</f>
        <v>Monitoring and managing apnea</v>
      </c>
    </row>
    <row r="5">
      <c r="A5" s="30">
        <v>193870.0</v>
      </c>
      <c r="B5" s="30">
        <v>235.0</v>
      </c>
      <c r="C5" s="31" t="str">
        <f>VLOOKUP($B5,Challenges!$A:$D,2,FALSE)</f>
        <v>Applications</v>
      </c>
      <c r="D5" s="31" t="str">
        <f>VLOOKUP($B5,Challenges!$A:$D,4,FALSE)</f>
        <v>Plant walls</v>
      </c>
    </row>
    <row r="6">
      <c r="A6" s="30">
        <v>193876.0</v>
      </c>
      <c r="B6" s="30">
        <v>261.0</v>
      </c>
      <c r="C6" s="31" t="str">
        <f>VLOOKUP($B6,Challenges!$A:$D,2,FALSE)</f>
        <v>Applications</v>
      </c>
      <c r="D6" s="31" t="str">
        <f>VLOOKUP($B6,Challenges!$A:$D,4,FALSE)</f>
        <v>Monitoring and managing apnea</v>
      </c>
    </row>
    <row r="7">
      <c r="A7" s="30">
        <v>194071.0</v>
      </c>
      <c r="B7" s="30">
        <v>277.0</v>
      </c>
      <c r="C7" s="31" t="str">
        <f>VLOOKUP($B7,Challenges!$A:$D,2,FALSE)</f>
        <v>Applications</v>
      </c>
      <c r="D7" s="31" t="str">
        <f>VLOOKUP($B7,Challenges!$A:$D,4,FALSE)</f>
        <v>Monitor indoor air quality</v>
      </c>
    </row>
    <row r="8">
      <c r="A8" s="30">
        <v>193897.0</v>
      </c>
      <c r="B8" s="30">
        <v>29.0</v>
      </c>
      <c r="C8" s="31" t="str">
        <f>VLOOKUP($B8,Challenges!$A:$D,2,FALSE)</f>
        <v>Machine Learning and Decision Support Systems</v>
      </c>
      <c r="D8" s="31" t="str">
        <f>VLOOKUP($B8,Challenges!$A:$D,4,FALSE)</f>
        <v>Prediction of diseases (e.g. chronic)</v>
      </c>
    </row>
    <row r="9">
      <c r="A9" s="30">
        <v>193996.0</v>
      </c>
      <c r="B9" s="30">
        <v>49.0</v>
      </c>
      <c r="C9" s="31" t="str">
        <f>VLOOKUP($B9,Challenges!$A:$D,2,FALSE)</f>
        <v>Machine Learning and Decision Support Systems</v>
      </c>
      <c r="D9" s="31" t="str">
        <f>VLOOKUP($B9,Challenges!$A:$D,4,FALSE)</f>
        <v>Precision and accuracy</v>
      </c>
    </row>
    <row r="10">
      <c r="A10" s="30">
        <v>193996.0</v>
      </c>
      <c r="B10" s="30">
        <v>56.0</v>
      </c>
      <c r="C10" s="31" t="str">
        <f>VLOOKUP($B10,Challenges!$A:$D,2,FALSE)</f>
        <v>Machine Learning and Decision Support Systems</v>
      </c>
      <c r="D10" s="31" t="str">
        <f>VLOOKUP($B10,Challenges!$A:$D,4,FALSE)</f>
        <v>Machine Learning and Decision Support Systems</v>
      </c>
    </row>
    <row r="11">
      <c r="A11" s="30">
        <v>194165.0</v>
      </c>
      <c r="B11" s="30">
        <v>74.0</v>
      </c>
      <c r="C11" s="31" t="str">
        <f>VLOOKUP($B11,Challenges!$A:$D,2,FALSE)</f>
        <v>Machine Learning and Decision Support Systems</v>
      </c>
      <c r="D11" s="31" t="str">
        <f>VLOOKUP($B11,Challenges!$A:$D,4,FALSE)</f>
        <v>Disease diagnosis dependent on doctor expertise</v>
      </c>
    </row>
    <row r="12">
      <c r="A12" s="30">
        <v>193970.0</v>
      </c>
      <c r="B12" s="30">
        <v>116.0</v>
      </c>
      <c r="C12" s="31" t="str">
        <f>VLOOKUP($B12,Challenges!$A:$D,2,FALSE)</f>
        <v>Machine Learning and Decision Support Systems</v>
      </c>
      <c r="D12" s="31" t="str">
        <f>VLOOKUP($B12,Challenges!$A:$D,4,FALSE)</f>
        <v>Improve the accuracy of fall detection</v>
      </c>
    </row>
    <row r="13">
      <c r="A13" s="30">
        <v>193935.0</v>
      </c>
      <c r="B13" s="30">
        <v>134.0</v>
      </c>
      <c r="C13" s="31" t="str">
        <f>VLOOKUP($B13,Challenges!$A:$D,2,FALSE)</f>
        <v>Machine Learning and Decision Support Systems</v>
      </c>
      <c r="D13" s="31" t="str">
        <f>VLOOKUP($B13,Challenges!$A:$D,4,FALSE)</f>
        <v>Healthcare services with Machine Learning</v>
      </c>
    </row>
    <row r="14">
      <c r="A14" s="30">
        <v>194110.0</v>
      </c>
      <c r="B14" s="30">
        <v>145.0</v>
      </c>
      <c r="C14" s="31" t="str">
        <f>VLOOKUP($B14,Challenges!$A:$D,2,FALSE)</f>
        <v>Machine Learning and Decision Support Systems</v>
      </c>
      <c r="D14" s="31" t="str">
        <f>VLOOKUP($B14,Challenges!$A:$D,4,FALSE)</f>
        <v>Unsupervised learning method</v>
      </c>
    </row>
    <row r="15">
      <c r="A15" s="30">
        <v>193872.0</v>
      </c>
      <c r="B15" s="30">
        <v>214.0</v>
      </c>
      <c r="C15" s="31" t="str">
        <f>VLOOKUP($B15,Challenges!$A:$D,2,FALSE)</f>
        <v>Machine Learning and Decision Support Systems</v>
      </c>
      <c r="D15" s="31" t="str">
        <f>VLOOKUP($B15,Challenges!$A:$D,4,FALSE)</f>
        <v>Recognize user activities</v>
      </c>
    </row>
    <row r="16">
      <c r="A16" s="30">
        <v>193931.0</v>
      </c>
      <c r="B16" s="30">
        <v>257.0</v>
      </c>
      <c r="C16" s="31" t="str">
        <f>VLOOKUP($B16,Challenges!$A:$D,2,FALSE)</f>
        <v>Machine Learning and Decision Support Systems</v>
      </c>
      <c r="D16" s="31" t="str">
        <f>VLOOKUP($B16,Challenges!$A:$D,4,FALSE)</f>
        <v>Multiple occupancy issue in smart homes</v>
      </c>
    </row>
    <row r="17">
      <c r="A17" s="30">
        <v>193879.0</v>
      </c>
      <c r="B17" s="30">
        <v>29.0</v>
      </c>
      <c r="C17" s="31" t="str">
        <f>VLOOKUP($B17,Challenges!$A:$D,2,FALSE)</f>
        <v>Machine Learning and Decision Support Systems</v>
      </c>
      <c r="D17" s="31" t="str">
        <f>VLOOKUP($B17,Challenges!$A:$D,4,FALSE)</f>
        <v>Prediction of diseases (e.g. chronic)</v>
      </c>
    </row>
    <row r="18">
      <c r="A18" s="30">
        <v>193996.0</v>
      </c>
      <c r="B18" s="30">
        <v>152.0</v>
      </c>
      <c r="C18" s="31" t="str">
        <f>VLOOKUP($B18,Challenges!$A:$D,2,FALSE)</f>
        <v>Big Data</v>
      </c>
      <c r="D18" s="31" t="str">
        <f>VLOOKUP($B18,Challenges!$A:$D,4,FALSE)</f>
        <v>Data storage and management</v>
      </c>
    </row>
    <row r="19">
      <c r="A19" s="30">
        <v>194165.0</v>
      </c>
      <c r="B19" s="30">
        <v>73.0</v>
      </c>
      <c r="C19" s="31" t="str">
        <f>VLOOKUP($B19,Challenges!$A:$D,2,FALSE)</f>
        <v>Electronic Health Records</v>
      </c>
      <c r="D19" s="31" t="str">
        <f>VLOOKUP($B19,Challenges!$A:$D,4,FALSE)</f>
        <v>Data restricted only to hospitals &amp; doctors</v>
      </c>
    </row>
    <row r="20">
      <c r="A20" s="30">
        <v>193972.0</v>
      </c>
      <c r="B20" s="30">
        <v>86.0</v>
      </c>
      <c r="C20" s="31" t="str">
        <f>VLOOKUP($B20,Challenges!$A:$D,2,FALSE)</f>
        <v>Big Data</v>
      </c>
      <c r="D20" s="31" t="str">
        <f>VLOOKUP($B20,Challenges!$A:$D,4,FALSE)</f>
        <v>Big data</v>
      </c>
    </row>
    <row r="21">
      <c r="A21" s="30">
        <v>193871.0</v>
      </c>
      <c r="B21" s="30">
        <v>96.0</v>
      </c>
      <c r="C21" s="31" t="str">
        <f>VLOOKUP($B21,Challenges!$A:$D,2,FALSE)</f>
        <v>Big Data</v>
      </c>
      <c r="D21" s="31" t="str">
        <f>VLOOKUP($B21,Challenges!$A:$D,4,FALSE)</f>
        <v>Lack of a data-driven culture</v>
      </c>
    </row>
    <row r="22">
      <c r="A22" s="30">
        <v>193971.0</v>
      </c>
      <c r="B22" s="30">
        <v>152.0</v>
      </c>
      <c r="C22" s="31" t="str">
        <f>VLOOKUP($B22,Challenges!$A:$D,2,FALSE)</f>
        <v>Big Data</v>
      </c>
      <c r="D22" s="31" t="str">
        <f>VLOOKUP($B22,Challenges!$A:$D,4,FALSE)</f>
        <v>Data storage and management</v>
      </c>
    </row>
    <row r="23">
      <c r="A23" s="30">
        <v>193971.0</v>
      </c>
      <c r="B23" s="30">
        <v>98.0</v>
      </c>
      <c r="C23" s="31" t="str">
        <f>VLOOKUP($B23,Challenges!$A:$D,2,FALSE)</f>
        <v>Big Data</v>
      </c>
      <c r="D23" s="31" t="str">
        <f>VLOOKUP($B23,Challenges!$A:$D,4,FALSE)</f>
        <v>Large number of monitored</v>
      </c>
    </row>
    <row r="24">
      <c r="A24" s="30">
        <v>194067.0</v>
      </c>
      <c r="B24" s="30">
        <v>99.0</v>
      </c>
      <c r="C24" s="31" t="str">
        <f>VLOOKUP($B24,Challenges!$A:$D,2,FALSE)</f>
        <v>Big Data</v>
      </c>
      <c r="D24" s="31" t="str">
        <f>VLOOKUP($B24,Challenges!$A:$D,4,FALSE)</f>
        <v>Multi-disciplinary, theory and data-driven research, and development</v>
      </c>
    </row>
    <row r="25">
      <c r="A25" s="30">
        <v>193877.0</v>
      </c>
      <c r="B25" s="30">
        <v>112.0</v>
      </c>
      <c r="C25" s="31" t="str">
        <f>VLOOKUP($B25,Challenges!$A:$D,2,FALSE)</f>
        <v>Big Data</v>
      </c>
      <c r="D25" s="31" t="str">
        <f>VLOOKUP($B25,Challenges!$A:$D,4,FALSE)</f>
        <v>Data silos</v>
      </c>
    </row>
    <row r="26">
      <c r="A26" s="30">
        <v>193933.0</v>
      </c>
      <c r="B26" s="30">
        <v>114.0</v>
      </c>
      <c r="C26" s="31" t="str">
        <f>VLOOKUP($B26,Challenges!$A:$D,2,FALSE)</f>
        <v>Big Data</v>
      </c>
      <c r="D26" s="31" t="str">
        <f>VLOOKUP($B26,Challenges!$A:$D,4,FALSE)</f>
        <v>Open data sharing</v>
      </c>
    </row>
    <row r="27">
      <c r="A27" s="30">
        <v>194047.0</v>
      </c>
      <c r="B27" s="30">
        <v>129.0</v>
      </c>
      <c r="C27" s="31" t="str">
        <f>VLOOKUP($B27,Challenges!$A:$D,2,FALSE)</f>
        <v>Big Data</v>
      </c>
      <c r="D27" s="31" t="str">
        <f>VLOOKUP($B27,Challenges!$A:$D,4,FALSE)</f>
        <v>Volume, variety, velocity and veracity</v>
      </c>
    </row>
    <row r="28">
      <c r="A28" s="30">
        <v>194047.0</v>
      </c>
      <c r="B28" s="30">
        <v>129.0</v>
      </c>
      <c r="C28" s="31" t="str">
        <f>VLOOKUP($B28,Challenges!$A:$D,2,FALSE)</f>
        <v>Big Data</v>
      </c>
      <c r="D28" s="31" t="str">
        <f>VLOOKUP($B28,Challenges!$A:$D,4,FALSE)</f>
        <v>Volume, variety, velocity and veracity</v>
      </c>
    </row>
    <row r="29">
      <c r="A29" s="30">
        <v>194047.0</v>
      </c>
      <c r="B29" s="30">
        <v>129.0</v>
      </c>
      <c r="C29" s="31" t="str">
        <f>VLOOKUP($B29,Challenges!$A:$D,2,FALSE)</f>
        <v>Big Data</v>
      </c>
      <c r="D29" s="31" t="str">
        <f>VLOOKUP($B29,Challenges!$A:$D,4,FALSE)</f>
        <v>Volume, variety, velocity and veracity</v>
      </c>
    </row>
    <row r="30">
      <c r="A30" s="30">
        <v>193891.0</v>
      </c>
      <c r="B30" s="30">
        <v>129.0</v>
      </c>
      <c r="C30" s="31" t="str">
        <f>VLOOKUP($B30,Challenges!$A:$D,2,FALSE)</f>
        <v>Big Data</v>
      </c>
      <c r="D30" s="31" t="str">
        <f>VLOOKUP($B30,Challenges!$A:$D,4,FALSE)</f>
        <v>Volume, variety, velocity and veracity</v>
      </c>
    </row>
    <row r="31">
      <c r="A31" s="30">
        <v>193867.0</v>
      </c>
      <c r="B31" s="30">
        <v>135.0</v>
      </c>
      <c r="C31" s="31" t="str">
        <f>VLOOKUP($B31,Challenges!$A:$D,2,FALSE)</f>
        <v>Big Data</v>
      </c>
      <c r="D31" s="31" t="str">
        <f>VLOOKUP($B31,Challenges!$A:$D,4,FALSE)</f>
        <v>Sensor data reliability and quality</v>
      </c>
    </row>
    <row r="32">
      <c r="A32" s="30">
        <v>194012.0</v>
      </c>
      <c r="B32" s="30">
        <v>152.0</v>
      </c>
      <c r="C32" s="31" t="str">
        <f>VLOOKUP($B32,Challenges!$A:$D,2,FALSE)</f>
        <v>Big Data</v>
      </c>
      <c r="D32" s="31" t="str">
        <f>VLOOKUP($B32,Challenges!$A:$D,4,FALSE)</f>
        <v>Data storage and management</v>
      </c>
    </row>
    <row r="33">
      <c r="A33" s="30">
        <v>193901.0</v>
      </c>
      <c r="B33" s="30">
        <v>152.0</v>
      </c>
      <c r="C33" s="31" t="str">
        <f>VLOOKUP($B33,Challenges!$A:$D,2,FALSE)</f>
        <v>Big Data</v>
      </c>
      <c r="D33" s="31" t="str">
        <f>VLOOKUP($B33,Challenges!$A:$D,4,FALSE)</f>
        <v>Data storage and management</v>
      </c>
    </row>
    <row r="34">
      <c r="A34" s="30">
        <v>193848.0</v>
      </c>
      <c r="B34" s="30">
        <v>168.0</v>
      </c>
      <c r="C34" s="31" t="str">
        <f>VLOOKUP($B34,Challenges!$A:$D,2,FALSE)</f>
        <v>Big Data</v>
      </c>
      <c r="D34" s="31" t="str">
        <f>VLOOKUP($B34,Challenges!$A:$D,4,FALSE)</f>
        <v>Local Storage</v>
      </c>
    </row>
    <row r="35">
      <c r="A35" s="30">
        <v>193848.0</v>
      </c>
      <c r="B35" s="30">
        <v>169.0</v>
      </c>
      <c r="C35" s="31" t="str">
        <f>VLOOKUP($B35,Challenges!$A:$D,2,FALSE)</f>
        <v>Big Data</v>
      </c>
      <c r="D35" s="31" t="str">
        <f>VLOOKUP($B35,Challenges!$A:$D,4,FALSE)</f>
        <v>Data filtering</v>
      </c>
    </row>
    <row r="36">
      <c r="A36" s="30">
        <v>193848.0</v>
      </c>
      <c r="B36" s="30">
        <v>170.0</v>
      </c>
      <c r="C36" s="31" t="str">
        <f>VLOOKUP($B36,Challenges!$A:$D,2,FALSE)</f>
        <v>Big Data</v>
      </c>
      <c r="D36" s="31" t="str">
        <f>VLOOKUP($B36,Challenges!$A:$D,4,FALSE)</f>
        <v>Local data processing</v>
      </c>
    </row>
    <row r="37">
      <c r="A37" s="30">
        <v>194213.0</v>
      </c>
      <c r="B37" s="30">
        <v>222.0</v>
      </c>
      <c r="C37" s="31" t="str">
        <f>VLOOKUP($B37,Challenges!$A:$D,2,FALSE)</f>
        <v>Big Data</v>
      </c>
      <c r="D37" s="31" t="str">
        <f>VLOOKUP($B37,Challenges!$A:$D,4,FALSE)</f>
        <v>Low quality of data deliverance</v>
      </c>
    </row>
    <row r="38">
      <c r="A38" s="30">
        <v>193910.0</v>
      </c>
      <c r="B38" s="30">
        <v>216.0</v>
      </c>
      <c r="C38" s="31" t="str">
        <f>VLOOKUP($B38,Challenges!$A:$D,2,FALSE)</f>
        <v>Big Data</v>
      </c>
      <c r="D38" s="31" t="str">
        <f>VLOOKUP($B38,Challenges!$A:$D,4,FALSE)</f>
        <v>Missing data</v>
      </c>
    </row>
    <row r="39">
      <c r="A39" s="30">
        <v>193967.0</v>
      </c>
      <c r="B39" s="30">
        <v>221.0</v>
      </c>
      <c r="C39" s="31" t="str">
        <f>VLOOKUP($B39,Challenges!$A:$D,2,FALSE)</f>
        <v>Big Data</v>
      </c>
      <c r="D39" s="31" t="str">
        <f>VLOOKUP($B39,Challenges!$A:$D,4,FALSE)</f>
        <v>Data tranfer</v>
      </c>
    </row>
    <row r="40">
      <c r="A40" s="30">
        <v>194026.0</v>
      </c>
      <c r="B40" s="30">
        <v>86.0</v>
      </c>
      <c r="C40" s="31" t="str">
        <f>VLOOKUP($B40,Challenges!$A:$D,2,FALSE)</f>
        <v>Big Data</v>
      </c>
      <c r="D40" s="31" t="str">
        <f>VLOOKUP($B40,Challenges!$A:$D,4,FALSE)</f>
        <v>Big data</v>
      </c>
    </row>
    <row r="41">
      <c r="A41" s="30">
        <v>194026.0</v>
      </c>
      <c r="B41" s="30">
        <v>222.0</v>
      </c>
      <c r="C41" s="31" t="str">
        <f>VLOOKUP($B41,Challenges!$A:$D,2,FALSE)</f>
        <v>Big Data</v>
      </c>
      <c r="D41" s="31" t="str">
        <f>VLOOKUP($B41,Challenges!$A:$D,4,FALSE)</f>
        <v>Low quality of data deliverance</v>
      </c>
    </row>
    <row r="42">
      <c r="A42" s="30">
        <v>193912.0</v>
      </c>
      <c r="B42" s="30">
        <v>252.0</v>
      </c>
      <c r="C42" s="31" t="str">
        <f>VLOOKUP($B42,Challenges!$A:$D,2,FALSE)</f>
        <v>Big Data</v>
      </c>
      <c r="D42" s="31" t="str">
        <f>VLOOKUP($B42,Challenges!$A:$D,4,FALSE)</f>
        <v>Data infrastructure ecosystem</v>
      </c>
    </row>
    <row r="43">
      <c r="A43" s="30">
        <v>193931.0</v>
      </c>
      <c r="B43" s="30">
        <v>258.0</v>
      </c>
      <c r="C43" s="31" t="str">
        <f>VLOOKUP($B43,Challenges!$A:$D,2,FALSE)</f>
        <v>Data Analytics</v>
      </c>
      <c r="D43" s="31" t="str">
        <f>VLOOKUP($B43,Challenges!$A:$D,4,FALSE)</f>
        <v>Data models that intelligently monitor user behaviour</v>
      </c>
    </row>
    <row r="44">
      <c r="A44" s="30">
        <v>193902.0</v>
      </c>
      <c r="B44" s="30">
        <v>262.0</v>
      </c>
      <c r="C44" s="31" t="str">
        <f>VLOOKUP($B44,Challenges!$A:$D,2,FALSE)</f>
        <v>Big Data</v>
      </c>
      <c r="D44" s="31" t="str">
        <f>VLOOKUP($B44,Challenges!$A:$D,4,FALSE)</f>
        <v>Interpreting big data using smart semantic middleware to visualize patterns</v>
      </c>
    </row>
    <row r="45">
      <c r="A45" s="30">
        <v>193993.0</v>
      </c>
      <c r="B45" s="30">
        <v>5.0</v>
      </c>
      <c r="C45" s="31" t="str">
        <f>VLOOKUP($B45,Challenges!$A:$D,2,FALSE)</f>
        <v>Business</v>
      </c>
      <c r="D45" s="31" t="str">
        <f>VLOOKUP($B45,Challenges!$A:$D,4,FALSE)</f>
        <v>Advertising</v>
      </c>
    </row>
    <row r="46">
      <c r="A46" s="30">
        <v>194021.0</v>
      </c>
      <c r="B46" s="30">
        <v>15.0</v>
      </c>
      <c r="C46" s="31" t="str">
        <f>VLOOKUP($B46,Challenges!$A:$D,2,FALSE)</f>
        <v>Business</v>
      </c>
      <c r="D46" s="31" t="str">
        <f>VLOOKUP($B46,Challenges!$A:$D,4,FALSE)</f>
        <v>Cost efficiency</v>
      </c>
    </row>
    <row r="47">
      <c r="A47" s="30">
        <v>193864.0</v>
      </c>
      <c r="B47" s="30">
        <v>18.0</v>
      </c>
      <c r="C47" s="31" t="str">
        <f>VLOOKUP($B47,Challenges!$A:$D,2,FALSE)</f>
        <v>Business</v>
      </c>
      <c r="D47" s="31" t="str">
        <f>VLOOKUP($B47,Challenges!$A:$D,4,FALSE)</f>
        <v>Personal innovativeness</v>
      </c>
    </row>
    <row r="48">
      <c r="A48" s="30">
        <v>193864.0</v>
      </c>
      <c r="B48" s="30">
        <v>20.0</v>
      </c>
      <c r="C48" s="31" t="str">
        <f>VLOOKUP($B48,Challenges!$A:$D,2,FALSE)</f>
        <v>Business</v>
      </c>
      <c r="D48" s="31" t="str">
        <f>VLOOKUP($B48,Challenges!$A:$D,4,FALSE)</f>
        <v>Perceived usefulness</v>
      </c>
    </row>
    <row r="49">
      <c r="A49" s="30">
        <v>193864.0</v>
      </c>
      <c r="B49" s="30">
        <v>22.0</v>
      </c>
      <c r="C49" s="31" t="str">
        <f>VLOOKUP($B49,Challenges!$A:$D,2,FALSE)</f>
        <v>Business</v>
      </c>
      <c r="D49" s="31" t="str">
        <f>VLOOKUP($B49,Challenges!$A:$D,4,FALSE)</f>
        <v>eLoyalty (loyalty of citizens to IoT-based healthcare services)</v>
      </c>
    </row>
    <row r="50">
      <c r="A50" s="30">
        <v>193996.0</v>
      </c>
      <c r="B50" s="30">
        <v>15.0</v>
      </c>
      <c r="C50" s="31" t="str">
        <f>VLOOKUP($B50,Challenges!$A:$D,2,FALSE)</f>
        <v>Business</v>
      </c>
      <c r="D50" s="31" t="str">
        <f>VLOOKUP($B50,Challenges!$A:$D,4,FALSE)</f>
        <v>Cost efficiency</v>
      </c>
    </row>
    <row r="51">
      <c r="A51" s="30">
        <v>193893.0</v>
      </c>
      <c r="B51" s="30">
        <v>67.0</v>
      </c>
      <c r="C51" s="31" t="str">
        <f>VLOOKUP($B51,Challenges!$A:$D,2,FALSE)</f>
        <v>Business</v>
      </c>
      <c r="D51" s="31" t="str">
        <f>VLOOKUP($B51,Challenges!$A:$D,4,FALSE)</f>
        <v>Low cost</v>
      </c>
    </row>
    <row r="52">
      <c r="A52" s="30">
        <v>193889.0</v>
      </c>
      <c r="B52" s="30">
        <v>15.0</v>
      </c>
      <c r="C52" s="31" t="str">
        <f>VLOOKUP($B52,Challenges!$A:$D,2,FALSE)</f>
        <v>Business</v>
      </c>
      <c r="D52" s="31" t="str">
        <f>VLOOKUP($B52,Challenges!$A:$D,4,FALSE)</f>
        <v>Cost efficiency</v>
      </c>
    </row>
    <row r="53">
      <c r="A53" s="30">
        <v>194213.0</v>
      </c>
      <c r="B53" s="30">
        <v>207.0</v>
      </c>
      <c r="C53" s="31" t="str">
        <f>VLOOKUP($B53,Challenges!$A:$D,2,FALSE)</f>
        <v>Business</v>
      </c>
      <c r="D53" s="31" t="str">
        <f>VLOOKUP($B53,Challenges!$A:$D,4,FALSE)</f>
        <v>Public benefic</v>
      </c>
    </row>
    <row r="54">
      <c r="A54" s="30">
        <v>193899.0</v>
      </c>
      <c r="B54" s="30">
        <v>15.0</v>
      </c>
      <c r="C54" s="31" t="str">
        <f>VLOOKUP($B54,Challenges!$A:$D,2,FALSE)</f>
        <v>Business</v>
      </c>
      <c r="D54" s="31" t="str">
        <f>VLOOKUP($B54,Challenges!$A:$D,4,FALSE)</f>
        <v>Cost efficiency</v>
      </c>
    </row>
    <row r="55">
      <c r="A55" s="30">
        <v>193899.0</v>
      </c>
      <c r="B55" s="30">
        <v>244.0</v>
      </c>
      <c r="C55" s="31" t="str">
        <f>VLOOKUP($B55,Challenges!$A:$D,2,FALSE)</f>
        <v>Business</v>
      </c>
      <c r="D55" s="31" t="str">
        <f>VLOOKUP($B55,Challenges!$A:$D,4,FALSE)</f>
        <v>Cooperation and training</v>
      </c>
    </row>
    <row r="56">
      <c r="A56" s="30">
        <v>193979.0</v>
      </c>
      <c r="B56" s="30">
        <v>268.0</v>
      </c>
      <c r="C56" s="31" t="str">
        <f>VLOOKUP($B56,Challenges!$A:$D,2,FALSE)</f>
        <v>Business</v>
      </c>
      <c r="D56" s="31" t="str">
        <f>VLOOKUP($B56,Challenges!$A:$D,4,FALSE)</f>
        <v>Business model of health insurance</v>
      </c>
    </row>
    <row r="57">
      <c r="A57" s="30">
        <v>194071.0</v>
      </c>
      <c r="B57" s="30">
        <v>15.0</v>
      </c>
      <c r="C57" s="31" t="str">
        <f>VLOOKUP($B57,Challenges!$A:$D,2,FALSE)</f>
        <v>Business</v>
      </c>
      <c r="D57" s="31" t="str">
        <f>VLOOKUP($B57,Challenges!$A:$D,4,FALSE)</f>
        <v>Cost efficiency</v>
      </c>
    </row>
    <row r="58">
      <c r="A58" s="30">
        <v>193897.0</v>
      </c>
      <c r="B58" s="30">
        <v>30.0</v>
      </c>
      <c r="C58" s="31" t="str">
        <f>VLOOKUP($B58,Challenges!$A:$D,2,FALSE)</f>
        <v>Cloud Computing</v>
      </c>
      <c r="D58" s="31" t="str">
        <f>VLOOKUP($B58,Challenges!$A:$D,4,FALSE)</f>
        <v>Usage of fog computing in IoT-Health</v>
      </c>
    </row>
    <row r="59">
      <c r="A59" s="30">
        <v>193972.0</v>
      </c>
      <c r="B59" s="30">
        <v>89.0</v>
      </c>
      <c r="C59" s="31" t="str">
        <f>VLOOKUP($B59,Challenges!$A:$D,2,FALSE)</f>
        <v>Cloud Computing</v>
      </c>
      <c r="D59" s="31" t="str">
        <f>VLOOKUP($B59,Challenges!$A:$D,4,FALSE)</f>
        <v>Complexity of integration and management of different layers of Cloud and the Internet of Things for healthcare systems</v>
      </c>
    </row>
    <row r="60">
      <c r="A60" s="30">
        <v>193886.0</v>
      </c>
      <c r="B60" s="30">
        <v>118.0</v>
      </c>
      <c r="C60" s="31" t="str">
        <f>VLOOKUP($B60,Challenges!$A:$D,2,FALSE)</f>
        <v>Cloud Computing</v>
      </c>
      <c r="D60" s="31" t="str">
        <f>VLOOKUP($B60,Challenges!$A:$D,4,FALSE)</f>
        <v>Synchronization between different cloud vendors</v>
      </c>
    </row>
    <row r="61">
      <c r="A61" s="30">
        <v>193886.0</v>
      </c>
      <c r="B61" s="30">
        <v>89.0</v>
      </c>
      <c r="C61" s="31" t="str">
        <f>VLOOKUP($B61,Challenges!$A:$D,2,FALSE)</f>
        <v>Cloud Computing</v>
      </c>
      <c r="D61" s="31" t="str">
        <f>VLOOKUP($B61,Challenges!$A:$D,4,FALSE)</f>
        <v>Complexity of integration and management of different layers of Cloud and the Internet of Things for healthcare systems</v>
      </c>
    </row>
    <row r="62">
      <c r="A62" s="30">
        <v>193935.0</v>
      </c>
      <c r="B62" s="30">
        <v>133.0</v>
      </c>
      <c r="C62" s="31" t="str">
        <f>VLOOKUP($B62,Challenges!$A:$D,2,FALSE)</f>
        <v>Cloud Computing</v>
      </c>
      <c r="D62" s="31" t="str">
        <f>VLOOKUP($B62,Challenges!$A:$D,4,FALSE)</f>
        <v>Offloading </v>
      </c>
    </row>
    <row r="63">
      <c r="A63" s="30">
        <v>193953.0</v>
      </c>
      <c r="B63" s="30">
        <v>213.0</v>
      </c>
      <c r="C63" s="31" t="str">
        <f>VLOOKUP($B63,Challenges!$A:$D,2,FALSE)</f>
        <v>Cloud Computing</v>
      </c>
      <c r="D63" s="31" t="str">
        <f>VLOOKUP($B63,Challenges!$A:$D,4,FALSE)</f>
        <v>Delay in Cloud Computing</v>
      </c>
    </row>
    <row r="64">
      <c r="A64" s="30">
        <v>193972.0</v>
      </c>
      <c r="B64" s="30">
        <v>83.0</v>
      </c>
      <c r="C64" s="31" t="str">
        <f>VLOOKUP($B64,Challenges!$A:$D,2,FALSE)</f>
        <v>Data Analytics</v>
      </c>
      <c r="D64" s="31" t="str">
        <f>VLOOKUP($B64,Challenges!$A:$D,4,FALSE)</f>
        <v>Specific techniques and technologies for analyzing and evaluating data </v>
      </c>
    </row>
    <row r="65">
      <c r="A65" s="30">
        <v>194067.0</v>
      </c>
      <c r="B65" s="30">
        <v>100.0</v>
      </c>
      <c r="C65" s="31" t="str">
        <f>VLOOKUP($B65,Challenges!$A:$D,2,FALSE)</f>
        <v>Data Analytics</v>
      </c>
      <c r="D65" s="31" t="str">
        <f>VLOOKUP($B65,Challenges!$A:$D,4,FALSE)</f>
        <v>Interpreting personal sensor data</v>
      </c>
    </row>
    <row r="66">
      <c r="A66" s="30">
        <v>193877.0</v>
      </c>
      <c r="B66" s="30">
        <v>192.0</v>
      </c>
      <c r="C66" s="31" t="str">
        <f>VLOOKUP($B66,Challenges!$A:$D,2,FALSE)</f>
        <v>Data Analytics</v>
      </c>
      <c r="D66" s="31" t="str">
        <f>VLOOKUP($B66,Challenges!$A:$D,4,FALSE)</f>
        <v>Data Analytics</v>
      </c>
    </row>
    <row r="67">
      <c r="A67" s="30">
        <v>193877.0</v>
      </c>
      <c r="B67" s="30">
        <v>107.0</v>
      </c>
      <c r="C67" s="31" t="str">
        <f>VLOOKUP($B67,Challenges!$A:$D,2,FALSE)</f>
        <v>Data Analytics</v>
      </c>
      <c r="D67" s="31" t="str">
        <f>VLOOKUP($B67,Challenges!$A:$D,4,FALSE)</f>
        <v>Identification of useful signals and proxies in sensor and Web data to capture behaviors, relevant context, and outcomes</v>
      </c>
    </row>
    <row r="68">
      <c r="A68" s="30">
        <v>193877.0</v>
      </c>
      <c r="B68" s="30">
        <v>192.0</v>
      </c>
      <c r="C68" s="31" t="str">
        <f>VLOOKUP($B68,Challenges!$A:$D,2,FALSE)</f>
        <v>Data Analytics</v>
      </c>
      <c r="D68" s="31" t="str">
        <f>VLOOKUP($B68,Challenges!$A:$D,4,FALSE)</f>
        <v>Data Analytics</v>
      </c>
    </row>
    <row r="69">
      <c r="A69" s="30">
        <v>193867.0</v>
      </c>
      <c r="B69" s="30">
        <v>137.0</v>
      </c>
      <c r="C69" s="31" t="str">
        <f>VLOOKUP($B69,Challenges!$A:$D,2,FALSE)</f>
        <v>Data Analytics</v>
      </c>
      <c r="D69" s="31" t="str">
        <f>VLOOKUP($B69,Challenges!$A:$D,4,FALSE)</f>
        <v>Contextual interpretation and abstraction</v>
      </c>
    </row>
    <row r="70">
      <c r="A70" s="30">
        <v>193962.0</v>
      </c>
      <c r="B70" s="30">
        <v>181.0</v>
      </c>
      <c r="C70" s="31" t="str">
        <f>VLOOKUP($B70,Challenges!$A:$D,2,FALSE)</f>
        <v>Data Analytics</v>
      </c>
      <c r="D70" s="31" t="str">
        <f>VLOOKUP($B70,Challenges!$A:$D,4,FALSE)</f>
        <v>Extract potential medically significant insights from sensor data</v>
      </c>
    </row>
    <row r="71">
      <c r="A71" s="30">
        <v>193847.0</v>
      </c>
      <c r="B71" s="30">
        <v>192.0</v>
      </c>
      <c r="C71" s="31" t="str">
        <f>VLOOKUP($B71,Challenges!$A:$D,2,FALSE)</f>
        <v>Data Analytics</v>
      </c>
      <c r="D71" s="31" t="str">
        <f>VLOOKUP($B71,Challenges!$A:$D,4,FALSE)</f>
        <v>Data Analytics</v>
      </c>
    </row>
    <row r="72">
      <c r="A72" s="30">
        <v>193925.0</v>
      </c>
      <c r="B72" s="30">
        <v>228.0</v>
      </c>
      <c r="C72" s="31" t="str">
        <f>VLOOKUP($B72,Challenges!$A:$D,2,FALSE)</f>
        <v>Data Analytics</v>
      </c>
      <c r="D72" s="31" t="str">
        <f>VLOOKUP($B72,Challenges!$A:$D,4,FALSE)</f>
        <v>Data freshness</v>
      </c>
    </row>
    <row r="73">
      <c r="A73" s="30">
        <v>194034.0</v>
      </c>
      <c r="B73" s="30">
        <v>272.0</v>
      </c>
      <c r="C73" s="31" t="str">
        <f>VLOOKUP($B73,Challenges!$A:$D,2,FALSE)</f>
        <v>Security and Privacy</v>
      </c>
      <c r="D73" s="31" t="str">
        <f>VLOOKUP($B73,Challenges!$A:$D,4,FALSE)</f>
        <v>Researchers need to emphasize data privacy as a whole</v>
      </c>
    </row>
    <row r="74">
      <c r="A74" s="30">
        <v>194062.0</v>
      </c>
      <c r="B74" s="30">
        <v>274.0</v>
      </c>
      <c r="C74" s="31" t="str">
        <f>VLOOKUP($B74,Challenges!$A:$D,2,FALSE)</f>
        <v>Data Analytics</v>
      </c>
      <c r="D74" s="31" t="str">
        <f>VLOOKUP($B74,Challenges!$A:$D,4,FALSE)</f>
        <v>Data heterogeneity</v>
      </c>
    </row>
    <row r="75">
      <c r="A75" s="30">
        <v>194062.0</v>
      </c>
      <c r="B75" s="30">
        <v>275.0</v>
      </c>
      <c r="C75" s="31" t="str">
        <f>VLOOKUP($B75,Challenges!$A:$D,2,FALSE)</f>
        <v>Data Analytics</v>
      </c>
      <c r="D75" s="31" t="str">
        <f>VLOOKUP($B75,Challenges!$A:$D,4,FALSE)</f>
        <v>Data integrity</v>
      </c>
    </row>
    <row r="76">
      <c r="A76" s="30">
        <v>193866.0</v>
      </c>
      <c r="B76" s="30">
        <v>38.0</v>
      </c>
      <c r="C76" s="31" t="str">
        <f>VLOOKUP($B76,Challenges!$A:$D,2,FALSE)</f>
        <v>Data Monitoring</v>
      </c>
      <c r="D76" s="31" t="str">
        <f>VLOOKUP($B76,Challenges!$A:$D,4,FALSE)</f>
        <v>Integration of data acquisition, handling, and interpretation</v>
      </c>
    </row>
    <row r="77">
      <c r="A77" s="30">
        <v>194110.0</v>
      </c>
      <c r="B77" s="30">
        <v>143.0</v>
      </c>
      <c r="C77" s="31" t="str">
        <f>VLOOKUP($B77,Challenges!$A:$D,2,FALSE)</f>
        <v>Data Monitoring</v>
      </c>
      <c r="D77" s="31" t="str">
        <f>VLOOKUP($B77,Challenges!$A:$D,4,FALSE)</f>
        <v>Sensing multiple containers</v>
      </c>
    </row>
    <row r="78">
      <c r="A78" s="30">
        <v>193847.0</v>
      </c>
      <c r="B78" s="30">
        <v>186.0</v>
      </c>
      <c r="C78" s="31" t="str">
        <f>VLOOKUP($B78,Challenges!$A:$D,2,FALSE)</f>
        <v>Data Monitoring</v>
      </c>
      <c r="D78" s="31" t="str">
        <f>VLOOKUP($B78,Challenges!$A:$D,4,FALSE)</f>
        <v>Sensitivity and limit of detection</v>
      </c>
    </row>
    <row r="79">
      <c r="A79" s="30">
        <v>194052.0</v>
      </c>
      <c r="B79" s="30">
        <v>238.0</v>
      </c>
      <c r="C79" s="31" t="str">
        <f>VLOOKUP($B79,Challenges!$A:$D,2,FALSE)</f>
        <v>Data Monitoring</v>
      </c>
      <c r="D79" s="31" t="str">
        <f>VLOOKUP($B79,Challenges!$A:$D,4,FALSE)</f>
        <v>Extensive monitoring (an all-inclusive monitoring) </v>
      </c>
    </row>
    <row r="80">
      <c r="A80" s="30">
        <v>194052.0</v>
      </c>
      <c r="B80" s="30">
        <v>239.0</v>
      </c>
      <c r="C80" s="31" t="str">
        <f>VLOOKUP($B80,Challenges!$A:$D,2,FALSE)</f>
        <v>Data Monitoring</v>
      </c>
      <c r="D80" s="31" t="str">
        <f>VLOOKUP($B80,Challenges!$A:$D,4,FALSE)</f>
        <v>Long-term monitoring (provide services for many years)</v>
      </c>
    </row>
    <row r="81">
      <c r="A81" s="30">
        <v>194052.0</v>
      </c>
      <c r="B81" s="30">
        <v>240.0</v>
      </c>
      <c r="C81" s="31" t="str">
        <f>VLOOKUP($B81,Challenges!$A:$D,2,FALSE)</f>
        <v>Data Monitoring</v>
      </c>
      <c r="D81" s="31" t="str">
        <f>VLOOKUP($B81,Challenges!$A:$D,4,FALSE)</f>
        <v>Emergency monitoring</v>
      </c>
    </row>
    <row r="82">
      <c r="A82" s="30">
        <v>194062.0</v>
      </c>
      <c r="B82" s="30">
        <v>276.0</v>
      </c>
      <c r="C82" s="31" t="str">
        <f>VLOOKUP($B82,Challenges!$A:$D,2,FALSE)</f>
        <v>Data Monitoring</v>
      </c>
      <c r="D82" s="31" t="str">
        <f>VLOOKUP($B82,Challenges!$A:$D,4,FALSE)</f>
        <v>Accuracy</v>
      </c>
    </row>
    <row r="83">
      <c r="A83" s="30">
        <v>193893.0</v>
      </c>
      <c r="B83" s="30">
        <v>66.0</v>
      </c>
      <c r="C83" s="31" t="str">
        <f>VLOOKUP($B83,Challenges!$A:$D,2,FALSE)</f>
        <v>Deployment</v>
      </c>
      <c r="D83" s="31" t="str">
        <f>VLOOKUP($B83,Challenges!$A:$D,4,FALSE)</f>
        <v>Easy installation</v>
      </c>
    </row>
    <row r="84">
      <c r="A84" s="30">
        <v>193882.0</v>
      </c>
      <c r="B84" s="30">
        <v>254.0</v>
      </c>
      <c r="C84" s="31" t="str">
        <f>VLOOKUP($B84,Challenges!$A:$D,2,FALSE)</f>
        <v>Electronic Health Records</v>
      </c>
      <c r="D84" s="31" t="str">
        <f>VLOOKUP($B84,Challenges!$A:$D,4,FALSE)</f>
        <v>Exchange of patient information</v>
      </c>
    </row>
    <row r="85">
      <c r="A85" s="30">
        <v>194209.0</v>
      </c>
      <c r="B85" s="30">
        <v>139.0</v>
      </c>
      <c r="C85" s="31" t="str">
        <f>VLOOKUP($B85,Challenges!$A:$D,2,FALSE)</f>
        <v>Empirical validation</v>
      </c>
      <c r="D85" s="31" t="str">
        <f>VLOOKUP($B85,Challenges!$A:$D,4,FALSE)</f>
        <v>Collaboration of people from the clinical site in studies of IoT/wearable application</v>
      </c>
    </row>
    <row r="86">
      <c r="A86" s="30">
        <v>193995.0</v>
      </c>
      <c r="B86" s="30">
        <v>44.0</v>
      </c>
      <c r="C86" s="31" t="str">
        <f>VLOOKUP($B86,Challenges!$A:$D,2,FALSE)</f>
        <v>Energy Consumption</v>
      </c>
      <c r="D86" s="31" t="str">
        <f>VLOOKUP($B86,Challenges!$A:$D,4,FALSE)</f>
        <v>Energy Consumption (limited power)</v>
      </c>
    </row>
    <row r="87">
      <c r="A87" s="30">
        <v>193930.0</v>
      </c>
      <c r="B87" s="30">
        <v>44.0</v>
      </c>
      <c r="C87" s="31" t="str">
        <f>VLOOKUP($B87,Challenges!$A:$D,2,FALSE)</f>
        <v>Energy Consumption</v>
      </c>
      <c r="D87" s="31" t="str">
        <f>VLOOKUP($B87,Challenges!$A:$D,4,FALSE)</f>
        <v>Energy Consumption (limited power)</v>
      </c>
    </row>
    <row r="88">
      <c r="A88" s="30">
        <v>193996.0</v>
      </c>
      <c r="B88" s="30">
        <v>44.0</v>
      </c>
      <c r="C88" s="31" t="str">
        <f>VLOOKUP($B88,Challenges!$A:$D,2,FALSE)</f>
        <v>Energy Consumption</v>
      </c>
      <c r="D88" s="31" t="str">
        <f>VLOOKUP($B88,Challenges!$A:$D,4,FALSE)</f>
        <v>Energy Consumption (limited power)</v>
      </c>
    </row>
    <row r="89">
      <c r="A89" s="30">
        <v>193996.0</v>
      </c>
      <c r="B89" s="30">
        <v>44.0</v>
      </c>
      <c r="C89" s="31" t="str">
        <f>VLOOKUP($B89,Challenges!$A:$D,2,FALSE)</f>
        <v>Energy Consumption</v>
      </c>
      <c r="D89" s="31" t="str">
        <f>VLOOKUP($B89,Challenges!$A:$D,4,FALSE)</f>
        <v>Energy Consumption (limited power)</v>
      </c>
    </row>
    <row r="90">
      <c r="A90" s="30">
        <v>193914.0</v>
      </c>
      <c r="B90" s="30">
        <v>150.0</v>
      </c>
      <c r="C90" s="31" t="str">
        <f>VLOOKUP($B90,Challenges!$A:$D,2,FALSE)</f>
        <v>Energy Consumption</v>
      </c>
      <c r="D90" s="31" t="str">
        <f>VLOOKUP($B90,Challenges!$A:$D,4,FALSE)</f>
        <v>Battery life and frequency of charging devices</v>
      </c>
    </row>
    <row r="91">
      <c r="A91" s="30">
        <v>193914.0</v>
      </c>
      <c r="B91" s="30">
        <v>61.0</v>
      </c>
      <c r="C91" s="31" t="str">
        <f>VLOOKUP($B91,Challenges!$A:$D,2,FALSE)</f>
        <v>Energy Consumption</v>
      </c>
      <c r="D91" s="31" t="str">
        <f>VLOOKUP($B91,Challenges!$A:$D,4,FALSE)</f>
        <v>Wireless technologies and standards that support low energy consumption</v>
      </c>
    </row>
    <row r="92">
      <c r="A92" s="30">
        <v>194110.0</v>
      </c>
      <c r="B92" s="30">
        <v>44.0</v>
      </c>
      <c r="C92" s="31" t="str">
        <f>VLOOKUP($B92,Challenges!$A:$D,2,FALSE)</f>
        <v>Energy Consumption</v>
      </c>
      <c r="D92" s="31" t="str">
        <f>VLOOKUP($B92,Challenges!$A:$D,4,FALSE)</f>
        <v>Energy Consumption (limited power)</v>
      </c>
    </row>
    <row r="93">
      <c r="A93" s="30">
        <v>193957.0</v>
      </c>
      <c r="B93" s="30">
        <v>150.0</v>
      </c>
      <c r="C93" s="31" t="str">
        <f>VLOOKUP($B93,Challenges!$A:$D,2,FALSE)</f>
        <v>Energy Consumption</v>
      </c>
      <c r="D93" s="31" t="str">
        <f>VLOOKUP($B93,Challenges!$A:$D,4,FALSE)</f>
        <v>Battery life and frequency of charging devices</v>
      </c>
    </row>
    <row r="94">
      <c r="A94" s="30">
        <v>193848.0</v>
      </c>
      <c r="B94" s="30">
        <v>44.0</v>
      </c>
      <c r="C94" s="31" t="str">
        <f>VLOOKUP($B94,Challenges!$A:$D,2,FALSE)</f>
        <v>Energy Consumption</v>
      </c>
      <c r="D94" s="31" t="str">
        <f>VLOOKUP($B94,Challenges!$A:$D,4,FALSE)</f>
        <v>Energy Consumption (limited power)</v>
      </c>
    </row>
    <row r="95">
      <c r="A95" s="30">
        <v>193913.0</v>
      </c>
      <c r="B95" s="30">
        <v>173.0</v>
      </c>
      <c r="C95" s="31" t="str">
        <f>VLOOKUP($B95,Challenges!$A:$D,2,FALSE)</f>
        <v>Energy Consumption</v>
      </c>
      <c r="D95" s="31" t="str">
        <f>VLOOKUP($B95,Challenges!$A:$D,4,FALSE)</f>
        <v>Power density and management </v>
      </c>
    </row>
    <row r="96">
      <c r="A96" s="30">
        <v>193913.0</v>
      </c>
      <c r="B96" s="30">
        <v>44.0</v>
      </c>
      <c r="C96" s="31" t="str">
        <f>VLOOKUP($B96,Challenges!$A:$D,2,FALSE)</f>
        <v>Energy Consumption</v>
      </c>
      <c r="D96" s="31" t="str">
        <f>VLOOKUP($B96,Challenges!$A:$D,4,FALSE)</f>
        <v>Energy Consumption (limited power)</v>
      </c>
    </row>
    <row r="97">
      <c r="A97" s="30">
        <v>193903.0</v>
      </c>
      <c r="B97" s="30">
        <v>177.0</v>
      </c>
      <c r="C97" s="31" t="str">
        <f>VLOOKUP($B97,Challenges!$A:$D,2,FALSE)</f>
        <v>Energy Consumption</v>
      </c>
      <c r="D97" s="31" t="str">
        <f>VLOOKUP($B97,Challenges!$A:$D,4,FALSE)</f>
        <v>Processing power</v>
      </c>
    </row>
    <row r="98">
      <c r="A98" s="30">
        <v>193903.0</v>
      </c>
      <c r="B98" s="30">
        <v>44.0</v>
      </c>
      <c r="C98" s="31" t="str">
        <f>VLOOKUP($B98,Challenges!$A:$D,2,FALSE)</f>
        <v>Energy Consumption</v>
      </c>
      <c r="D98" s="31" t="str">
        <f>VLOOKUP($B98,Challenges!$A:$D,4,FALSE)</f>
        <v>Energy Consumption (limited power)</v>
      </c>
    </row>
    <row r="99">
      <c r="A99" s="30">
        <v>193847.0</v>
      </c>
      <c r="B99" s="30">
        <v>189.0</v>
      </c>
      <c r="C99" s="31" t="str">
        <f>VLOOKUP($B99,Challenges!$A:$D,2,FALSE)</f>
        <v>Energy Consumption</v>
      </c>
      <c r="D99" s="31" t="str">
        <f>VLOOKUP($B99,Challenges!$A:$D,4,FALSE)</f>
        <v>Powering wearable sensors</v>
      </c>
    </row>
    <row r="100">
      <c r="A100" s="30">
        <v>193847.0</v>
      </c>
      <c r="B100" s="30">
        <v>190.0</v>
      </c>
      <c r="C100" s="31" t="str">
        <f>VLOOKUP($B100,Challenges!$A:$D,2,FALSE)</f>
        <v>Energy Consumption</v>
      </c>
      <c r="D100" s="31" t="str">
        <f>VLOOKUP($B100,Challenges!$A:$D,4,FALSE)</f>
        <v>Wearable biofuel cells</v>
      </c>
    </row>
    <row r="101">
      <c r="A101" s="30">
        <v>193993.0</v>
      </c>
      <c r="B101" s="30">
        <v>9.0</v>
      </c>
      <c r="C101" s="31" t="str">
        <f>VLOOKUP($B101,Challenges!$A:$D,2,FALSE)</f>
        <v>Ethics</v>
      </c>
      <c r="D101" s="31" t="str">
        <f>VLOOKUP($B101,Challenges!$A:$D,4,FALSE)</f>
        <v>Trust and Trustworthiness</v>
      </c>
    </row>
    <row r="102">
      <c r="A102" s="30">
        <v>193857.0</v>
      </c>
      <c r="B102" s="30">
        <v>9.0</v>
      </c>
      <c r="C102" s="31" t="str">
        <f>VLOOKUP($B102,Challenges!$A:$D,2,FALSE)</f>
        <v>Ethics</v>
      </c>
      <c r="D102" s="31" t="str">
        <f>VLOOKUP($B102,Challenges!$A:$D,4,FALSE)</f>
        <v>Trust and Trustworthiness</v>
      </c>
    </row>
    <row r="103">
      <c r="A103" s="30">
        <v>194067.0</v>
      </c>
      <c r="B103" s="30">
        <v>103.0</v>
      </c>
      <c r="C103" s="31" t="str">
        <f>VLOOKUP($B103,Challenges!$A:$D,2,FALSE)</f>
        <v>Ethics</v>
      </c>
      <c r="D103" s="31" t="str">
        <f>VLOOKUP($B103,Challenges!$A:$D,4,FALSE)</f>
        <v>Ethics</v>
      </c>
    </row>
    <row r="104">
      <c r="A104" s="30">
        <v>193892.0</v>
      </c>
      <c r="B104" s="30">
        <v>9.0</v>
      </c>
      <c r="C104" s="31" t="str">
        <f>VLOOKUP($B104,Challenges!$A:$D,2,FALSE)</f>
        <v>Ethics</v>
      </c>
      <c r="D104" s="31" t="str">
        <f>VLOOKUP($B104,Challenges!$A:$D,4,FALSE)</f>
        <v>Trust and Trustworthiness</v>
      </c>
    </row>
    <row r="105">
      <c r="A105" s="30">
        <v>193933.0</v>
      </c>
      <c r="B105" s="30">
        <v>103.0</v>
      </c>
      <c r="C105" s="31" t="str">
        <f>VLOOKUP($B105,Challenges!$A:$D,2,FALSE)</f>
        <v>Ethics</v>
      </c>
      <c r="D105" s="31" t="str">
        <f>VLOOKUP($B105,Challenges!$A:$D,4,FALSE)</f>
        <v>Ethics</v>
      </c>
    </row>
    <row r="106">
      <c r="A106" s="30">
        <v>193878.0</v>
      </c>
      <c r="B106" s="30">
        <v>103.0</v>
      </c>
      <c r="C106" s="31" t="str">
        <f>VLOOKUP($B106,Challenges!$A:$D,2,FALSE)</f>
        <v>Ethics</v>
      </c>
      <c r="D106" s="31" t="str">
        <f>VLOOKUP($B106,Challenges!$A:$D,4,FALSE)</f>
        <v>Ethics</v>
      </c>
    </row>
    <row r="107">
      <c r="A107" s="30">
        <v>194213.0</v>
      </c>
      <c r="B107" s="30">
        <v>205.0</v>
      </c>
      <c r="C107" s="31" t="str">
        <f>VLOOKUP($B107,Challenges!$A:$D,2,FALSE)</f>
        <v>Ethics</v>
      </c>
      <c r="D107" s="31" t="str">
        <f>VLOOKUP($B107,Challenges!$A:$D,4,FALSE)</f>
        <v>Difficult to trace what happens to data and to know who has access and for which proposes</v>
      </c>
    </row>
    <row r="108">
      <c r="A108" s="30">
        <v>194213.0</v>
      </c>
      <c r="B108" s="30">
        <v>9.0</v>
      </c>
      <c r="C108" s="31" t="str">
        <f>VLOOKUP($B108,Challenges!$A:$D,2,FALSE)</f>
        <v>Ethics</v>
      </c>
      <c r="D108" s="31" t="str">
        <f>VLOOKUP($B108,Challenges!$A:$D,4,FALSE)</f>
        <v>Trust and Trustworthiness</v>
      </c>
    </row>
    <row r="109">
      <c r="A109" s="30">
        <v>193937.0</v>
      </c>
      <c r="B109" s="30">
        <v>9.0</v>
      </c>
      <c r="C109" s="31" t="str">
        <f>VLOOKUP($B109,Challenges!$A:$D,2,FALSE)</f>
        <v>Ethics</v>
      </c>
      <c r="D109" s="31" t="str">
        <f>VLOOKUP($B109,Challenges!$A:$D,4,FALSE)</f>
        <v>Trust and Trustworthiness</v>
      </c>
    </row>
    <row r="110">
      <c r="A110" s="30">
        <v>194062.0</v>
      </c>
      <c r="B110" s="30">
        <v>9.0</v>
      </c>
      <c r="C110" s="31" t="str">
        <f>VLOOKUP($B110,Challenges!$A:$D,2,FALSE)</f>
        <v>Ethics</v>
      </c>
      <c r="D110" s="31" t="str">
        <f>VLOOKUP($B110,Challenges!$A:$D,4,FALSE)</f>
        <v>Trust and Trustworthiness</v>
      </c>
    </row>
    <row r="111">
      <c r="A111" s="30">
        <v>193871.0</v>
      </c>
      <c r="B111" s="30">
        <v>95.0</v>
      </c>
      <c r="C111" s="31" t="str">
        <f>VLOOKUP($B111,Challenges!$A:$D,2,FALSE)</f>
        <v>Health</v>
      </c>
      <c r="D111" s="31" t="str">
        <f>VLOOKUP($B111,Challenges!$A:$D,4,FALSE)</f>
        <v>Ageing populations</v>
      </c>
    </row>
    <row r="112">
      <c r="A112" s="30">
        <v>193987.0</v>
      </c>
      <c r="B112" s="30">
        <v>202.0</v>
      </c>
      <c r="C112" s="31" t="str">
        <f>VLOOKUP($B112,Challenges!$A:$D,2,FALSE)</f>
        <v>Health</v>
      </c>
      <c r="D112" s="31" t="str">
        <f>VLOOKUP($B112,Challenges!$A:$D,4,FALSE)</f>
        <v>Age-relevant factors in technology that make social media acceptable to older adults </v>
      </c>
    </row>
    <row r="113">
      <c r="A113" s="30">
        <v>193987.0</v>
      </c>
      <c r="B113" s="30">
        <v>203.0</v>
      </c>
      <c r="C113" s="31" t="str">
        <f>VLOOKUP($B113,Challenges!$A:$D,2,FALSE)</f>
        <v>Health</v>
      </c>
      <c r="D113" s="31" t="str">
        <f>VLOOKUP($B113,Challenges!$A:$D,4,FALSE)</f>
        <v>Impact of social engagement in well-being of older adults</v>
      </c>
    </row>
    <row r="114">
      <c r="A114" s="30">
        <v>193993.0</v>
      </c>
      <c r="B114" s="30">
        <v>4.0</v>
      </c>
      <c r="C114" s="31" t="str">
        <f>VLOOKUP($B114,Challenges!$A:$D,2,FALSE)</f>
        <v>Heterogeneity</v>
      </c>
      <c r="D114" s="31" t="str">
        <f>VLOOKUP($B114,Challenges!$A:$D,4,FALSE)</f>
        <v>Heterogeneity</v>
      </c>
    </row>
    <row r="115">
      <c r="A115" s="30">
        <v>193887.0</v>
      </c>
      <c r="B115" s="30">
        <v>31.0</v>
      </c>
      <c r="C115" s="31" t="str">
        <f>VLOOKUP($B115,Challenges!$A:$D,2,FALSE)</f>
        <v>Heterogeneity</v>
      </c>
      <c r="D115" s="31" t="str">
        <f>VLOOKUP($B115,Challenges!$A:$D,4,FALSE)</f>
        <v>Heterogeneous data</v>
      </c>
    </row>
    <row r="116">
      <c r="A116" s="30">
        <v>193972.0</v>
      </c>
      <c r="B116" s="30">
        <v>4.0</v>
      </c>
      <c r="C116" s="31" t="str">
        <f>VLOOKUP($B116,Challenges!$A:$D,2,FALSE)</f>
        <v>Heterogeneity</v>
      </c>
      <c r="D116" s="31" t="str">
        <f>VLOOKUP($B116,Challenges!$A:$D,4,FALSE)</f>
        <v>Heterogeneity</v>
      </c>
    </row>
    <row r="117">
      <c r="A117" s="30">
        <v>194047.0</v>
      </c>
      <c r="B117" s="30">
        <v>4.0</v>
      </c>
      <c r="C117" s="31" t="str">
        <f>VLOOKUP($B117,Challenges!$A:$D,2,FALSE)</f>
        <v>Heterogeneity</v>
      </c>
      <c r="D117" s="31" t="str">
        <f>VLOOKUP($B117,Challenges!$A:$D,4,FALSE)</f>
        <v>Heterogeneity</v>
      </c>
    </row>
    <row r="118">
      <c r="A118" s="30">
        <v>193867.0</v>
      </c>
      <c r="B118" s="30">
        <v>31.0</v>
      </c>
      <c r="C118" s="31" t="str">
        <f>VLOOKUP($B118,Challenges!$A:$D,2,FALSE)</f>
        <v>Heterogeneity</v>
      </c>
      <c r="D118" s="31" t="str">
        <f>VLOOKUP($B118,Challenges!$A:$D,4,FALSE)</f>
        <v>Heterogeneous data</v>
      </c>
    </row>
    <row r="119">
      <c r="A119" s="30">
        <v>193907.0</v>
      </c>
      <c r="B119" s="30">
        <v>194.0</v>
      </c>
      <c r="C119" s="31" t="str">
        <f>VLOOKUP($B119,Challenges!$A:$D,2,FALSE)</f>
        <v>Heterogeneity</v>
      </c>
      <c r="D119" s="31" t="str">
        <f>VLOOKUP($B119,Challenges!$A:$D,4,FALSE)</f>
        <v>Heterogeneity of representation formats </v>
      </c>
    </row>
    <row r="120">
      <c r="A120" s="30">
        <v>193864.0</v>
      </c>
      <c r="B120" s="30">
        <v>21.0</v>
      </c>
      <c r="C120" s="31" t="str">
        <f>VLOOKUP($B120,Challenges!$A:$D,2,FALSE)</f>
        <v>Human-Computer Interaction</v>
      </c>
      <c r="D120" s="31" t="str">
        <f>VLOOKUP($B120,Challenges!$A:$D,4,FALSE)</f>
        <v>Satisfaction</v>
      </c>
    </row>
    <row r="121">
      <c r="A121" s="30">
        <v>193918.0</v>
      </c>
      <c r="B121" s="30">
        <v>23.0</v>
      </c>
      <c r="C121" s="31" t="str">
        <f>VLOOKUP($B121,Challenges!$A:$D,2,FALSE)</f>
        <v>Human-Computer Interaction</v>
      </c>
      <c r="D121" s="31" t="str">
        <f>VLOOKUP($B121,Challenges!$A:$D,4,FALSE)</f>
        <v>Involvement of human factors </v>
      </c>
    </row>
    <row r="122">
      <c r="A122" s="30">
        <v>193996.0</v>
      </c>
      <c r="B122" s="30">
        <v>53.0</v>
      </c>
      <c r="C122" s="31" t="str">
        <f>VLOOKUP($B122,Challenges!$A:$D,2,FALSE)</f>
        <v>Human-Computer Interaction</v>
      </c>
      <c r="D122" s="31" t="str">
        <f>VLOOKUP($B122,Challenges!$A:$D,4,FALSE)</f>
        <v>Usability</v>
      </c>
    </row>
    <row r="123">
      <c r="A123" s="30">
        <v>194067.0</v>
      </c>
      <c r="B123" s="30">
        <v>102.0</v>
      </c>
      <c r="C123" s="31" t="str">
        <f>VLOOKUP($B123,Challenges!$A:$D,2,FALSE)</f>
        <v>Human-Computer Interaction</v>
      </c>
      <c r="D123" s="31" t="str">
        <f>VLOOKUP($B123,Challenges!$A:$D,4,FALSE)</f>
        <v>Combining strengths of human and technology</v>
      </c>
    </row>
    <row r="124">
      <c r="A124" s="30">
        <v>193915.0</v>
      </c>
      <c r="B124" s="30">
        <v>270.0</v>
      </c>
      <c r="C124" s="31" t="str">
        <f>VLOOKUP($B124,Challenges!$A:$D,2,FALSE)</f>
        <v>Human-Computer Interaction</v>
      </c>
      <c r="D124" s="31" t="str">
        <f>VLOOKUP($B124,Challenges!$A:$D,4,FALSE)</f>
        <v>Usable and non-invasive (-intrusive) care technologies</v>
      </c>
    </row>
    <row r="125">
      <c r="A125" s="30">
        <v>194047.0</v>
      </c>
      <c r="B125" s="30">
        <v>53.0</v>
      </c>
      <c r="C125" s="31" t="str">
        <f>VLOOKUP($B125,Challenges!$A:$D,2,FALSE)</f>
        <v>Human-Computer Interaction</v>
      </c>
      <c r="D125" s="31" t="str">
        <f>VLOOKUP($B125,Challenges!$A:$D,4,FALSE)</f>
        <v>Usability</v>
      </c>
    </row>
    <row r="126">
      <c r="A126" s="30">
        <v>193957.0</v>
      </c>
      <c r="B126" s="30">
        <v>53.0</v>
      </c>
      <c r="C126" s="31" t="str">
        <f>VLOOKUP($B126,Challenges!$A:$D,2,FALSE)</f>
        <v>Human-Computer Interaction</v>
      </c>
      <c r="D126" s="31" t="str">
        <f>VLOOKUP($B126,Challenges!$A:$D,4,FALSE)</f>
        <v>Usability</v>
      </c>
    </row>
    <row r="127">
      <c r="A127" s="30">
        <v>193890.0</v>
      </c>
      <c r="B127" s="30">
        <v>151.0</v>
      </c>
      <c r="C127" s="31" t="str">
        <f>VLOOKUP($B127,Challenges!$A:$D,2,FALSE)</f>
        <v>Human-Computer Interaction</v>
      </c>
      <c r="D127" s="31" t="str">
        <f>VLOOKUP($B127,Challenges!$A:$D,4,FALSE)</f>
        <v>Elderly learned to use technology</v>
      </c>
    </row>
    <row r="128">
      <c r="A128" s="30">
        <v>193880.0</v>
      </c>
      <c r="B128" s="30">
        <v>193.0</v>
      </c>
      <c r="C128" s="31" t="str">
        <f>VLOOKUP($B128,Challenges!$A:$D,2,FALSE)</f>
        <v>Human-Computer Interaction</v>
      </c>
      <c r="D128" s="31" t="str">
        <f>VLOOKUP($B128,Challenges!$A:$D,4,FALSE)</f>
        <v>Positive computing research requires cross-disciplinary collaboration among computing, design, human-computer interaction (HCI), and psychology fields. Therefore, acquiring holistic perspectives on this research domain is very challenging.</v>
      </c>
    </row>
    <row r="129">
      <c r="A129" s="30">
        <v>193954.0</v>
      </c>
      <c r="B129" s="30">
        <v>197.0</v>
      </c>
      <c r="C129" s="31" t="str">
        <f>VLOOKUP($B129,Challenges!$A:$D,2,FALSE)</f>
        <v>Human-Computer Interaction</v>
      </c>
      <c r="D129" s="31" t="str">
        <f>VLOOKUP($B129,Challenges!$A:$D,4,FALSE)</f>
        <v>Empowered users</v>
      </c>
    </row>
    <row r="130">
      <c r="A130" s="30">
        <v>193934.0</v>
      </c>
      <c r="B130" s="30">
        <v>255.0</v>
      </c>
      <c r="C130" s="31" t="str">
        <f>VLOOKUP($B130,Challenges!$A:$D,2,FALSE)</f>
        <v>Human-Computer Interaction</v>
      </c>
      <c r="D130" s="31" t="str">
        <f>VLOOKUP($B130,Challenges!$A:$D,4,FALSE)</f>
        <v>Interacting with the technology</v>
      </c>
    </row>
    <row r="131">
      <c r="A131" s="30">
        <v>194033.0</v>
      </c>
      <c r="B131" s="30">
        <v>269.0</v>
      </c>
      <c r="C131" s="31" t="str">
        <f>VLOOKUP($B131,Challenges!$A:$D,2,FALSE)</f>
        <v>Human-Computer Interaction</v>
      </c>
      <c r="D131" s="31" t="str">
        <f>VLOOKUP($B131,Challenges!$A:$D,4,FALSE)</f>
        <v>Engagement in health interventions</v>
      </c>
    </row>
    <row r="132">
      <c r="A132" s="30">
        <v>194033.0</v>
      </c>
      <c r="B132" s="30">
        <v>270.0</v>
      </c>
      <c r="C132" s="31" t="str">
        <f>VLOOKUP($B132,Challenges!$A:$D,2,FALSE)</f>
        <v>Human-Computer Interaction</v>
      </c>
      <c r="D132" s="31" t="str">
        <f>VLOOKUP($B132,Challenges!$A:$D,4,FALSE)</f>
        <v>Usable and non-invasive (-intrusive) care technologies</v>
      </c>
    </row>
    <row r="133">
      <c r="A133" s="30">
        <v>193918.0</v>
      </c>
      <c r="B133" s="30">
        <v>201.0</v>
      </c>
      <c r="C133" s="31" t="str">
        <f>VLOOKUP($B133,Challenges!$A:$D,2,FALSE)</f>
        <v>Internet of Things</v>
      </c>
      <c r="D133" s="31" t="str">
        <f>VLOOKUP($B133,Challenges!$A:$D,4,FALSE)</f>
        <v>Mobility</v>
      </c>
    </row>
    <row r="134">
      <c r="A134" s="30">
        <v>193918.0</v>
      </c>
      <c r="B134" s="30">
        <v>25.0</v>
      </c>
      <c r="C134" s="31" t="str">
        <f>VLOOKUP($B134,Challenges!$A:$D,2,FALSE)</f>
        <v>Internet of Things</v>
      </c>
      <c r="D134" s="31" t="str">
        <f>VLOOKUP($B134,Challenges!$A:$D,4,FALSE)</f>
        <v>Uncontrolled environments</v>
      </c>
    </row>
    <row r="135">
      <c r="A135" s="30">
        <v>193877.0</v>
      </c>
      <c r="B135" s="30">
        <v>108.0</v>
      </c>
      <c r="C135" s="31" t="str">
        <f>VLOOKUP($B135,Challenges!$A:$D,2,FALSE)</f>
        <v>Internet of Things</v>
      </c>
      <c r="D135" s="31" t="str">
        <f>VLOOKUP($B135,Challenges!$A:$D,4,FALSE)</f>
        <v>Moving from passive sensing to acting on data inferences and interacting with users</v>
      </c>
    </row>
    <row r="136">
      <c r="A136" s="30">
        <v>193900.0</v>
      </c>
      <c r="B136" s="30">
        <v>138.0</v>
      </c>
      <c r="C136" s="31" t="str">
        <f>VLOOKUP($B136,Challenges!$A:$D,2,FALSE)</f>
        <v>Internet of Things</v>
      </c>
      <c r="D136" s="31" t="str">
        <f>VLOOKUP($B136,Challenges!$A:$D,4,FALSE)</f>
        <v>Personalized IoT-Health</v>
      </c>
    </row>
    <row r="137">
      <c r="A137" s="30">
        <v>193867.0</v>
      </c>
      <c r="B137" s="30">
        <v>138.0</v>
      </c>
      <c r="C137" s="31" t="str">
        <f>VLOOKUP($B137,Challenges!$A:$D,2,FALSE)</f>
        <v>Internet of Things</v>
      </c>
      <c r="D137" s="31" t="str">
        <f>VLOOKUP($B137,Challenges!$A:$D,4,FALSE)</f>
        <v>Personalized IoT-Health</v>
      </c>
    </row>
    <row r="138">
      <c r="A138" s="30">
        <v>194110.0</v>
      </c>
      <c r="B138" s="30">
        <v>260.0</v>
      </c>
      <c r="C138" s="31" t="str">
        <f>VLOOKUP($B138,Challenges!$A:$D,2,FALSE)</f>
        <v>Internet of Things</v>
      </c>
      <c r="D138" s="31" t="str">
        <f>VLOOKUP($B138,Challenges!$A:$D,4,FALSE)</f>
        <v>Integration with smart cities and smart home projects</v>
      </c>
    </row>
    <row r="139">
      <c r="A139" s="30">
        <v>193901.0</v>
      </c>
      <c r="B139" s="30">
        <v>245.0</v>
      </c>
      <c r="C139" s="31" t="str">
        <f>VLOOKUP($B139,Challenges!$A:$D,2,FALSE)</f>
        <v>Internet of Things</v>
      </c>
      <c r="D139" s="31" t="str">
        <f>VLOOKUP($B139,Challenges!$A:$D,4,FALSE)</f>
        <v>Ubiquitous connectivity</v>
      </c>
    </row>
    <row r="140">
      <c r="A140" s="30">
        <v>193848.0</v>
      </c>
      <c r="B140" s="30">
        <v>157.0</v>
      </c>
      <c r="C140" s="31" t="str">
        <f>VLOOKUP($B140,Challenges!$A:$D,2,FALSE)</f>
        <v>Internet of Things</v>
      </c>
      <c r="D140" s="31" t="str">
        <f>VLOOKUP($B140,Challenges!$A:$D,4,FALSE)</f>
        <v>Plug-and-play ability</v>
      </c>
    </row>
    <row r="141">
      <c r="A141" s="30">
        <v>193848.0</v>
      </c>
      <c r="B141" s="30">
        <v>201.0</v>
      </c>
      <c r="C141" s="31" t="str">
        <f>VLOOKUP($B141,Challenges!$A:$D,2,FALSE)</f>
        <v>Internet of Things</v>
      </c>
      <c r="D141" s="31" t="str">
        <f>VLOOKUP($B141,Challenges!$A:$D,4,FALSE)</f>
        <v>Mobility</v>
      </c>
    </row>
    <row r="142">
      <c r="A142" s="30">
        <v>193877.0</v>
      </c>
      <c r="B142" s="30">
        <v>108.0</v>
      </c>
      <c r="C142" s="31" t="str">
        <f>VLOOKUP($B142,Challenges!$A:$D,2,FALSE)</f>
        <v>Internet of Things</v>
      </c>
      <c r="D142" s="31" t="str">
        <f>VLOOKUP($B142,Challenges!$A:$D,4,FALSE)</f>
        <v>Moving from passive sensing to acting on data inferences and interacting with users</v>
      </c>
    </row>
    <row r="143">
      <c r="A143" s="30">
        <v>193954.0</v>
      </c>
      <c r="B143" s="30">
        <v>201.0</v>
      </c>
      <c r="C143" s="31" t="str">
        <f>VLOOKUP($B143,Challenges!$A:$D,2,FALSE)</f>
        <v>Internet of Things</v>
      </c>
      <c r="D143" s="31" t="str">
        <f>VLOOKUP($B143,Challenges!$A:$D,4,FALSE)</f>
        <v>Mobility</v>
      </c>
    </row>
    <row r="144">
      <c r="A144" s="30">
        <v>194213.0</v>
      </c>
      <c r="B144" s="30">
        <v>208.0</v>
      </c>
      <c r="C144" s="31" t="str">
        <f>VLOOKUP($B144,Challenges!$A:$D,2,FALSE)</f>
        <v>Internet of Things</v>
      </c>
      <c r="D144" s="31" t="str">
        <f>VLOOKUP($B144,Challenges!$A:$D,4,FALSE)</f>
        <v>Transparency</v>
      </c>
    </row>
    <row r="145">
      <c r="A145" s="30">
        <v>193872.0</v>
      </c>
      <c r="B145" s="30">
        <v>138.0</v>
      </c>
      <c r="C145" s="31" t="str">
        <f>VLOOKUP($B145,Challenges!$A:$D,2,FALSE)</f>
        <v>Internet of Things</v>
      </c>
      <c r="D145" s="31" t="str">
        <f>VLOOKUP($B145,Challenges!$A:$D,4,FALSE)</f>
        <v>Personalized IoT-Health</v>
      </c>
    </row>
    <row r="146">
      <c r="A146" s="30">
        <v>193870.0</v>
      </c>
      <c r="B146" s="30">
        <v>234.0</v>
      </c>
      <c r="C146" s="31" t="str">
        <f>VLOOKUP($B146,Challenges!$A:$D,2,FALSE)</f>
        <v>Internet of Things</v>
      </c>
      <c r="D146" s="31" t="str">
        <f>VLOOKUP($B146,Challenges!$A:$D,4,FALSE)</f>
        <v>Green technology</v>
      </c>
    </row>
    <row r="147">
      <c r="A147" s="30">
        <v>194052.0</v>
      </c>
      <c r="B147" s="30">
        <v>138.0</v>
      </c>
      <c r="C147" s="31" t="str">
        <f>VLOOKUP($B147,Challenges!$A:$D,2,FALSE)</f>
        <v>Internet of Things</v>
      </c>
      <c r="D147" s="31" t="str">
        <f>VLOOKUP($B147,Challenges!$A:$D,4,FALSE)</f>
        <v>Personalized IoT-Health</v>
      </c>
    </row>
    <row r="148">
      <c r="A148" s="30">
        <v>193899.0</v>
      </c>
      <c r="B148" s="30">
        <v>245.0</v>
      </c>
      <c r="C148" s="31" t="str">
        <f>VLOOKUP($B148,Challenges!$A:$D,2,FALSE)</f>
        <v>Internet of Things</v>
      </c>
      <c r="D148" s="31" t="str">
        <f>VLOOKUP($B148,Challenges!$A:$D,4,FALSE)</f>
        <v>Ubiquitous connectivity</v>
      </c>
    </row>
    <row r="149">
      <c r="A149" s="30">
        <v>193912.0</v>
      </c>
      <c r="B149" s="30">
        <v>249.0</v>
      </c>
      <c r="C149" s="31" t="str">
        <f>VLOOKUP($B149,Challenges!$A:$D,2,FALSE)</f>
        <v>Internet of Things</v>
      </c>
      <c r="D149" s="31" t="str">
        <f>VLOOKUP($B149,Challenges!$A:$D,4,FALSE)</f>
        <v>Connected health economy ecosystem</v>
      </c>
    </row>
    <row r="150">
      <c r="A150" s="30">
        <v>193876.0</v>
      </c>
      <c r="B150" s="30">
        <v>260.0</v>
      </c>
      <c r="C150" s="31" t="str">
        <f>VLOOKUP($B150,Challenges!$A:$D,2,FALSE)</f>
        <v>Internet of Things</v>
      </c>
      <c r="D150" s="31" t="str">
        <f>VLOOKUP($B150,Challenges!$A:$D,4,FALSE)</f>
        <v>Integration with smart cities and smart home projects</v>
      </c>
    </row>
    <row r="151">
      <c r="A151" s="30">
        <v>193919.0</v>
      </c>
      <c r="B151" s="30">
        <v>1.0</v>
      </c>
      <c r="C151" s="31" t="str">
        <f>VLOOKUP($B151,Challenges!$A:$D,2,FALSE)</f>
        <v>Middleware</v>
      </c>
      <c r="D151" s="31" t="str">
        <f>VLOOKUP($B151,Challenges!$A:$D,4,FALSE)</f>
        <v>Lack of interoperability</v>
      </c>
    </row>
    <row r="152">
      <c r="A152" s="30">
        <v>193993.0</v>
      </c>
      <c r="B152" s="30">
        <v>1.0</v>
      </c>
      <c r="C152" s="31" t="str">
        <f>VLOOKUP($B152,Challenges!$A:$D,2,FALSE)</f>
        <v>Middleware</v>
      </c>
      <c r="D152" s="31" t="str">
        <f>VLOOKUP($B152,Challenges!$A:$D,4,FALSE)</f>
        <v>Lack of interoperability</v>
      </c>
    </row>
    <row r="153">
      <c r="A153" s="30">
        <v>193993.0</v>
      </c>
      <c r="B153" s="30">
        <v>165.0</v>
      </c>
      <c r="C153" s="31" t="str">
        <f>VLOOKUP($B153,Challenges!$A:$D,2,FALSE)</f>
        <v>Middleware</v>
      </c>
      <c r="D153" s="31" t="str">
        <f>VLOOKUP($B153,Challenges!$A:$D,4,FALSE)</f>
        <v>Device discovery</v>
      </c>
    </row>
    <row r="154">
      <c r="A154" s="30">
        <v>193944.0</v>
      </c>
      <c r="B154" s="30">
        <v>1.0</v>
      </c>
      <c r="C154" s="31" t="str">
        <f>VLOOKUP($B154,Challenges!$A:$D,2,FALSE)</f>
        <v>Middleware</v>
      </c>
      <c r="D154" s="31" t="str">
        <f>VLOOKUP($B154,Challenges!$A:$D,4,FALSE)</f>
        <v>Lack of interoperability</v>
      </c>
    </row>
    <row r="155">
      <c r="A155" s="30">
        <v>193871.0</v>
      </c>
      <c r="B155" s="30">
        <v>94.0</v>
      </c>
      <c r="C155" s="31" t="str">
        <f>VLOOKUP($B155,Challenges!$A:$D,2,FALSE)</f>
        <v>Middleware</v>
      </c>
      <c r="D155" s="31" t="str">
        <f>VLOOKUP($B155,Challenges!$A:$D,4,FALSE)</f>
        <v>Lack of universal access </v>
      </c>
    </row>
    <row r="156">
      <c r="A156" s="30">
        <v>193898.0</v>
      </c>
      <c r="B156" s="30">
        <v>1.0</v>
      </c>
      <c r="C156" s="31" t="str">
        <f>VLOOKUP($B156,Challenges!$A:$D,2,FALSE)</f>
        <v>Middleware</v>
      </c>
      <c r="D156" s="31" t="str">
        <f>VLOOKUP($B156,Challenges!$A:$D,4,FALSE)</f>
        <v>Lack of interoperability</v>
      </c>
    </row>
    <row r="157">
      <c r="A157" s="30">
        <v>193900.0</v>
      </c>
      <c r="B157" s="30">
        <v>1.0</v>
      </c>
      <c r="C157" s="31" t="str">
        <f>VLOOKUP($B157,Challenges!$A:$D,2,FALSE)</f>
        <v>Middleware</v>
      </c>
      <c r="D157" s="31" t="str">
        <f>VLOOKUP($B157,Challenges!$A:$D,4,FALSE)</f>
        <v>Lack of interoperability</v>
      </c>
    </row>
    <row r="158">
      <c r="A158" s="30">
        <v>194047.0</v>
      </c>
      <c r="B158" s="30">
        <v>1.0</v>
      </c>
      <c r="C158" s="31" t="str">
        <f>VLOOKUP($B158,Challenges!$A:$D,2,FALSE)</f>
        <v>Middleware</v>
      </c>
      <c r="D158" s="31" t="str">
        <f>VLOOKUP($B158,Challenges!$A:$D,4,FALSE)</f>
        <v>Lack of interoperability</v>
      </c>
    </row>
    <row r="159">
      <c r="A159" s="30">
        <v>193891.0</v>
      </c>
      <c r="B159" s="30">
        <v>1.0</v>
      </c>
      <c r="C159" s="31" t="str">
        <f>VLOOKUP($B159,Challenges!$A:$D,2,FALSE)</f>
        <v>Middleware</v>
      </c>
      <c r="D159" s="31" t="str">
        <f>VLOOKUP($B159,Challenges!$A:$D,4,FALSE)</f>
        <v>Lack of interoperability</v>
      </c>
    </row>
    <row r="160">
      <c r="A160" s="30">
        <v>193901.0</v>
      </c>
      <c r="B160" s="30">
        <v>1.0</v>
      </c>
      <c r="C160" s="31" t="str">
        <f>VLOOKUP($B160,Challenges!$A:$D,2,FALSE)</f>
        <v>Middleware</v>
      </c>
      <c r="D160" s="31" t="str">
        <f>VLOOKUP($B160,Challenges!$A:$D,4,FALSE)</f>
        <v>Lack of interoperability</v>
      </c>
    </row>
    <row r="161">
      <c r="A161" s="30">
        <v>193901.0</v>
      </c>
      <c r="B161" s="30">
        <v>1.0</v>
      </c>
      <c r="C161" s="31" t="str">
        <f>VLOOKUP($B161,Challenges!$A:$D,2,FALSE)</f>
        <v>Middleware</v>
      </c>
      <c r="D161" s="31" t="str">
        <f>VLOOKUP($B161,Challenges!$A:$D,4,FALSE)</f>
        <v>Lack of interoperability</v>
      </c>
    </row>
    <row r="162">
      <c r="A162" s="30">
        <v>193848.0</v>
      </c>
      <c r="B162" s="30">
        <v>165.0</v>
      </c>
      <c r="C162" s="31" t="str">
        <f>VLOOKUP($B162,Challenges!$A:$D,2,FALSE)</f>
        <v>Middleware</v>
      </c>
      <c r="D162" s="31" t="str">
        <f>VLOOKUP($B162,Challenges!$A:$D,4,FALSE)</f>
        <v>Device discovery</v>
      </c>
    </row>
    <row r="163">
      <c r="A163" s="30">
        <v>193848.0</v>
      </c>
      <c r="B163" s="30">
        <v>166.0</v>
      </c>
      <c r="C163" s="31" t="str">
        <f>VLOOKUP($B163,Challenges!$A:$D,2,FALSE)</f>
        <v>Middleware</v>
      </c>
      <c r="D163" s="31" t="str">
        <f>VLOOKUP($B163,Challenges!$A:$D,4,FALSE)</f>
        <v>Protocol interoperability</v>
      </c>
    </row>
    <row r="164">
      <c r="A164" s="30">
        <v>193848.0</v>
      </c>
      <c r="B164" s="30">
        <v>167.0</v>
      </c>
      <c r="C164" s="31" t="str">
        <f>VLOOKUP($B164,Challenges!$A:$D,2,FALSE)</f>
        <v>Middleware</v>
      </c>
      <c r="D164" s="31" t="str">
        <f>VLOOKUP($B164,Challenges!$A:$D,4,FALSE)</f>
        <v>Device interoperability</v>
      </c>
    </row>
    <row r="165">
      <c r="A165" s="30">
        <v>193907.0</v>
      </c>
      <c r="B165" s="30">
        <v>1.0</v>
      </c>
      <c r="C165" s="31" t="str">
        <f>VLOOKUP($B165,Challenges!$A:$D,2,FALSE)</f>
        <v>Middleware</v>
      </c>
      <c r="D165" s="31" t="str">
        <f>VLOOKUP($B165,Challenges!$A:$D,4,FALSE)</f>
        <v>Lack of interoperability</v>
      </c>
    </row>
    <row r="166">
      <c r="A166" s="30">
        <v>193937.0</v>
      </c>
      <c r="B166" s="30">
        <v>1.0</v>
      </c>
      <c r="C166" s="31" t="str">
        <f>VLOOKUP($B166,Challenges!$A:$D,2,FALSE)</f>
        <v>Middleware</v>
      </c>
      <c r="D166" s="31" t="str">
        <f>VLOOKUP($B166,Challenges!$A:$D,4,FALSE)</f>
        <v>Lack of interoperability</v>
      </c>
    </row>
    <row r="167">
      <c r="A167" s="30">
        <v>193872.0</v>
      </c>
      <c r="B167" s="30">
        <v>1.0</v>
      </c>
      <c r="C167" s="31" t="str">
        <f>VLOOKUP($B167,Challenges!$A:$D,2,FALSE)</f>
        <v>Middleware</v>
      </c>
      <c r="D167" s="31" t="str">
        <f>VLOOKUP($B167,Challenges!$A:$D,4,FALSE)</f>
        <v>Lack of interoperability</v>
      </c>
    </row>
    <row r="168">
      <c r="A168" s="30">
        <v>193876.0</v>
      </c>
      <c r="B168" s="30">
        <v>1.0</v>
      </c>
      <c r="C168" s="31" t="str">
        <f>VLOOKUP($B168,Challenges!$A:$D,2,FALSE)</f>
        <v>Middleware</v>
      </c>
      <c r="D168" s="31" t="str">
        <f>VLOOKUP($B168,Challenges!$A:$D,4,FALSE)</f>
        <v>Lack of interoperability</v>
      </c>
    </row>
    <row r="169">
      <c r="A169" s="30">
        <v>193919.0</v>
      </c>
      <c r="B169" s="30">
        <v>2.0</v>
      </c>
      <c r="C169" s="31" t="str">
        <f>VLOOKUP($B169,Challenges!$A:$D,2,FALSE)</f>
        <v>Network and Communication Technologies</v>
      </c>
      <c r="D169" s="31" t="str">
        <f>VLOOKUP($B169,Challenges!$A:$D,4,FALSE)</f>
        <v>Network Address Translation (NAT)</v>
      </c>
    </row>
    <row r="170">
      <c r="A170" s="30">
        <v>193969.0</v>
      </c>
      <c r="B170" s="30">
        <v>57.0</v>
      </c>
      <c r="C170" s="31" t="str">
        <f>VLOOKUP($B170,Challenges!$A:$D,2,FALSE)</f>
        <v>Network and Communication Technologies</v>
      </c>
      <c r="D170" s="31" t="str">
        <f>VLOOKUP($B170,Challenges!$A:$D,4,FALSE)</f>
        <v>Network and Communication Technologies</v>
      </c>
    </row>
    <row r="171">
      <c r="A171" s="30">
        <v>193993.0</v>
      </c>
      <c r="B171" s="30">
        <v>8.0</v>
      </c>
      <c r="C171" s="31" t="str">
        <f>VLOOKUP($B171,Challenges!$A:$D,2,FALSE)</f>
        <v>Network and Communication Technologies</v>
      </c>
      <c r="D171" s="31" t="str">
        <f>VLOOKUP($B171,Challenges!$A:$D,4,FALSE)</f>
        <v>Protocols adapted to IoT-Health area</v>
      </c>
    </row>
    <row r="172">
      <c r="A172" s="30">
        <v>193993.0</v>
      </c>
      <c r="B172" s="30">
        <v>12.0</v>
      </c>
      <c r="C172" s="31" t="str">
        <f>VLOOKUP($B172,Challenges!$A:$D,2,FALSE)</f>
        <v>Network and Communication Technologies</v>
      </c>
      <c r="D172" s="31" t="str">
        <f>VLOOKUP($B172,Challenges!$A:$D,4,FALSE)</f>
        <v>Data communication</v>
      </c>
    </row>
    <row r="173">
      <c r="A173" s="30">
        <v>193873.0</v>
      </c>
      <c r="B173" s="30">
        <v>27.0</v>
      </c>
      <c r="C173" s="31" t="str">
        <f>VLOOKUP($B173,Challenges!$A:$D,2,FALSE)</f>
        <v>Network and Communication Technologies</v>
      </c>
      <c r="D173" s="31" t="str">
        <f>VLOOKUP($B173,Challenges!$A:$D,4,FALSE)</f>
        <v>Latency</v>
      </c>
    </row>
    <row r="174">
      <c r="A174" s="30">
        <v>194010.0</v>
      </c>
      <c r="B174" s="30">
        <v>63.0</v>
      </c>
      <c r="C174" s="31" t="str">
        <f>VLOOKUP($B174,Challenges!$A:$D,2,FALSE)</f>
        <v>Network and Communication Technologies</v>
      </c>
      <c r="D174" s="31" t="str">
        <f>VLOOKUP($B174,Challenges!$A:$D,4,FALSE)</f>
        <v>Scalability</v>
      </c>
    </row>
    <row r="175">
      <c r="A175" s="30">
        <v>193995.0</v>
      </c>
      <c r="B175" s="30">
        <v>34.0</v>
      </c>
      <c r="C175" s="31" t="str">
        <f>VLOOKUP($B175,Challenges!$A:$D,2,FALSE)</f>
        <v>Network and Communication Technologies</v>
      </c>
      <c r="D175" s="31" t="str">
        <f>VLOOKUP($B175,Challenges!$A:$D,4,FALSE)</f>
        <v>Bandwidth</v>
      </c>
    </row>
    <row r="176">
      <c r="A176" s="30">
        <v>193995.0</v>
      </c>
      <c r="B176" s="30">
        <v>35.0</v>
      </c>
      <c r="C176" s="31" t="str">
        <f>VLOOKUP($B176,Challenges!$A:$D,2,FALSE)</f>
        <v>Network and Communication Technologies</v>
      </c>
      <c r="D176" s="31" t="str">
        <f>VLOOKUP($B176,Challenges!$A:$D,4,FALSE)</f>
        <v>Communication infrastructure</v>
      </c>
    </row>
    <row r="177">
      <c r="A177" s="30">
        <v>193930.0</v>
      </c>
      <c r="B177" s="30">
        <v>40.0</v>
      </c>
      <c r="C177" s="31" t="str">
        <f>VLOOKUP($B177,Challenges!$A:$D,2,FALSE)</f>
        <v>Network and Communication Technologies</v>
      </c>
      <c r="D177" s="31" t="str">
        <f>VLOOKUP($B177,Challenges!$A:$D,4,FALSE)</f>
        <v>Data transmission by BASN</v>
      </c>
    </row>
    <row r="178">
      <c r="A178" s="30">
        <v>193930.0</v>
      </c>
      <c r="B178" s="30">
        <v>41.0</v>
      </c>
      <c r="C178" s="31" t="str">
        <f>VLOOKUP($B178,Challenges!$A:$D,2,FALSE)</f>
        <v>Network and Communication Technologies</v>
      </c>
      <c r="D178" s="31" t="str">
        <f>VLOOKUP($B178,Challenges!$A:$D,4,FALSE)</f>
        <v>Timely delivery</v>
      </c>
    </row>
    <row r="179">
      <c r="A179" s="30">
        <v>193930.0</v>
      </c>
      <c r="B179" s="30">
        <v>42.0</v>
      </c>
      <c r="C179" s="31" t="str">
        <f>VLOOKUP($B179,Challenges!$A:$D,2,FALSE)</f>
        <v>Network and Communication Technologies</v>
      </c>
      <c r="D179" s="31" t="str">
        <f>VLOOKUP($B179,Challenges!$A:$D,4,FALSE)</f>
        <v>Network interference </v>
      </c>
    </row>
    <row r="180">
      <c r="A180" s="30">
        <v>193883.0</v>
      </c>
      <c r="B180" s="30">
        <v>46.0</v>
      </c>
      <c r="C180" s="31" t="str">
        <f>VLOOKUP($B180,Challenges!$A:$D,2,FALSE)</f>
        <v>Network and Communication Technologies</v>
      </c>
      <c r="D180" s="31" t="str">
        <f>VLOOKUP($B180,Challenges!$A:$D,4,FALSE)</f>
        <v>Reducing E2E latency and packet drop rate</v>
      </c>
    </row>
    <row r="181">
      <c r="A181" s="30">
        <v>193996.0</v>
      </c>
      <c r="B181" s="30">
        <v>57.0</v>
      </c>
      <c r="C181" s="31" t="str">
        <f>VLOOKUP($B181,Challenges!$A:$D,2,FALSE)</f>
        <v>Network and Communication Technologies</v>
      </c>
      <c r="D181" s="31" t="str">
        <f>VLOOKUP($B181,Challenges!$A:$D,4,FALSE)</f>
        <v>Network and Communication Technologies</v>
      </c>
    </row>
    <row r="182">
      <c r="A182" s="30">
        <v>193914.0</v>
      </c>
      <c r="B182" s="30">
        <v>58.0</v>
      </c>
      <c r="C182" s="31" t="str">
        <f>VLOOKUP($B182,Challenges!$A:$D,2,FALSE)</f>
        <v>Network and Communication Technologies</v>
      </c>
      <c r="D182" s="31" t="str">
        <f>VLOOKUP($B182,Challenges!$A:$D,4,FALSE)</f>
        <v>Loss of signals and connectivity</v>
      </c>
    </row>
    <row r="183">
      <c r="A183" s="30">
        <v>193893.0</v>
      </c>
      <c r="B183" s="30">
        <v>63.0</v>
      </c>
      <c r="C183" s="31" t="str">
        <f>VLOOKUP($B183,Challenges!$A:$D,2,FALSE)</f>
        <v>Network and Communication Technologies</v>
      </c>
      <c r="D183" s="31" t="str">
        <f>VLOOKUP($B183,Challenges!$A:$D,4,FALSE)</f>
        <v>Scalability</v>
      </c>
    </row>
    <row r="184">
      <c r="A184" s="30">
        <v>193972.0</v>
      </c>
      <c r="B184" s="30">
        <v>77.0</v>
      </c>
      <c r="C184" s="31" t="str">
        <f>VLOOKUP($B184,Challenges!$A:$D,2,FALSE)</f>
        <v>Network and Communication Technologies</v>
      </c>
      <c r="D184" s="31" t="str">
        <f>VLOOKUP($B184,Challenges!$A:$D,4,FALSE)</f>
        <v>Traffic load</v>
      </c>
    </row>
    <row r="185">
      <c r="A185" s="30">
        <v>193972.0</v>
      </c>
      <c r="B185" s="30">
        <v>63.0</v>
      </c>
      <c r="C185" s="31" t="str">
        <f>VLOOKUP($B185,Challenges!$A:$D,2,FALSE)</f>
        <v>Network and Communication Technologies</v>
      </c>
      <c r="D185" s="31" t="str">
        <f>VLOOKUP($B185,Challenges!$A:$D,4,FALSE)</f>
        <v>Scalability</v>
      </c>
    </row>
    <row r="186">
      <c r="A186" s="30">
        <v>193972.0</v>
      </c>
      <c r="B186" s="30">
        <v>80.0</v>
      </c>
      <c r="C186" s="31" t="str">
        <f>VLOOKUP($B186,Challenges!$A:$D,2,FALSE)</f>
        <v>Network and Communication Technologies</v>
      </c>
      <c r="D186" s="31" t="str">
        <f>VLOOKUP($B186,Challenges!$A:$D,4,FALSE)</f>
        <v>Error/Fault tolerance</v>
      </c>
    </row>
    <row r="187">
      <c r="A187" s="30">
        <v>193972.0</v>
      </c>
      <c r="B187" s="30">
        <v>82.0</v>
      </c>
      <c r="C187" s="31" t="str">
        <f>VLOOKUP($B187,Challenges!$A:$D,2,FALSE)</f>
        <v>Network and Communication Technologies</v>
      </c>
      <c r="D187" s="31" t="str">
        <f>VLOOKUP($B187,Challenges!$A:$D,4,FALSE)</f>
        <v>Multiple receiver and traffic types</v>
      </c>
    </row>
    <row r="188">
      <c r="A188" s="30">
        <v>193898.0</v>
      </c>
      <c r="B188" s="30">
        <v>220.0</v>
      </c>
      <c r="C188" s="31" t="str">
        <f>VLOOKUP($B188,Challenges!$A:$D,2,FALSE)</f>
        <v>Network and Communication Technologies</v>
      </c>
      <c r="D188" s="31" t="str">
        <f>VLOOKUP($B188,Challenges!$A:$D,4,FALSE)</f>
        <v>Low latency</v>
      </c>
    </row>
    <row r="189">
      <c r="A189" s="30">
        <v>194012.0</v>
      </c>
      <c r="B189" s="30">
        <v>227.0</v>
      </c>
      <c r="C189" s="31" t="str">
        <f>VLOOKUP($B189,Challenges!$A:$D,2,FALSE)</f>
        <v>Network and Communication Technologies</v>
      </c>
      <c r="D189" s="31" t="str">
        <f>VLOOKUP($B189,Challenges!$A:$D,4,FALSE)</f>
        <v>Availability</v>
      </c>
    </row>
    <row r="190">
      <c r="A190" s="30">
        <v>193901.0</v>
      </c>
      <c r="B190" s="30">
        <v>154.0</v>
      </c>
      <c r="C190" s="31" t="str">
        <f>VLOOKUP($B190,Challenges!$A:$D,2,FALSE)</f>
        <v>Network and Communication Technologies</v>
      </c>
      <c r="D190" s="31" t="str">
        <f>VLOOKUP($B190,Challenges!$A:$D,4,FALSE)</f>
        <v>Development of new protocols that are reliable and energy efficient in data transmission</v>
      </c>
    </row>
    <row r="191">
      <c r="A191" s="30">
        <v>193848.0</v>
      </c>
      <c r="B191" s="30">
        <v>63.0</v>
      </c>
      <c r="C191" s="31" t="str">
        <f>VLOOKUP($B191,Challenges!$A:$D,2,FALSE)</f>
        <v>Network and Communication Technologies</v>
      </c>
      <c r="D191" s="31" t="str">
        <f>VLOOKUP($B191,Challenges!$A:$D,4,FALSE)</f>
        <v>Scalability</v>
      </c>
    </row>
    <row r="192">
      <c r="A192" s="30">
        <v>193848.0</v>
      </c>
      <c r="B192" s="30">
        <v>163.0</v>
      </c>
      <c r="C192" s="31" t="str">
        <f>VLOOKUP($B192,Challenges!$A:$D,2,FALSE)</f>
        <v>Network and Communication Technologies</v>
      </c>
      <c r="D192" s="31" t="str">
        <f>VLOOKUP($B192,Challenges!$A:$D,4,FALSE)</f>
        <v>Transmission speed</v>
      </c>
    </row>
    <row r="193">
      <c r="A193" s="30">
        <v>193913.0</v>
      </c>
      <c r="B193" s="30">
        <v>176.0</v>
      </c>
      <c r="C193" s="31" t="str">
        <f>VLOOKUP($B193,Challenges!$A:$D,2,FALSE)</f>
        <v>Network and Communication Technologies</v>
      </c>
      <c r="D193" s="31" t="str">
        <f>VLOOKUP($B193,Challenges!$A:$D,4,FALSE)</f>
        <v>Network design</v>
      </c>
    </row>
    <row r="194">
      <c r="A194" s="30">
        <v>194107.0</v>
      </c>
      <c r="B194" s="30">
        <v>63.0</v>
      </c>
      <c r="C194" s="31" t="str">
        <f>VLOOKUP($B194,Challenges!$A:$D,2,FALSE)</f>
        <v>Network and Communication Technologies</v>
      </c>
      <c r="D194" s="31" t="str">
        <f>VLOOKUP($B194,Challenges!$A:$D,4,FALSE)</f>
        <v>Scalability</v>
      </c>
    </row>
    <row r="195">
      <c r="A195" s="30">
        <v>193847.0</v>
      </c>
      <c r="B195" s="30">
        <v>35.0</v>
      </c>
      <c r="C195" s="31" t="str">
        <f>VLOOKUP($B195,Challenges!$A:$D,2,FALSE)</f>
        <v>Network and Communication Technologies</v>
      </c>
      <c r="D195" s="31" t="str">
        <f>VLOOKUP($B195,Challenges!$A:$D,4,FALSE)</f>
        <v>Communication infrastructure</v>
      </c>
    </row>
    <row r="196">
      <c r="A196" s="30">
        <v>193967.0</v>
      </c>
      <c r="B196" s="30">
        <v>220.0</v>
      </c>
      <c r="C196" s="31" t="str">
        <f>VLOOKUP($B196,Challenges!$A:$D,2,FALSE)</f>
        <v>Network and Communication Technologies</v>
      </c>
      <c r="D196" s="31" t="str">
        <f>VLOOKUP($B196,Challenges!$A:$D,4,FALSE)</f>
        <v>Low latency</v>
      </c>
    </row>
    <row r="197">
      <c r="A197" s="30">
        <v>193925.0</v>
      </c>
      <c r="B197" s="30">
        <v>226.0</v>
      </c>
      <c r="C197" s="31" t="str">
        <f>VLOOKUP($B197,Challenges!$A:$D,2,FALSE)</f>
        <v>Network and Communication Technologies</v>
      </c>
      <c r="D197" s="31" t="str">
        <f>VLOOKUP($B197,Challenges!$A:$D,4,FALSE)</f>
        <v>Continuous access to the network</v>
      </c>
    </row>
    <row r="198">
      <c r="A198" s="30">
        <v>193925.0</v>
      </c>
      <c r="B198" s="30">
        <v>227.0</v>
      </c>
      <c r="C198" s="31" t="str">
        <f>VLOOKUP($B198,Challenges!$A:$D,2,FALSE)</f>
        <v>Network and Communication Technologies</v>
      </c>
      <c r="D198" s="31" t="str">
        <f>VLOOKUP($B198,Challenges!$A:$D,4,FALSE)</f>
        <v>Availability</v>
      </c>
    </row>
    <row r="199">
      <c r="A199" s="30">
        <v>193949.0</v>
      </c>
      <c r="B199" s="30">
        <v>237.0</v>
      </c>
      <c r="C199" s="31" t="str">
        <f>VLOOKUP($B199,Challenges!$A:$D,2,FALSE)</f>
        <v>Network and Communication Technologies</v>
      </c>
      <c r="D199" s="31" t="str">
        <f>VLOOKUP($B199,Challenges!$A:$D,4,FALSE)</f>
        <v>Connectivity</v>
      </c>
    </row>
    <row r="200">
      <c r="A200" s="30">
        <v>193899.0</v>
      </c>
      <c r="B200" s="30">
        <v>57.0</v>
      </c>
      <c r="C200" s="31" t="str">
        <f>VLOOKUP($B200,Challenges!$A:$D,2,FALSE)</f>
        <v>Network and Communication Technologies</v>
      </c>
      <c r="D200" s="31" t="str">
        <f>VLOOKUP($B200,Challenges!$A:$D,4,FALSE)</f>
        <v>Network and Communication Technologies</v>
      </c>
    </row>
    <row r="201">
      <c r="A201" s="30">
        <v>193850.0</v>
      </c>
      <c r="B201" s="30">
        <v>253.0</v>
      </c>
      <c r="C201" s="31" t="str">
        <f>VLOOKUP($B201,Challenges!$A:$D,2,FALSE)</f>
        <v>Network and Communication Technologies</v>
      </c>
      <c r="D201" s="31" t="str">
        <f>VLOOKUP($B201,Challenges!$A:$D,4,FALSE)</f>
        <v>Communication cost</v>
      </c>
    </row>
    <row r="202">
      <c r="A202" s="30">
        <v>193931.0</v>
      </c>
      <c r="B202" s="30">
        <v>63.0</v>
      </c>
      <c r="C202" s="31" t="str">
        <f>VLOOKUP($B202,Challenges!$A:$D,2,FALSE)</f>
        <v>Network and Communication Technologies</v>
      </c>
      <c r="D202" s="31" t="str">
        <f>VLOOKUP($B202,Challenges!$A:$D,4,FALSE)</f>
        <v>Scalability</v>
      </c>
    </row>
    <row r="203">
      <c r="A203" s="30">
        <v>193876.0</v>
      </c>
      <c r="B203" s="30">
        <v>259.0</v>
      </c>
      <c r="C203" s="31" t="str">
        <f>VLOOKUP($B203,Challenges!$A:$D,2,FALSE)</f>
        <v>Network and Communication Technologies</v>
      </c>
      <c r="D203" s="31" t="str">
        <f>VLOOKUP($B203,Challenges!$A:$D,4,FALSE)</f>
        <v>Reducing latency to send notifications</v>
      </c>
    </row>
    <row r="204">
      <c r="A204" s="30">
        <v>193883.0</v>
      </c>
      <c r="B204" s="30">
        <v>45.0</v>
      </c>
      <c r="C204" s="31" t="str">
        <f>VLOOKUP($B204,Challenges!$A:$D,2,FALSE)</f>
        <v>Quality of Service (QoS)</v>
      </c>
      <c r="D204" s="31" t="str">
        <f>VLOOKUP($B204,Challenges!$A:$D,4,FALSE)</f>
        <v>High QoS of such heterogeneous communication frameworks</v>
      </c>
    </row>
    <row r="205">
      <c r="A205" s="30">
        <v>193972.0</v>
      </c>
      <c r="B205" s="30">
        <v>87.0</v>
      </c>
      <c r="C205" s="31" t="str">
        <f>VLOOKUP($B205,Challenges!$A:$D,2,FALSE)</f>
        <v>Quality of Service (QoS)</v>
      </c>
      <c r="D205" s="31" t="str">
        <f>VLOOKUP($B205,Challenges!$A:$D,4,FALSE)</f>
        <v>QoS assurance of Remote HealthCare Applications</v>
      </c>
    </row>
    <row r="206">
      <c r="A206" s="30">
        <v>193972.0</v>
      </c>
      <c r="B206" s="30">
        <v>88.0</v>
      </c>
      <c r="C206" s="31" t="str">
        <f>VLOOKUP($B206,Challenges!$A:$D,2,FALSE)</f>
        <v>Quality of Service (QoS)</v>
      </c>
      <c r="D206" s="31" t="str">
        <f>VLOOKUP($B206,Challenges!$A:$D,4,FALSE)</f>
        <v>The deficiency of standardized methods for end-to-end service quality (between the end user, IoT and cloud)</v>
      </c>
    </row>
    <row r="207">
      <c r="A207" s="30">
        <v>194026.0</v>
      </c>
      <c r="B207" s="30">
        <v>223.0</v>
      </c>
      <c r="C207" s="31" t="str">
        <f>VLOOKUP($B207,Challenges!$A:$D,2,FALSE)</f>
        <v>Quality of Service (QoS)</v>
      </c>
      <c r="D207" s="31" t="str">
        <f>VLOOKUP($B207,Challenges!$A:$D,4,FALSE)</f>
        <v>High QoS with low cost</v>
      </c>
    </row>
    <row r="208">
      <c r="A208" s="30">
        <v>193852.0</v>
      </c>
      <c r="B208" s="30">
        <v>265.0</v>
      </c>
      <c r="C208" s="31" t="str">
        <f>VLOOKUP($B208,Challenges!$A:$D,2,FALSE)</f>
        <v>Quality of Service (QoS)</v>
      </c>
      <c r="D208" s="31" t="str">
        <f>VLOOKUP($B208,Challenges!$A:$D,4,FALSE)</f>
        <v>QoS and Fidelity </v>
      </c>
    </row>
    <row r="209">
      <c r="A209" s="30">
        <v>193942.0</v>
      </c>
      <c r="B209" s="30">
        <v>16.0</v>
      </c>
      <c r="C209" s="31" t="str">
        <f>VLOOKUP($B209,Challenges!$A:$D,2,FALSE)</f>
        <v>Real-time</v>
      </c>
      <c r="D209" s="31" t="str">
        <f>VLOOKUP($B209,Challenges!$A:$D,4,FALSE)</f>
        <v>Real-time data monitoring</v>
      </c>
    </row>
    <row r="210">
      <c r="A210" s="30">
        <v>193873.0</v>
      </c>
      <c r="B210" s="30">
        <v>47.0</v>
      </c>
      <c r="C210" s="31" t="str">
        <f>VLOOKUP($B210,Challenges!$A:$D,2,FALSE)</f>
        <v>Real-time</v>
      </c>
      <c r="D210" s="31" t="str">
        <f>VLOOKUP($B210,Challenges!$A:$D,4,FALSE)</f>
        <v>Real-time</v>
      </c>
    </row>
    <row r="211">
      <c r="A211" s="30">
        <v>193893.0</v>
      </c>
      <c r="B211" s="30">
        <v>47.0</v>
      </c>
      <c r="C211" s="31" t="str">
        <f>VLOOKUP($B211,Challenges!$A:$D,2,FALSE)</f>
        <v>Real-time</v>
      </c>
      <c r="D211" s="31" t="str">
        <f>VLOOKUP($B211,Challenges!$A:$D,4,FALSE)</f>
        <v>Real-time</v>
      </c>
    </row>
    <row r="212">
      <c r="A212" s="30">
        <v>194165.0</v>
      </c>
      <c r="B212" s="30">
        <v>70.0</v>
      </c>
      <c r="C212" s="31" t="str">
        <f>VLOOKUP($B212,Challenges!$A:$D,2,FALSE)</f>
        <v>Real-time</v>
      </c>
      <c r="D212" s="31" t="str">
        <f>VLOOKUP($B212,Challenges!$A:$D,4,FALSE)</f>
        <v>Real-time monitoring requires large memory</v>
      </c>
    </row>
    <row r="213">
      <c r="A213" s="30">
        <v>193972.0</v>
      </c>
      <c r="B213" s="30">
        <v>84.0</v>
      </c>
      <c r="C213" s="31" t="str">
        <f>VLOOKUP($B213,Challenges!$A:$D,2,FALSE)</f>
        <v>Real-time</v>
      </c>
      <c r="D213" s="31" t="str">
        <f>VLOOKUP($B213,Challenges!$A:$D,4,FALSE)</f>
        <v>Real-time requirements</v>
      </c>
    </row>
    <row r="214">
      <c r="A214" s="30">
        <v>193898.0</v>
      </c>
      <c r="B214" s="30">
        <v>47.0</v>
      </c>
      <c r="C214" s="31" t="str">
        <f>VLOOKUP($B214,Challenges!$A:$D,2,FALSE)</f>
        <v>Real-time</v>
      </c>
      <c r="D214" s="31" t="str">
        <f>VLOOKUP($B214,Challenges!$A:$D,4,FALSE)</f>
        <v>Real-time</v>
      </c>
    </row>
    <row r="215">
      <c r="A215" s="30">
        <v>193848.0</v>
      </c>
      <c r="B215" s="30">
        <v>47.0</v>
      </c>
      <c r="C215" s="31" t="str">
        <f>VLOOKUP($B215,Challenges!$A:$D,2,FALSE)</f>
        <v>Real-time</v>
      </c>
      <c r="D215" s="31" t="str">
        <f>VLOOKUP($B215,Challenges!$A:$D,4,FALSE)</f>
        <v>Real-time</v>
      </c>
    </row>
    <row r="216">
      <c r="A216" s="30">
        <v>193889.0</v>
      </c>
      <c r="B216" s="30">
        <v>47.0</v>
      </c>
      <c r="C216" s="31" t="str">
        <f>VLOOKUP($B216,Challenges!$A:$D,2,FALSE)</f>
        <v>Real-time</v>
      </c>
      <c r="D216" s="31" t="str">
        <f>VLOOKUP($B216,Challenges!$A:$D,4,FALSE)</f>
        <v>Real-time</v>
      </c>
    </row>
    <row r="217">
      <c r="A217" s="30">
        <v>193955.0</v>
      </c>
      <c r="B217" s="30">
        <v>47.0</v>
      </c>
      <c r="C217" s="31" t="str">
        <f>VLOOKUP($B217,Challenges!$A:$D,2,FALSE)</f>
        <v>Real-time</v>
      </c>
      <c r="D217" s="31" t="str">
        <f>VLOOKUP($B217,Challenges!$A:$D,4,FALSE)</f>
        <v>Real-time</v>
      </c>
    </row>
    <row r="218">
      <c r="A218" s="30">
        <v>193904.0</v>
      </c>
      <c r="B218" s="30">
        <v>47.0</v>
      </c>
      <c r="C218" s="31" t="str">
        <f>VLOOKUP($B218,Challenges!$A:$D,2,FALSE)</f>
        <v>Real-time</v>
      </c>
      <c r="D218" s="31" t="str">
        <f>VLOOKUP($B218,Challenges!$A:$D,4,FALSE)</f>
        <v>Real-time</v>
      </c>
    </row>
    <row r="219">
      <c r="A219" s="30">
        <v>193972.0</v>
      </c>
      <c r="B219" s="30">
        <v>76.0</v>
      </c>
      <c r="C219" s="31" t="str">
        <f>VLOOKUP($B219,Challenges!$A:$D,2,FALSE)</f>
        <v>Resource Constraints</v>
      </c>
      <c r="D219" s="31" t="str">
        <f>VLOOKUP($B219,Challenges!$A:$D,4,FALSE)</f>
        <v>Devices resources constraint</v>
      </c>
    </row>
    <row r="220">
      <c r="A220" s="30">
        <v>193848.0</v>
      </c>
      <c r="B220" s="30">
        <v>161.0</v>
      </c>
      <c r="C220" s="31" t="str">
        <f>VLOOKUP($B220,Challenges!$A:$D,2,FALSE)</f>
        <v>Resource Constraints</v>
      </c>
      <c r="D220" s="31" t="str">
        <f>VLOOKUP($B220,Challenges!$A:$D,4,FALSE)</f>
        <v>Lower processing power</v>
      </c>
    </row>
    <row r="221">
      <c r="A221" s="30">
        <v>193848.0</v>
      </c>
      <c r="B221" s="30">
        <v>162.0</v>
      </c>
      <c r="C221" s="31" t="str">
        <f>VLOOKUP($B221,Challenges!$A:$D,2,FALSE)</f>
        <v>Resource Constraints</v>
      </c>
      <c r="D221" s="31" t="str">
        <f>VLOOKUP($B221,Challenges!$A:$D,4,FALSE)</f>
        <v>Memory</v>
      </c>
    </row>
    <row r="222">
      <c r="A222" s="30">
        <v>193954.0</v>
      </c>
      <c r="B222" s="30">
        <v>198.0</v>
      </c>
      <c r="C222" s="31" t="str">
        <f>VLOOKUP($B222,Challenges!$A:$D,2,FALSE)</f>
        <v>Resource Constraints</v>
      </c>
      <c r="D222" s="31" t="str">
        <f>VLOOKUP($B222,Challenges!$A:$D,4,FALSE)</f>
        <v>Limited resources</v>
      </c>
    </row>
    <row r="223">
      <c r="A223" s="30">
        <v>194033.0</v>
      </c>
      <c r="B223" s="30">
        <v>271.0</v>
      </c>
      <c r="C223" s="31" t="str">
        <f>VLOOKUP($B223,Challenges!$A:$D,2,FALSE)</f>
        <v>Resource Constraints</v>
      </c>
      <c r="D223" s="31" t="str">
        <f>VLOOKUP($B223,Challenges!$A:$D,4,FALSE)</f>
        <v>Efficiency</v>
      </c>
    </row>
    <row r="224">
      <c r="A224" s="30">
        <v>193996.0</v>
      </c>
      <c r="B224" s="30">
        <v>51.0</v>
      </c>
      <c r="C224" s="31" t="str">
        <f>VLOOKUP($B224,Challenges!$A:$D,2,FALSE)</f>
        <v>Safety</v>
      </c>
      <c r="D224" s="31" t="str">
        <f>VLOOKUP($B224,Challenges!$A:$D,4,FALSE)</f>
        <v>Electrical safety</v>
      </c>
    </row>
    <row r="225">
      <c r="A225" s="30">
        <v>193993.0</v>
      </c>
      <c r="B225" s="30">
        <v>50.0</v>
      </c>
      <c r="C225" s="31" t="str">
        <f>VLOOKUP($B225,Challenges!$A:$D,2,FALSE)</f>
        <v>Security and Privacy</v>
      </c>
      <c r="D225" s="31" t="str">
        <f>VLOOKUP($B225,Challenges!$A:$D,4,FALSE)</f>
        <v>Security and privacy</v>
      </c>
    </row>
    <row r="226">
      <c r="A226" s="30">
        <v>193993.0</v>
      </c>
      <c r="B226" s="30">
        <v>50.0</v>
      </c>
      <c r="C226" s="31" t="str">
        <f>VLOOKUP($B226,Challenges!$A:$D,2,FALSE)</f>
        <v>Security and Privacy</v>
      </c>
      <c r="D226" s="31" t="str">
        <f>VLOOKUP($B226,Challenges!$A:$D,4,FALSE)</f>
        <v>Security and privacy</v>
      </c>
    </row>
    <row r="227">
      <c r="A227" s="30">
        <v>193944.0</v>
      </c>
      <c r="B227" s="30">
        <v>50.0</v>
      </c>
      <c r="C227" s="31" t="str">
        <f>VLOOKUP($B227,Challenges!$A:$D,2,FALSE)</f>
        <v>Security and Privacy</v>
      </c>
      <c r="D227" s="31" t="str">
        <f>VLOOKUP($B227,Challenges!$A:$D,4,FALSE)</f>
        <v>Security and privacy</v>
      </c>
    </row>
    <row r="228">
      <c r="A228" s="30">
        <v>193884.0</v>
      </c>
      <c r="B228" s="30">
        <v>50.0</v>
      </c>
      <c r="C228" s="31" t="str">
        <f>VLOOKUP($B228,Challenges!$A:$D,2,FALSE)</f>
        <v>Security and Privacy</v>
      </c>
      <c r="D228" s="31" t="str">
        <f>VLOOKUP($B228,Challenges!$A:$D,4,FALSE)</f>
        <v>Security and privacy</v>
      </c>
    </row>
    <row r="229">
      <c r="A229" s="30">
        <v>193884.0</v>
      </c>
      <c r="B229" s="30">
        <v>50.0</v>
      </c>
      <c r="C229" s="31" t="str">
        <f>VLOOKUP($B229,Challenges!$A:$D,2,FALSE)</f>
        <v>Security and Privacy</v>
      </c>
      <c r="D229" s="31" t="str">
        <f>VLOOKUP($B229,Challenges!$A:$D,4,FALSE)</f>
        <v>Security and privacy</v>
      </c>
    </row>
    <row r="230">
      <c r="A230" s="30">
        <v>193849.0</v>
      </c>
      <c r="B230" s="30">
        <v>50.0</v>
      </c>
      <c r="C230" s="31" t="str">
        <f>VLOOKUP($B230,Challenges!$A:$D,2,FALSE)</f>
        <v>Security and Privacy</v>
      </c>
      <c r="D230" s="31" t="str">
        <f>VLOOKUP($B230,Challenges!$A:$D,4,FALSE)</f>
        <v>Security and privacy</v>
      </c>
    </row>
    <row r="231">
      <c r="A231" s="30">
        <v>193849.0</v>
      </c>
      <c r="B231" s="30">
        <v>50.0</v>
      </c>
      <c r="C231" s="31" t="str">
        <f>VLOOKUP($B231,Challenges!$A:$D,2,FALSE)</f>
        <v>Security and Privacy</v>
      </c>
      <c r="D231" s="31" t="str">
        <f>VLOOKUP($B231,Challenges!$A:$D,4,FALSE)</f>
        <v>Security and privacy</v>
      </c>
    </row>
    <row r="232">
      <c r="A232" s="30">
        <v>193866.0</v>
      </c>
      <c r="B232" s="30">
        <v>128.0</v>
      </c>
      <c r="C232" s="31" t="str">
        <f>VLOOKUP($B232,Challenges!$A:$D,2,FALSE)</f>
        <v>Security and Privacy</v>
      </c>
      <c r="D232" s="31" t="str">
        <f>VLOOKUP($B232,Challenges!$A:$D,4,FALSE)</f>
        <v>Data security and privacy (e.g. patient information)</v>
      </c>
    </row>
    <row r="233">
      <c r="A233" s="30">
        <v>193996.0</v>
      </c>
      <c r="B233" s="30">
        <v>50.0</v>
      </c>
      <c r="C233" s="31" t="str">
        <f>VLOOKUP($B233,Challenges!$A:$D,2,FALSE)</f>
        <v>Security and Privacy</v>
      </c>
      <c r="D233" s="31" t="str">
        <f>VLOOKUP($B233,Challenges!$A:$D,4,FALSE)</f>
        <v>Security and privacy</v>
      </c>
    </row>
    <row r="234">
      <c r="A234" s="30">
        <v>193996.0</v>
      </c>
      <c r="B234" s="30">
        <v>128.0</v>
      </c>
      <c r="C234" s="31" t="str">
        <f>VLOOKUP($B234,Challenges!$A:$D,2,FALSE)</f>
        <v>Security and Privacy</v>
      </c>
      <c r="D234" s="31" t="str">
        <f>VLOOKUP($B234,Challenges!$A:$D,4,FALSE)</f>
        <v>Data security and privacy (e.g. patient information)</v>
      </c>
    </row>
    <row r="235">
      <c r="A235" s="30">
        <v>193914.0</v>
      </c>
      <c r="B235" s="30">
        <v>50.0</v>
      </c>
      <c r="C235" s="31" t="str">
        <f>VLOOKUP($B235,Challenges!$A:$D,2,FALSE)</f>
        <v>Security and Privacy</v>
      </c>
      <c r="D235" s="31" t="str">
        <f>VLOOKUP($B235,Challenges!$A:$D,4,FALSE)</f>
        <v>Security and privacy</v>
      </c>
    </row>
    <row r="236">
      <c r="A236" s="30">
        <v>193914.0</v>
      </c>
      <c r="B236" s="30">
        <v>59.0</v>
      </c>
      <c r="C236" s="31" t="str">
        <f>VLOOKUP($B236,Challenges!$A:$D,2,FALSE)</f>
        <v>Security and Privacy</v>
      </c>
      <c r="D236" s="31" t="str">
        <f>VLOOKUP($B236,Challenges!$A:$D,4,FALSE)</f>
        <v>Security of communication channels</v>
      </c>
    </row>
    <row r="237">
      <c r="A237" s="30">
        <v>193914.0</v>
      </c>
      <c r="B237" s="30">
        <v>62.0</v>
      </c>
      <c r="C237" s="31" t="str">
        <f>VLOOKUP($B237,Challenges!$A:$D,2,FALSE)</f>
        <v>Security and Privacy</v>
      </c>
      <c r="D237" s="31" t="str">
        <f>VLOOKUP($B237,Challenges!$A:$D,4,FALSE)</f>
        <v>Privacy and encryption for devices and sensors</v>
      </c>
    </row>
    <row r="238">
      <c r="A238" s="30">
        <v>193959.0</v>
      </c>
      <c r="B238" s="30">
        <v>75.0</v>
      </c>
      <c r="C238" s="31" t="str">
        <f>VLOOKUP($B238,Challenges!$A:$D,2,FALSE)</f>
        <v>Security and Privacy</v>
      </c>
      <c r="D238" s="31" t="str">
        <f>VLOOKUP($B238,Challenges!$A:$D,4,FALSE)</f>
        <v>Data reliability</v>
      </c>
    </row>
    <row r="239">
      <c r="A239" s="30">
        <v>193972.0</v>
      </c>
      <c r="B239" s="30">
        <v>78.0</v>
      </c>
      <c r="C239" s="31" t="str">
        <f>VLOOKUP($B239,Challenges!$A:$D,2,FALSE)</f>
        <v>Security and Privacy</v>
      </c>
      <c r="D239" s="31" t="str">
        <f>VLOOKUP($B239,Challenges!$A:$D,4,FALSE)</f>
        <v>Data redundancy</v>
      </c>
    </row>
    <row r="240">
      <c r="A240" s="30">
        <v>193857.0</v>
      </c>
      <c r="B240" s="30">
        <v>90.0</v>
      </c>
      <c r="C240" s="31" t="str">
        <f>VLOOKUP($B240,Challenges!$A:$D,2,FALSE)</f>
        <v>Security and Privacy</v>
      </c>
      <c r="D240" s="31" t="str">
        <f>VLOOKUP($B240,Challenges!$A:$D,4,FALSE)</f>
        <v>Confidentiality</v>
      </c>
    </row>
    <row r="241">
      <c r="A241" s="30">
        <v>193857.0</v>
      </c>
      <c r="B241" s="30">
        <v>91.0</v>
      </c>
      <c r="C241" s="31" t="str">
        <f>VLOOKUP($B241,Challenges!$A:$D,2,FALSE)</f>
        <v>Security and Privacy</v>
      </c>
      <c r="D241" s="31" t="str">
        <f>VLOOKUP($B241,Challenges!$A:$D,4,FALSE)</f>
        <v>Authentication &amp; Authorization (access control)</v>
      </c>
    </row>
    <row r="242">
      <c r="A242" s="30">
        <v>193857.0</v>
      </c>
      <c r="B242" s="30">
        <v>91.0</v>
      </c>
      <c r="C242" s="31" t="str">
        <f>VLOOKUP($B242,Challenges!$A:$D,2,FALSE)</f>
        <v>Security and Privacy</v>
      </c>
      <c r="D242" s="31" t="str">
        <f>VLOOKUP($B242,Challenges!$A:$D,4,FALSE)</f>
        <v>Authentication &amp; Authorization (access control)</v>
      </c>
    </row>
    <row r="243">
      <c r="A243" s="30">
        <v>193857.0</v>
      </c>
      <c r="B243" s="30">
        <v>50.0</v>
      </c>
      <c r="C243" s="31" t="str">
        <f>VLOOKUP($B243,Challenges!$A:$D,2,FALSE)</f>
        <v>Security and Privacy</v>
      </c>
      <c r="D243" s="31" t="str">
        <f>VLOOKUP($B243,Challenges!$A:$D,4,FALSE)</f>
        <v>Security and privacy</v>
      </c>
    </row>
    <row r="244">
      <c r="A244" s="30">
        <v>193857.0</v>
      </c>
      <c r="B244" s="30">
        <v>93.0</v>
      </c>
      <c r="C244" s="31" t="str">
        <f>VLOOKUP($B244,Challenges!$A:$D,2,FALSE)</f>
        <v>Security and Privacy</v>
      </c>
      <c r="D244" s="31" t="str">
        <f>VLOOKUP($B244,Challenges!$A:$D,4,FALSE)</f>
        <v>Policy enforcement (security policy)</v>
      </c>
    </row>
    <row r="245">
      <c r="A245" s="30">
        <v>194067.0</v>
      </c>
      <c r="B245" s="30">
        <v>50.0</v>
      </c>
      <c r="C245" s="31" t="str">
        <f>VLOOKUP($B245,Challenges!$A:$D,2,FALSE)</f>
        <v>Security and Privacy</v>
      </c>
      <c r="D245" s="31" t="str">
        <f>VLOOKUP($B245,Challenges!$A:$D,4,FALSE)</f>
        <v>Security and privacy</v>
      </c>
    </row>
    <row r="246">
      <c r="A246" s="30">
        <v>193892.0</v>
      </c>
      <c r="B246" s="30">
        <v>50.0</v>
      </c>
      <c r="C246" s="31" t="str">
        <f>VLOOKUP($B246,Challenges!$A:$D,2,FALSE)</f>
        <v>Security and Privacy</v>
      </c>
      <c r="D246" s="31" t="str">
        <f>VLOOKUP($B246,Challenges!$A:$D,4,FALSE)</f>
        <v>Security and privacy</v>
      </c>
    </row>
    <row r="247">
      <c r="A247" s="30">
        <v>193898.0</v>
      </c>
      <c r="B247" s="30">
        <v>50.0</v>
      </c>
      <c r="C247" s="31" t="str">
        <f>VLOOKUP($B247,Challenges!$A:$D,2,FALSE)</f>
        <v>Security and Privacy</v>
      </c>
      <c r="D247" s="31" t="str">
        <f>VLOOKUP($B247,Challenges!$A:$D,4,FALSE)</f>
        <v>Security and privacy</v>
      </c>
    </row>
    <row r="248">
      <c r="A248" s="30">
        <v>193898.0</v>
      </c>
      <c r="B248" s="30">
        <v>50.0</v>
      </c>
      <c r="C248" s="31" t="str">
        <f>VLOOKUP($B248,Challenges!$A:$D,2,FALSE)</f>
        <v>Security and Privacy</v>
      </c>
      <c r="D248" s="31" t="str">
        <f>VLOOKUP($B248,Challenges!$A:$D,4,FALSE)</f>
        <v>Security and privacy</v>
      </c>
    </row>
    <row r="249">
      <c r="A249" s="30">
        <v>193877.0</v>
      </c>
      <c r="B249" s="30">
        <v>110.0</v>
      </c>
      <c r="C249" s="31" t="str">
        <f>VLOOKUP($B249,Challenges!$A:$D,2,FALSE)</f>
        <v>Security and Privacy</v>
      </c>
      <c r="D249" s="31" t="str">
        <f>VLOOKUP($B249,Challenges!$A:$D,4,FALSE)</f>
        <v>De-identify data without introducing noise </v>
      </c>
    </row>
    <row r="250">
      <c r="A250" s="30">
        <v>193877.0</v>
      </c>
      <c r="B250" s="30">
        <v>111.0</v>
      </c>
      <c r="C250" s="31" t="str">
        <f>VLOOKUP($B250,Challenges!$A:$D,2,FALSE)</f>
        <v>Security and Privacy</v>
      </c>
      <c r="D250" s="31" t="str">
        <f>VLOOKUP($B250,Challenges!$A:$D,4,FALSE)</f>
        <v>Anonymization techniques are open to reidentification attacks</v>
      </c>
    </row>
    <row r="251">
      <c r="A251" s="30">
        <v>193933.0</v>
      </c>
      <c r="B251" s="30">
        <v>50.0</v>
      </c>
      <c r="C251" s="31" t="str">
        <f>VLOOKUP($B251,Challenges!$A:$D,2,FALSE)</f>
        <v>Security and Privacy</v>
      </c>
      <c r="D251" s="31" t="str">
        <f>VLOOKUP($B251,Challenges!$A:$D,4,FALSE)</f>
        <v>Security and privacy</v>
      </c>
    </row>
    <row r="252">
      <c r="A252" s="30">
        <v>193933.0</v>
      </c>
      <c r="B252" s="30">
        <v>50.0</v>
      </c>
      <c r="C252" s="31" t="str">
        <f>VLOOKUP($B252,Challenges!$A:$D,2,FALSE)</f>
        <v>Security and Privacy</v>
      </c>
      <c r="D252" s="31" t="str">
        <f>VLOOKUP($B252,Challenges!$A:$D,4,FALSE)</f>
        <v>Security and privacy</v>
      </c>
    </row>
    <row r="253">
      <c r="A253" s="30">
        <v>193891.0</v>
      </c>
      <c r="B253" s="30">
        <v>128.0</v>
      </c>
      <c r="C253" s="31" t="str">
        <f>VLOOKUP($B253,Challenges!$A:$D,2,FALSE)</f>
        <v>Security and Privacy</v>
      </c>
      <c r="D253" s="31" t="str">
        <f>VLOOKUP($B253,Challenges!$A:$D,4,FALSE)</f>
        <v>Data security and privacy (e.g. patient information)</v>
      </c>
    </row>
    <row r="254">
      <c r="A254" s="30">
        <v>193878.0</v>
      </c>
      <c r="B254" s="30">
        <v>50.0</v>
      </c>
      <c r="C254" s="31" t="str">
        <f>VLOOKUP($B254,Challenges!$A:$D,2,FALSE)</f>
        <v>Security and Privacy</v>
      </c>
      <c r="D254" s="31" t="str">
        <f>VLOOKUP($B254,Challenges!$A:$D,4,FALSE)</f>
        <v>Security and privacy</v>
      </c>
    </row>
    <row r="255">
      <c r="A255" s="30">
        <v>193878.0</v>
      </c>
      <c r="B255" s="30">
        <v>50.0</v>
      </c>
      <c r="C255" s="31" t="str">
        <f>VLOOKUP($B255,Challenges!$A:$D,2,FALSE)</f>
        <v>Security and Privacy</v>
      </c>
      <c r="D255" s="31" t="str">
        <f>VLOOKUP($B255,Challenges!$A:$D,4,FALSE)</f>
        <v>Security and privacy</v>
      </c>
    </row>
    <row r="256">
      <c r="A256" s="30">
        <v>193901.0</v>
      </c>
      <c r="B256" s="30">
        <v>50.0</v>
      </c>
      <c r="C256" s="31" t="str">
        <f>VLOOKUP($B256,Challenges!$A:$D,2,FALSE)</f>
        <v>Security and Privacy</v>
      </c>
      <c r="D256" s="31" t="str">
        <f>VLOOKUP($B256,Challenges!$A:$D,4,FALSE)</f>
        <v>Security and privacy</v>
      </c>
    </row>
    <row r="257">
      <c r="A257" s="30">
        <v>194107.0</v>
      </c>
      <c r="B257" s="30">
        <v>50.0</v>
      </c>
      <c r="C257" s="31" t="str">
        <f>VLOOKUP($B257,Challenges!$A:$D,2,FALSE)</f>
        <v>Security and Privacy</v>
      </c>
      <c r="D257" s="31" t="str">
        <f>VLOOKUP($B257,Challenges!$A:$D,4,FALSE)</f>
        <v>Security and privacy</v>
      </c>
    </row>
    <row r="258">
      <c r="A258" s="30">
        <v>193847.0</v>
      </c>
      <c r="B258" s="30">
        <v>50.0</v>
      </c>
      <c r="C258" s="31" t="str">
        <f>VLOOKUP($B258,Challenges!$A:$D,2,FALSE)</f>
        <v>Security and Privacy</v>
      </c>
      <c r="D258" s="31" t="str">
        <f>VLOOKUP($B258,Challenges!$A:$D,4,FALSE)</f>
        <v>Security and privacy</v>
      </c>
    </row>
    <row r="259">
      <c r="A259" s="30">
        <v>193954.0</v>
      </c>
      <c r="B259" s="30">
        <v>90.0</v>
      </c>
      <c r="C259" s="31" t="str">
        <f>VLOOKUP($B259,Challenges!$A:$D,2,FALSE)</f>
        <v>Security and Privacy</v>
      </c>
      <c r="D259" s="31" t="str">
        <f>VLOOKUP($B259,Challenges!$A:$D,4,FALSE)</f>
        <v>Confidentiality</v>
      </c>
    </row>
    <row r="260">
      <c r="A260" s="30">
        <v>193954.0</v>
      </c>
      <c r="B260" s="30">
        <v>199.0</v>
      </c>
      <c r="C260" s="31" t="str">
        <f>VLOOKUP($B260,Challenges!$A:$D,2,FALSE)</f>
        <v>Security and Privacy</v>
      </c>
      <c r="D260" s="31" t="str">
        <f>VLOOKUP($B260,Challenges!$A:$D,4,FALSE)</f>
        <v>Cross-platform security</v>
      </c>
    </row>
    <row r="261">
      <c r="A261" s="30">
        <v>194213.0</v>
      </c>
      <c r="B261" s="30">
        <v>50.0</v>
      </c>
      <c r="C261" s="31" t="str">
        <f>VLOOKUP($B261,Challenges!$A:$D,2,FALSE)</f>
        <v>Security and Privacy</v>
      </c>
      <c r="D261" s="31" t="str">
        <f>VLOOKUP($B261,Challenges!$A:$D,4,FALSE)</f>
        <v>Security and privacy</v>
      </c>
    </row>
    <row r="262">
      <c r="A262" s="30">
        <v>193937.0</v>
      </c>
      <c r="B262" s="30">
        <v>50.0</v>
      </c>
      <c r="C262" s="31" t="str">
        <f>VLOOKUP($B262,Challenges!$A:$D,2,FALSE)</f>
        <v>Security and Privacy</v>
      </c>
      <c r="D262" s="31" t="str">
        <f>VLOOKUP($B262,Challenges!$A:$D,4,FALSE)</f>
        <v>Security and privacy</v>
      </c>
    </row>
    <row r="263">
      <c r="A263" s="30">
        <v>193937.0</v>
      </c>
      <c r="B263" s="30">
        <v>50.0</v>
      </c>
      <c r="C263" s="31" t="str">
        <f>VLOOKUP($B263,Challenges!$A:$D,2,FALSE)</f>
        <v>Security and Privacy</v>
      </c>
      <c r="D263" s="31" t="str">
        <f>VLOOKUP($B263,Challenges!$A:$D,4,FALSE)</f>
        <v>Security and privacy</v>
      </c>
    </row>
    <row r="264">
      <c r="A264" s="30">
        <v>193869.0</v>
      </c>
      <c r="B264" s="30">
        <v>128.0</v>
      </c>
      <c r="C264" s="31" t="str">
        <f>VLOOKUP($B264,Challenges!$A:$D,2,FALSE)</f>
        <v>Security and Privacy</v>
      </c>
      <c r="D264" s="31" t="str">
        <f>VLOOKUP($B264,Challenges!$A:$D,4,FALSE)</f>
        <v>Data security and privacy (e.g. patient information)</v>
      </c>
    </row>
    <row r="265">
      <c r="A265" s="30">
        <v>193869.0</v>
      </c>
      <c r="B265" s="30">
        <v>50.0</v>
      </c>
      <c r="C265" s="31" t="str">
        <f>VLOOKUP($B265,Challenges!$A:$D,2,FALSE)</f>
        <v>Security and Privacy</v>
      </c>
      <c r="D265" s="31" t="str">
        <f>VLOOKUP($B265,Challenges!$A:$D,4,FALSE)</f>
        <v>Security and privacy</v>
      </c>
    </row>
    <row r="266">
      <c r="A266" s="30">
        <v>193967.0</v>
      </c>
      <c r="B266" s="30">
        <v>50.0</v>
      </c>
      <c r="C266" s="31" t="str">
        <f>VLOOKUP($B266,Challenges!$A:$D,2,FALSE)</f>
        <v>Security and Privacy</v>
      </c>
      <c r="D266" s="31" t="str">
        <f>VLOOKUP($B266,Challenges!$A:$D,4,FALSE)</f>
        <v>Security and privacy</v>
      </c>
    </row>
    <row r="267">
      <c r="A267" s="30">
        <v>194026.0</v>
      </c>
      <c r="B267" s="30">
        <v>50.0</v>
      </c>
      <c r="C267" s="31" t="str">
        <f>VLOOKUP($B267,Challenges!$A:$D,2,FALSE)</f>
        <v>Security and Privacy</v>
      </c>
      <c r="D267" s="31" t="str">
        <f>VLOOKUP($B267,Challenges!$A:$D,4,FALSE)</f>
        <v>Security and privacy</v>
      </c>
    </row>
    <row r="268">
      <c r="A268" s="30">
        <v>194026.0</v>
      </c>
      <c r="B268" s="30">
        <v>50.0</v>
      </c>
      <c r="C268" s="31" t="str">
        <f>VLOOKUP($B268,Challenges!$A:$D,2,FALSE)</f>
        <v>Security and Privacy</v>
      </c>
      <c r="D268" s="31" t="str">
        <f>VLOOKUP($B268,Challenges!$A:$D,4,FALSE)</f>
        <v>Security and privacy</v>
      </c>
    </row>
    <row r="269">
      <c r="A269" s="30">
        <v>193925.0</v>
      </c>
      <c r="B269" s="30">
        <v>91.0</v>
      </c>
      <c r="C269" s="31" t="str">
        <f>VLOOKUP($B269,Challenges!$A:$D,2,FALSE)</f>
        <v>Security and Privacy</v>
      </c>
      <c r="D269" s="31" t="str">
        <f>VLOOKUP($B269,Challenges!$A:$D,4,FALSE)</f>
        <v>Authentication &amp; Authorization (access control)</v>
      </c>
    </row>
    <row r="270">
      <c r="A270" s="30">
        <v>193925.0</v>
      </c>
      <c r="B270" s="30">
        <v>90.0</v>
      </c>
      <c r="C270" s="31" t="str">
        <f>VLOOKUP($B270,Challenges!$A:$D,2,FALSE)</f>
        <v>Security and Privacy</v>
      </c>
      <c r="D270" s="31" t="str">
        <f>VLOOKUP($B270,Challenges!$A:$D,4,FALSE)</f>
        <v>Confidentiality</v>
      </c>
    </row>
    <row r="271">
      <c r="A271" s="30">
        <v>193925.0</v>
      </c>
      <c r="B271" s="30">
        <v>225.0</v>
      </c>
      <c r="C271" s="31" t="str">
        <f>VLOOKUP($B271,Challenges!$A:$D,2,FALSE)</f>
        <v>Security and Privacy</v>
      </c>
      <c r="D271" s="31" t="str">
        <f>VLOOKUP($B271,Challenges!$A:$D,4,FALSE)</f>
        <v>Integrity</v>
      </c>
    </row>
    <row r="272">
      <c r="A272" s="30">
        <v>193925.0</v>
      </c>
      <c r="B272" s="30">
        <v>229.0</v>
      </c>
      <c r="C272" s="31" t="str">
        <f>VLOOKUP($B272,Challenges!$A:$D,2,FALSE)</f>
        <v>Security and Privacy</v>
      </c>
      <c r="D272" s="31" t="str">
        <f>VLOOKUP($B272,Challenges!$A:$D,4,FALSE)</f>
        <v>Non-repudiation</v>
      </c>
    </row>
    <row r="273">
      <c r="A273" s="30">
        <v>193925.0</v>
      </c>
      <c r="B273" s="30">
        <v>91.0</v>
      </c>
      <c r="C273" s="31" t="str">
        <f>VLOOKUP($B273,Challenges!$A:$D,2,FALSE)</f>
        <v>Security and Privacy</v>
      </c>
      <c r="D273" s="31" t="str">
        <f>VLOOKUP($B273,Challenges!$A:$D,4,FALSE)</f>
        <v>Authentication &amp; Authorization (access control)</v>
      </c>
    </row>
    <row r="274">
      <c r="A274" s="30">
        <v>193925.0</v>
      </c>
      <c r="B274" s="30">
        <v>128.0</v>
      </c>
      <c r="C274" s="31" t="str">
        <f>VLOOKUP($B274,Challenges!$A:$D,2,FALSE)</f>
        <v>Security and Privacy</v>
      </c>
      <c r="D274" s="31" t="str">
        <f>VLOOKUP($B274,Challenges!$A:$D,4,FALSE)</f>
        <v>Data security and privacy (e.g. patient information)</v>
      </c>
    </row>
    <row r="275">
      <c r="A275" s="30">
        <v>193905.0</v>
      </c>
      <c r="B275" s="30">
        <v>50.0</v>
      </c>
      <c r="C275" s="31" t="str">
        <f>VLOOKUP($B275,Challenges!$A:$D,2,FALSE)</f>
        <v>Security and Privacy</v>
      </c>
      <c r="D275" s="31" t="str">
        <f>VLOOKUP($B275,Challenges!$A:$D,4,FALSE)</f>
        <v>Security and privacy</v>
      </c>
    </row>
    <row r="276">
      <c r="A276" s="30">
        <v>193905.0</v>
      </c>
      <c r="B276" s="30">
        <v>50.0</v>
      </c>
      <c r="C276" s="31" t="str">
        <f>VLOOKUP($B276,Challenges!$A:$D,2,FALSE)</f>
        <v>Security and Privacy</v>
      </c>
      <c r="D276" s="31" t="str">
        <f>VLOOKUP($B276,Challenges!$A:$D,4,FALSE)</f>
        <v>Security and privacy</v>
      </c>
    </row>
    <row r="277">
      <c r="A277" s="30">
        <v>193949.0</v>
      </c>
      <c r="B277" s="30">
        <v>50.0</v>
      </c>
      <c r="C277" s="31" t="str">
        <f>VLOOKUP($B277,Challenges!$A:$D,2,FALSE)</f>
        <v>Security and Privacy</v>
      </c>
      <c r="D277" s="31" t="str">
        <f>VLOOKUP($B277,Challenges!$A:$D,4,FALSE)</f>
        <v>Security and privacy</v>
      </c>
    </row>
    <row r="278">
      <c r="A278" s="30">
        <v>193899.0</v>
      </c>
      <c r="B278" s="30">
        <v>128.0</v>
      </c>
      <c r="C278" s="31" t="str">
        <f>VLOOKUP($B278,Challenges!$A:$D,2,FALSE)</f>
        <v>Security and Privacy</v>
      </c>
      <c r="D278" s="31" t="str">
        <f>VLOOKUP($B278,Challenges!$A:$D,4,FALSE)</f>
        <v>Data security and privacy (e.g. patient information)</v>
      </c>
    </row>
    <row r="279">
      <c r="A279" s="30">
        <v>193912.0</v>
      </c>
      <c r="B279" s="30">
        <v>50.0</v>
      </c>
      <c r="C279" s="31" t="str">
        <f>VLOOKUP($B279,Challenges!$A:$D,2,FALSE)</f>
        <v>Security and Privacy</v>
      </c>
      <c r="D279" s="31" t="str">
        <f>VLOOKUP($B279,Challenges!$A:$D,4,FALSE)</f>
        <v>Security and privacy</v>
      </c>
    </row>
    <row r="280">
      <c r="A280" s="30">
        <v>193912.0</v>
      </c>
      <c r="B280" s="30">
        <v>128.0</v>
      </c>
      <c r="C280" s="31" t="str">
        <f>VLOOKUP($B280,Challenges!$A:$D,2,FALSE)</f>
        <v>Security and Privacy</v>
      </c>
      <c r="D280" s="31" t="str">
        <f>VLOOKUP($B280,Challenges!$A:$D,4,FALSE)</f>
        <v>Data security and privacy (e.g. patient information)</v>
      </c>
    </row>
    <row r="281">
      <c r="A281" s="30">
        <v>193850.0</v>
      </c>
      <c r="B281" s="30">
        <v>50.0</v>
      </c>
      <c r="C281" s="31" t="str">
        <f>VLOOKUP($B281,Challenges!$A:$D,2,FALSE)</f>
        <v>Security and Privacy</v>
      </c>
      <c r="D281" s="31" t="str">
        <f>VLOOKUP($B281,Challenges!$A:$D,4,FALSE)</f>
        <v>Security and privacy</v>
      </c>
    </row>
    <row r="282">
      <c r="A282" s="30">
        <v>193988.0</v>
      </c>
      <c r="B282" s="30">
        <v>50.0</v>
      </c>
      <c r="C282" s="31" t="str">
        <f>VLOOKUP($B282,Challenges!$A:$D,2,FALSE)</f>
        <v>Security and Privacy</v>
      </c>
      <c r="D282" s="31" t="str">
        <f>VLOOKUP($B282,Challenges!$A:$D,4,FALSE)</f>
        <v>Security and privacy</v>
      </c>
    </row>
    <row r="283">
      <c r="A283" s="30">
        <v>193988.0</v>
      </c>
      <c r="B283" s="30">
        <v>50.0</v>
      </c>
      <c r="C283" s="31" t="str">
        <f>VLOOKUP($B283,Challenges!$A:$D,2,FALSE)</f>
        <v>Security and Privacy</v>
      </c>
      <c r="D283" s="31" t="str">
        <f>VLOOKUP($B283,Challenges!$A:$D,4,FALSE)</f>
        <v>Security and privacy</v>
      </c>
    </row>
    <row r="284">
      <c r="A284" s="30">
        <v>193902.0</v>
      </c>
      <c r="B284" s="30">
        <v>225.0</v>
      </c>
      <c r="C284" s="31" t="str">
        <f>VLOOKUP($B284,Challenges!$A:$D,2,FALSE)</f>
        <v>Security and Privacy</v>
      </c>
      <c r="D284" s="31" t="str">
        <f>VLOOKUP($B284,Challenges!$A:$D,4,FALSE)</f>
        <v>Integrity</v>
      </c>
    </row>
    <row r="285">
      <c r="A285" s="30">
        <v>193852.0</v>
      </c>
      <c r="B285" s="30">
        <v>50.0</v>
      </c>
      <c r="C285" s="31" t="str">
        <f>VLOOKUP($B285,Challenges!$A:$D,2,FALSE)</f>
        <v>Security and Privacy</v>
      </c>
      <c r="D285" s="31" t="str">
        <f>VLOOKUP($B285,Challenges!$A:$D,4,FALSE)</f>
        <v>Security and privacy</v>
      </c>
    </row>
    <row r="286">
      <c r="A286" s="30">
        <v>194034.0</v>
      </c>
      <c r="B286" s="30">
        <v>128.0</v>
      </c>
      <c r="C286" s="31" t="str">
        <f>VLOOKUP($B286,Challenges!$A:$D,2,FALSE)</f>
        <v>Security and Privacy</v>
      </c>
      <c r="D286" s="31" t="str">
        <f>VLOOKUP($B286,Challenges!$A:$D,4,FALSE)</f>
        <v>Data security and privacy (e.g. patient information)</v>
      </c>
    </row>
    <row r="287">
      <c r="A287" s="30">
        <v>194062.0</v>
      </c>
      <c r="B287" s="30">
        <v>50.0</v>
      </c>
      <c r="C287" s="31" t="str">
        <f>VLOOKUP($B287,Challenges!$A:$D,2,FALSE)</f>
        <v>Security and Privacy</v>
      </c>
      <c r="D287" s="31" t="str">
        <f>VLOOKUP($B287,Challenges!$A:$D,4,FALSE)</f>
        <v>Security and privacy</v>
      </c>
    </row>
    <row r="288">
      <c r="A288" s="30">
        <v>194062.0</v>
      </c>
      <c r="B288" s="30">
        <v>50.0</v>
      </c>
      <c r="C288" s="31" t="str">
        <f>VLOOKUP($B288,Challenges!$A:$D,2,FALSE)</f>
        <v>Security and Privacy</v>
      </c>
      <c r="D288" s="31" t="str">
        <f>VLOOKUP($B288,Challenges!$A:$D,4,FALSE)</f>
        <v>Security and privacy</v>
      </c>
    </row>
    <row r="289">
      <c r="A289" s="30">
        <v>193918.0</v>
      </c>
      <c r="B289" s="30">
        <v>26.0</v>
      </c>
      <c r="C289" s="31" t="str">
        <f>VLOOKUP($B289,Challenges!$A:$D,2,FALSE)</f>
        <v>Sensors and Wearables</v>
      </c>
      <c r="D289" s="31" t="str">
        <f>VLOOKUP($B289,Challenges!$A:$D,4,FALSE)</f>
        <v>Issues with sensors</v>
      </c>
    </row>
    <row r="290">
      <c r="A290" s="30">
        <v>194182.0</v>
      </c>
      <c r="B290" s="30">
        <v>36.0</v>
      </c>
      <c r="C290" s="31" t="str">
        <f>VLOOKUP($B290,Challenges!$A:$D,2,FALSE)</f>
        <v>Sensors and Wearables</v>
      </c>
      <c r="D290" s="31" t="str">
        <f>VLOOKUP($B290,Challenges!$A:$D,4,FALSE)</f>
        <v>Textile wearables</v>
      </c>
    </row>
    <row r="291">
      <c r="A291" s="30">
        <v>193866.0</v>
      </c>
      <c r="B291" s="30">
        <v>39.0</v>
      </c>
      <c r="C291" s="31" t="str">
        <f>VLOOKUP($B291,Challenges!$A:$D,2,FALSE)</f>
        <v>Sensors and Wearables</v>
      </c>
      <c r="D291" s="31" t="str">
        <f>VLOOKUP($B291,Challenges!$A:$D,4,FALSE)</f>
        <v>Sensors that learn</v>
      </c>
    </row>
    <row r="292">
      <c r="A292" s="30">
        <v>193930.0</v>
      </c>
      <c r="B292" s="30">
        <v>43.0</v>
      </c>
      <c r="C292" s="31" t="str">
        <f>VLOOKUP($B292,Challenges!$A:$D,2,FALSE)</f>
        <v>Sensors and Wearables</v>
      </c>
      <c r="D292" s="31" t="str">
        <f>VLOOKUP($B292,Challenges!$A:$D,4,FALSE)</f>
        <v>Reliable and energy-efficient wireless communications among BASNs</v>
      </c>
    </row>
    <row r="293">
      <c r="A293" s="30">
        <v>194165.0</v>
      </c>
      <c r="B293" s="30">
        <v>68.0</v>
      </c>
      <c r="C293" s="31" t="str">
        <f>VLOOKUP($B293,Challenges!$A:$D,2,FALSE)</f>
        <v>Sensors and Wearables</v>
      </c>
      <c r="D293" s="31" t="str">
        <f>VLOOKUP($B293,Challenges!$A:$D,4,FALSE)</f>
        <v>Invasive methods to collect data</v>
      </c>
    </row>
    <row r="294">
      <c r="A294" s="30">
        <v>194165.0</v>
      </c>
      <c r="B294" s="30">
        <v>69.0</v>
      </c>
      <c r="C294" s="31" t="str">
        <f>VLOOKUP($B294,Challenges!$A:$D,2,FALSE)</f>
        <v>Sensors and Wearables</v>
      </c>
      <c r="D294" s="31" t="str">
        <f>VLOOKUP($B294,Challenges!$A:$D,4,FALSE)</f>
        <v>Cumbersome and large equipment</v>
      </c>
    </row>
    <row r="295">
      <c r="A295" s="30">
        <v>194165.0</v>
      </c>
      <c r="B295" s="30">
        <v>71.0</v>
      </c>
      <c r="C295" s="31" t="str">
        <f>VLOOKUP($B295,Challenges!$A:$D,2,FALSE)</f>
        <v>Sensors and Wearables</v>
      </c>
      <c r="D295" s="31" t="str">
        <f>VLOOKUP($B295,Challenges!$A:$D,4,FALSE)</f>
        <v>Extensive cabling</v>
      </c>
    </row>
    <row r="296">
      <c r="A296" s="30">
        <v>193972.0</v>
      </c>
      <c r="B296" s="30">
        <v>85.0</v>
      </c>
      <c r="C296" s="31" t="str">
        <f>VLOOKUP($B296,Challenges!$A:$D,2,FALSE)</f>
        <v>Sensors and Wearables</v>
      </c>
      <c r="D296" s="31" t="str">
        <f>VLOOKUP($B296,Challenges!$A:$D,4,FALSE)</f>
        <v>Limitation of using sensors data</v>
      </c>
    </row>
    <row r="297">
      <c r="A297" s="30">
        <v>193891.0</v>
      </c>
      <c r="B297" s="30">
        <v>130.0</v>
      </c>
      <c r="C297" s="31" t="str">
        <f>VLOOKUP($B297,Challenges!$A:$D,2,FALSE)</f>
        <v>Sensors and Wearables</v>
      </c>
      <c r="D297" s="31" t="str">
        <f>VLOOKUP($B297,Challenges!$A:$D,4,FALSE)</f>
        <v>Lack of appropriate testing for wearables and fitness tracking</v>
      </c>
    </row>
    <row r="298">
      <c r="A298" s="30">
        <v>194012.0</v>
      </c>
      <c r="B298" s="30">
        <v>147.0</v>
      </c>
      <c r="C298" s="31" t="str">
        <f>VLOOKUP($B298,Challenges!$A:$D,2,FALSE)</f>
        <v>Sensors and Wearables</v>
      </c>
      <c r="D298" s="31" t="str">
        <f>VLOOKUP($B298,Challenges!$A:$D,4,FALSE)</f>
        <v>Computing capabilities</v>
      </c>
    </row>
    <row r="299">
      <c r="A299" s="30">
        <v>193957.0</v>
      </c>
      <c r="B299" s="30">
        <v>149.0</v>
      </c>
      <c r="C299" s="31" t="str">
        <f>VLOOKUP($B299,Challenges!$A:$D,2,FALSE)</f>
        <v>Sensors and Wearables</v>
      </c>
      <c r="D299" s="31" t="str">
        <f>VLOOKUP($B299,Challenges!$A:$D,4,FALSE)</f>
        <v>Sensor placement in body</v>
      </c>
    </row>
    <row r="300">
      <c r="A300" s="30">
        <v>193847.0</v>
      </c>
      <c r="B300" s="30">
        <v>182.0</v>
      </c>
      <c r="C300" s="31" t="str">
        <f>VLOOKUP($B300,Challenges!$A:$D,2,FALSE)</f>
        <v>Sensors and Wearables</v>
      </c>
      <c r="D300" s="31" t="str">
        <f>VLOOKUP($B300,Challenges!$A:$D,4,FALSE)</f>
        <v>Mechanical properties-based challenges</v>
      </c>
    </row>
    <row r="301">
      <c r="A301" s="30">
        <v>193847.0</v>
      </c>
      <c r="B301" s="30">
        <v>183.0</v>
      </c>
      <c r="C301" s="31" t="str">
        <f>VLOOKUP($B301,Challenges!$A:$D,2,FALSE)</f>
        <v>Sensors and Wearables</v>
      </c>
      <c r="D301" s="31" t="str">
        <f>VLOOKUP($B301,Challenges!$A:$D,4,FALSE)</f>
        <v>Self-destroyed and invisible sensors-based challenges</v>
      </c>
    </row>
    <row r="302">
      <c r="A302" s="30">
        <v>193847.0</v>
      </c>
      <c r="B302" s="30">
        <v>184.0</v>
      </c>
      <c r="C302" s="31" t="str">
        <f>VLOOKUP($B302,Challenges!$A:$D,2,FALSE)</f>
        <v>Sensors and Wearables</v>
      </c>
      <c r="D302" s="31" t="str">
        <f>VLOOKUP($B302,Challenges!$A:$D,4,FALSE)</f>
        <v>Pre-treatment and special conditions (e.g. calibration and incubation in conditioning solution)</v>
      </c>
    </row>
    <row r="303">
      <c r="A303" s="30">
        <v>193847.0</v>
      </c>
      <c r="B303" s="30">
        <v>187.0</v>
      </c>
      <c r="C303" s="31" t="str">
        <f>VLOOKUP($B303,Challenges!$A:$D,2,FALSE)</f>
        <v>Sensors and Wearables</v>
      </c>
      <c r="D303" s="31" t="str">
        <f>VLOOKUP($B303,Challenges!$A:$D,4,FALSE)</f>
        <v>Bio-affinity sensing</v>
      </c>
    </row>
    <row r="304">
      <c r="A304" s="30">
        <v>193847.0</v>
      </c>
      <c r="B304" s="30">
        <v>188.0</v>
      </c>
      <c r="C304" s="31" t="str">
        <f>VLOOKUP($B304,Challenges!$A:$D,2,FALSE)</f>
        <v>Sensors and Wearables</v>
      </c>
      <c r="D304" s="31" t="str">
        <f>VLOOKUP($B304,Challenges!$A:$D,4,FALSE)</f>
        <v>Multi-analyte sensing</v>
      </c>
    </row>
    <row r="305">
      <c r="A305" s="30">
        <v>193861.0</v>
      </c>
      <c r="B305" s="30">
        <v>211.0</v>
      </c>
      <c r="C305" s="31" t="str">
        <f>VLOOKUP($B305,Challenges!$A:$D,2,FALSE)</f>
        <v>Sensors and Wearables</v>
      </c>
      <c r="D305" s="31" t="str">
        <f>VLOOKUP($B305,Challenges!$A:$D,4,FALSE)</f>
        <v>Designing the sensors, networks and intelligent software</v>
      </c>
    </row>
    <row r="306">
      <c r="A306" s="30">
        <v>193861.0</v>
      </c>
      <c r="B306" s="30">
        <v>300.0</v>
      </c>
      <c r="C306" s="31" t="str">
        <f>VLOOKUP($B306,Challenges!$A:$D,2,FALSE)</f>
        <v>Sensors and Wearables</v>
      </c>
      <c r="D306" s="31" t="str">
        <f>VLOOKUP($B306,Challenges!$A:$D,4,FALSE)</f>
        <v>There is no technology for some types of monitoring</v>
      </c>
    </row>
    <row r="307">
      <c r="A307" s="30">
        <v>194062.0</v>
      </c>
      <c r="B307" s="30">
        <v>273.0</v>
      </c>
      <c r="C307" s="31" t="str">
        <f>VLOOKUP($B307,Challenges!$A:$D,2,FALSE)</f>
        <v>Society issue</v>
      </c>
      <c r="D307" s="31" t="str">
        <f>VLOOKUP($B307,Challenges!$A:$D,4,FALSE)</f>
        <v>Access to affordable and effective healthcare</v>
      </c>
    </row>
    <row r="308">
      <c r="A308" s="30">
        <v>194021.0</v>
      </c>
      <c r="B308" s="30">
        <v>14.0</v>
      </c>
      <c r="C308" s="31" t="str">
        <f>VLOOKUP($B308,Challenges!$A:$D,2,FALSE)</f>
        <v>Software Engineering</v>
      </c>
      <c r="D308" s="31" t="str">
        <f>VLOOKUP($B308,Challenges!$A:$D,4,FALSE)</f>
        <v>Reliability</v>
      </c>
    </row>
    <row r="309">
      <c r="A309" s="30">
        <v>193942.0</v>
      </c>
      <c r="B309" s="30">
        <v>17.0</v>
      </c>
      <c r="C309" s="31" t="str">
        <f>VLOOKUP($B309,Challenges!$A:$D,2,FALSE)</f>
        <v>Software Engineering</v>
      </c>
      <c r="D309" s="31" t="str">
        <f>VLOOKUP($B309,Challenges!$A:$D,4,FALSE)</f>
        <v>Reconfigurability and Remote configuration</v>
      </c>
    </row>
    <row r="310">
      <c r="A310" s="30">
        <v>193873.0</v>
      </c>
      <c r="B310" s="30">
        <v>14.0</v>
      </c>
      <c r="C310" s="31" t="str">
        <f>VLOOKUP($B310,Challenges!$A:$D,2,FALSE)</f>
        <v>Software Engineering</v>
      </c>
      <c r="D310" s="31" t="str">
        <f>VLOOKUP($B310,Challenges!$A:$D,4,FALSE)</f>
        <v>Reliability</v>
      </c>
    </row>
    <row r="311">
      <c r="A311" s="30">
        <v>193893.0</v>
      </c>
      <c r="B311" s="30">
        <v>64.0</v>
      </c>
      <c r="C311" s="31" t="str">
        <f>VLOOKUP($B311,Challenges!$A:$D,2,FALSE)</f>
        <v>Software Engineering</v>
      </c>
      <c r="D311" s="31" t="str">
        <f>VLOOKUP($B311,Challenges!$A:$D,4,FALSE)</f>
        <v>Flexibility (easily adaptation)</v>
      </c>
    </row>
    <row r="312">
      <c r="A312" s="30">
        <v>193893.0</v>
      </c>
      <c r="B312" s="30">
        <v>65.0</v>
      </c>
      <c r="C312" s="31" t="str">
        <f>VLOOKUP($B312,Challenges!$A:$D,2,FALSE)</f>
        <v>Software Engineering</v>
      </c>
      <c r="D312" s="31" t="str">
        <f>VLOOKUP($B312,Challenges!$A:$D,4,FALSE)</f>
        <v>Modularity</v>
      </c>
    </row>
    <row r="313">
      <c r="A313" s="30">
        <v>193898.0</v>
      </c>
      <c r="B313" s="30">
        <v>14.0</v>
      </c>
      <c r="C313" s="31" t="str">
        <f>VLOOKUP($B313,Challenges!$A:$D,2,FALSE)</f>
        <v>Software Engineering</v>
      </c>
      <c r="D313" s="31" t="str">
        <f>VLOOKUP($B313,Challenges!$A:$D,4,FALSE)</f>
        <v>Reliability</v>
      </c>
    </row>
    <row r="314">
      <c r="A314" s="30">
        <v>193891.0</v>
      </c>
      <c r="B314" s="30">
        <v>125.0</v>
      </c>
      <c r="C314" s="31" t="str">
        <f>VLOOKUP($B314,Challenges!$A:$D,2,FALSE)</f>
        <v>Software Engineering</v>
      </c>
      <c r="D314" s="31" t="str">
        <f>VLOOKUP($B314,Challenges!$A:$D,4,FALSE)</f>
        <v>Legacy systems </v>
      </c>
    </row>
    <row r="315">
      <c r="A315" s="30">
        <v>193891.0</v>
      </c>
      <c r="B315" s="30">
        <v>127.0</v>
      </c>
      <c r="C315" s="31" t="str">
        <f>VLOOKUP($B315,Challenges!$A:$D,2,FALSE)</f>
        <v>Software Engineering</v>
      </c>
      <c r="D315" s="31" t="str">
        <f>VLOOKUP($B315,Challenges!$A:$D,4,FALSE)</f>
        <v>Technical debts</v>
      </c>
    </row>
    <row r="316">
      <c r="A316" s="30">
        <v>193848.0</v>
      </c>
      <c r="B316" s="30">
        <v>14.0</v>
      </c>
      <c r="C316" s="31" t="str">
        <f>VLOOKUP($B316,Challenges!$A:$D,2,FALSE)</f>
        <v>Software Engineering</v>
      </c>
      <c r="D316" s="31" t="str">
        <f>VLOOKUP($B316,Challenges!$A:$D,4,FALSE)</f>
        <v>Reliability</v>
      </c>
    </row>
    <row r="317">
      <c r="A317" s="30">
        <v>193848.0</v>
      </c>
      <c r="B317" s="30">
        <v>17.0</v>
      </c>
      <c r="C317" s="31" t="str">
        <f>VLOOKUP($B317,Challenges!$A:$D,2,FALSE)</f>
        <v>Software Engineering</v>
      </c>
      <c r="D317" s="31" t="str">
        <f>VLOOKUP($B317,Challenges!$A:$D,4,FALSE)</f>
        <v>Reconfigurability and Remote configuration</v>
      </c>
    </row>
    <row r="318">
      <c r="A318" s="30">
        <v>194107.0</v>
      </c>
      <c r="B318" s="30">
        <v>14.0</v>
      </c>
      <c r="C318" s="31" t="str">
        <f>VLOOKUP($B318,Challenges!$A:$D,2,FALSE)</f>
        <v>Software Engineering</v>
      </c>
      <c r="D318" s="31" t="str">
        <f>VLOOKUP($B318,Challenges!$A:$D,4,FALSE)</f>
        <v>Reliability</v>
      </c>
    </row>
    <row r="319">
      <c r="A319" s="30">
        <v>193847.0</v>
      </c>
      <c r="B319" s="30">
        <v>185.0</v>
      </c>
      <c r="C319" s="31" t="str">
        <f>VLOOKUP($B319,Challenges!$A:$D,2,FALSE)</f>
        <v>Software Engineering</v>
      </c>
      <c r="D319" s="31" t="str">
        <f>VLOOKUP($B319,Challenges!$A:$D,4,FALSE)</f>
        <v>Stability</v>
      </c>
    </row>
    <row r="320">
      <c r="A320" s="30">
        <v>193925.0</v>
      </c>
      <c r="B320" s="30">
        <v>232.0</v>
      </c>
      <c r="C320" s="31" t="str">
        <f>VLOOKUP($B320,Challenges!$A:$D,2,FALSE)</f>
        <v>Software Engineering</v>
      </c>
      <c r="D320" s="31" t="str">
        <f>VLOOKUP($B320,Challenges!$A:$D,4,FALSE)</f>
        <v>Resiliency</v>
      </c>
    </row>
    <row r="321">
      <c r="A321" s="30">
        <v>193925.0</v>
      </c>
      <c r="B321" s="30">
        <v>233.0</v>
      </c>
      <c r="C321" s="31" t="str">
        <f>VLOOKUP($B321,Challenges!$A:$D,2,FALSE)</f>
        <v>Software Engineering</v>
      </c>
      <c r="D321" s="31" t="str">
        <f>VLOOKUP($B321,Challenges!$A:$D,4,FALSE)</f>
        <v>Fault tolerance</v>
      </c>
    </row>
    <row r="322">
      <c r="A322" s="30">
        <v>193899.0</v>
      </c>
      <c r="B322" s="30">
        <v>246.0</v>
      </c>
      <c r="C322" s="31" t="str">
        <f>VLOOKUP($B322,Challenges!$A:$D,2,FALSE)</f>
        <v>Software Engineering</v>
      </c>
      <c r="D322" s="31" t="str">
        <f>VLOOKUP($B322,Challenges!$A:$D,4,FALSE)</f>
        <v>System compatibility</v>
      </c>
    </row>
    <row r="323">
      <c r="A323" s="30">
        <v>193852.0</v>
      </c>
      <c r="B323" s="30">
        <v>266.0</v>
      </c>
      <c r="C323" s="31" t="str">
        <f>VLOOKUP($B323,Challenges!$A:$D,2,FALSE)</f>
        <v>Software Engineering</v>
      </c>
      <c r="D323" s="31" t="str">
        <f>VLOOKUP($B323,Challenges!$A:$D,4,FALSE)</f>
        <v>Robustness</v>
      </c>
    </row>
    <row r="324">
      <c r="A324" s="30">
        <v>194165.0</v>
      </c>
      <c r="B324" s="30">
        <v>72.0</v>
      </c>
      <c r="C324" s="31" t="str">
        <f>VLOOKUP($B324,Challenges!$A:$D,2,FALSE)</f>
        <v>Standards and Regulatory Institutions</v>
      </c>
      <c r="D324" s="31" t="str">
        <f>VLOOKUP($B324,Challenges!$A:$D,4,FALSE)</f>
        <v>Data acquisition and storage is not standardized</v>
      </c>
    </row>
    <row r="325">
      <c r="A325" s="30">
        <v>193886.0</v>
      </c>
      <c r="B325" s="30">
        <v>117.0</v>
      </c>
      <c r="C325" s="31" t="str">
        <f>VLOOKUP($B325,Challenges!$A:$D,2,FALSE)</f>
        <v>Standards and Regulatory Institutions</v>
      </c>
      <c r="D325" s="31" t="str">
        <f>VLOOKUP($B325,Challenges!$A:$D,4,FALSE)</f>
        <v>Standardization (diversity of standards)</v>
      </c>
    </row>
    <row r="326">
      <c r="A326" s="30">
        <v>193891.0</v>
      </c>
      <c r="B326" s="30">
        <v>126.0</v>
      </c>
      <c r="C326" s="31" t="str">
        <f>VLOOKUP($B326,Challenges!$A:$D,2,FALSE)</f>
        <v>Standards and Regulatory Institutions</v>
      </c>
      <c r="D326" s="31" t="str">
        <f>VLOOKUP($B326,Challenges!$A:$D,4,FALSE)</f>
        <v>Limited adoption of data standards</v>
      </c>
    </row>
    <row r="327">
      <c r="A327" s="30">
        <v>193891.0</v>
      </c>
      <c r="B327" s="30">
        <v>131.0</v>
      </c>
      <c r="C327" s="31" t="str">
        <f>VLOOKUP($B327,Challenges!$A:$D,2,FALSE)</f>
        <v>Standards and Regulatory Institutions</v>
      </c>
      <c r="D327" s="31" t="str">
        <f>VLOOKUP($B327,Challenges!$A:$D,4,FALSE)</f>
        <v>Lack of regularoty authorization</v>
      </c>
    </row>
    <row r="328">
      <c r="A328" s="30">
        <v>193909.0</v>
      </c>
      <c r="B328" s="30">
        <v>180.0</v>
      </c>
      <c r="C328" s="31" t="str">
        <f>VLOOKUP($B328,Challenges!$A:$D,2,FALSE)</f>
        <v>Standards and Regulatory Institutions</v>
      </c>
      <c r="D328" s="31" t="str">
        <f>VLOOKUP($B328,Challenges!$A:$D,4,FALSE)</f>
        <v>Build connected health models using the IEEE 11073 standard</v>
      </c>
    </row>
    <row r="329">
      <c r="A329" s="30">
        <v>193954.0</v>
      </c>
      <c r="B329" s="30">
        <v>117.0</v>
      </c>
      <c r="C329" s="31" t="str">
        <f>VLOOKUP($B329,Challenges!$A:$D,2,FALSE)</f>
        <v>Standards and Regulatory Institutions</v>
      </c>
      <c r="D329" s="31" t="str">
        <f>VLOOKUP($B329,Challenges!$A:$D,4,FALSE)</f>
        <v>Standardization (diversity of standards)</v>
      </c>
    </row>
    <row r="330">
      <c r="A330" s="30">
        <v>194213.0</v>
      </c>
      <c r="B330" s="30">
        <v>117.0</v>
      </c>
      <c r="C330" s="31" t="str">
        <f>VLOOKUP($B330,Challenges!$A:$D,2,FALSE)</f>
        <v>Standards and Regulatory Institutions</v>
      </c>
      <c r="D330" s="31" t="str">
        <f>VLOOKUP($B330,Challenges!$A:$D,4,FALSE)</f>
        <v>Standardization (diversity of standards)</v>
      </c>
    </row>
    <row r="331">
      <c r="A331" s="30">
        <v>194012.0</v>
      </c>
      <c r="B331" s="30">
        <v>44.0</v>
      </c>
      <c r="C331" s="31" t="str">
        <f>VLOOKUP($B331,Challenges!$A:$D,2,FALSE)</f>
        <v>Energy Consumption</v>
      </c>
      <c r="D331" s="31" t="str">
        <f>VLOOKUP($B331,Challenges!$A:$D,4,FALSE)</f>
        <v>Energy Consumption (limited power)</v>
      </c>
    </row>
  </sheetData>
  <autoFilter ref="$A$1:$D$331">
    <sortState ref="A1:D331">
      <sortCondition ref="D1:D331"/>
    </sortState>
  </autoFilter>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77.14"/>
    <col customWidth="1" min="3" max="3" width="28.0"/>
    <col customWidth="1" min="4" max="4" width="29.86"/>
    <col customWidth="1" min="5" max="5" width="20.29"/>
    <col customWidth="1" min="6" max="6" width="21.29"/>
  </cols>
  <sheetData>
    <row r="1">
      <c r="A1" s="24" t="s">
        <v>1734</v>
      </c>
      <c r="B1" s="85" t="s">
        <v>1735</v>
      </c>
      <c r="C1" s="24" t="s">
        <v>1736</v>
      </c>
      <c r="D1" s="24" t="s">
        <v>1737</v>
      </c>
      <c r="E1" s="24" t="s">
        <v>1738</v>
      </c>
      <c r="F1" s="24" t="s">
        <v>1739</v>
      </c>
    </row>
    <row r="2">
      <c r="A2" s="27">
        <v>92.0</v>
      </c>
      <c r="B2" s="86" t="s">
        <v>1740</v>
      </c>
      <c r="C2" s="27" t="s">
        <v>1741</v>
      </c>
      <c r="D2" s="27" t="s">
        <v>1742</v>
      </c>
      <c r="E2" s="27">
        <f>COUNTIF(Paper_Problem!$E:$E,$B2)</f>
        <v>3</v>
      </c>
      <c r="F2" s="27">
        <f>COUNTIF(Paper_Problem!$D:$D,$C2)</f>
        <v>21</v>
      </c>
    </row>
    <row r="3">
      <c r="A3" s="27">
        <v>103.0</v>
      </c>
      <c r="B3" s="86" t="s">
        <v>1743</v>
      </c>
      <c r="C3" s="27" t="s">
        <v>1741</v>
      </c>
      <c r="D3" s="27" t="s">
        <v>1742</v>
      </c>
      <c r="E3" s="27">
        <f>COUNTIF(Paper_Problem!$E:$E,$B3)</f>
        <v>3</v>
      </c>
      <c r="F3" s="27">
        <f>COUNTIF(Paper_Problem!$D:$D,$C3)</f>
        <v>21</v>
      </c>
    </row>
    <row r="4">
      <c r="A4" s="27">
        <v>41.0</v>
      </c>
      <c r="B4" s="86" t="s">
        <v>1744</v>
      </c>
      <c r="C4" s="27" t="s">
        <v>1741</v>
      </c>
      <c r="D4" s="27" t="s">
        <v>1742</v>
      </c>
      <c r="E4" s="27">
        <f>COUNTIF(Paper_Problem!$E:$E,$B4)</f>
        <v>3</v>
      </c>
      <c r="F4" s="27">
        <f>COUNTIF(Paper_Problem!$D:$D,$C4)</f>
        <v>21</v>
      </c>
    </row>
    <row r="5">
      <c r="A5" s="27">
        <v>80.0</v>
      </c>
      <c r="B5" s="86" t="s">
        <v>1745</v>
      </c>
      <c r="C5" s="27" t="s">
        <v>1741</v>
      </c>
      <c r="D5" s="27" t="s">
        <v>1742</v>
      </c>
      <c r="E5" s="27">
        <f>COUNTIF(Paper_Problem!$E:$E,$B5)</f>
        <v>2</v>
      </c>
      <c r="F5" s="27">
        <f>COUNTIF(Paper_Problem!$D:$D,$C5)</f>
        <v>21</v>
      </c>
    </row>
    <row r="6">
      <c r="A6" s="27">
        <v>3.0</v>
      </c>
      <c r="B6" s="86" t="s">
        <v>1746</v>
      </c>
      <c r="C6" s="27" t="s">
        <v>1741</v>
      </c>
      <c r="D6" s="27" t="s">
        <v>1742</v>
      </c>
      <c r="E6" s="27">
        <f>COUNTIF(Paper_Problem!$E:$E,$B6)</f>
        <v>2</v>
      </c>
      <c r="F6" s="27">
        <f>COUNTIF(Paper_Problem!$D:$D,$C6)</f>
        <v>21</v>
      </c>
    </row>
    <row r="7">
      <c r="A7" s="27">
        <v>58.0</v>
      </c>
      <c r="B7" s="86" t="s">
        <v>1747</v>
      </c>
      <c r="C7" s="87" t="s">
        <v>1528</v>
      </c>
      <c r="D7" s="27" t="s">
        <v>1748</v>
      </c>
      <c r="E7" s="27">
        <f>COUNTIF(Paper_Problem!$E:$E,$B7)</f>
        <v>3</v>
      </c>
      <c r="F7" s="27">
        <f>COUNTIF(Paper_Problem!$D:$D,$C7)</f>
        <v>11</v>
      </c>
    </row>
    <row r="8">
      <c r="A8" s="27">
        <v>1.0</v>
      </c>
      <c r="B8" s="86" t="s">
        <v>1749</v>
      </c>
      <c r="C8" s="27" t="s">
        <v>1741</v>
      </c>
      <c r="D8" s="27" t="s">
        <v>1742</v>
      </c>
      <c r="E8" s="27">
        <f>COUNTIF(Paper_Problem!$E:$E,$B8)</f>
        <v>2</v>
      </c>
      <c r="F8" s="27">
        <f>COUNTIF(Paper_Problem!$D:$D,$C8)</f>
        <v>21</v>
      </c>
    </row>
    <row r="9">
      <c r="A9" s="27">
        <v>51.0</v>
      </c>
      <c r="B9" s="86" t="s">
        <v>1750</v>
      </c>
      <c r="C9" s="27" t="s">
        <v>1741</v>
      </c>
      <c r="D9" s="27" t="s">
        <v>1742</v>
      </c>
      <c r="E9" s="27">
        <f>COUNTIF(Paper_Problem!$E:$E,$B9)</f>
        <v>2</v>
      </c>
      <c r="F9" s="27">
        <f>COUNTIF(Paper_Problem!$D:$D,$C9)</f>
        <v>21</v>
      </c>
    </row>
    <row r="10">
      <c r="A10" s="27">
        <v>133.0</v>
      </c>
      <c r="B10" s="86" t="s">
        <v>1751</v>
      </c>
      <c r="C10" s="27" t="s">
        <v>1741</v>
      </c>
      <c r="D10" s="27" t="s">
        <v>1742</v>
      </c>
      <c r="E10" s="27">
        <f>COUNTIF(Paper_Problem!$E:$E,$B10)</f>
        <v>2</v>
      </c>
      <c r="F10" s="27">
        <f>COUNTIF(Paper_Problem!$D:$D,$C10)</f>
        <v>21</v>
      </c>
    </row>
    <row r="11">
      <c r="A11" s="27">
        <v>123.0</v>
      </c>
      <c r="B11" s="86" t="s">
        <v>1752</v>
      </c>
      <c r="C11" s="87" t="s">
        <v>1753</v>
      </c>
      <c r="D11" s="27" t="s">
        <v>1748</v>
      </c>
      <c r="E11" s="27">
        <f>COUNTIF(Paper_Problem!$E:$E,$B11)</f>
        <v>3</v>
      </c>
      <c r="F11" s="27">
        <f>COUNTIF(Paper_Problem!$D:$D,$C11)</f>
        <v>3</v>
      </c>
    </row>
    <row r="12">
      <c r="A12" s="27">
        <v>13.0</v>
      </c>
      <c r="B12" s="86" t="s">
        <v>1754</v>
      </c>
      <c r="C12" s="27" t="s">
        <v>1741</v>
      </c>
      <c r="D12" s="27" t="s">
        <v>1742</v>
      </c>
      <c r="E12" s="27">
        <f>COUNTIF(Paper_Problem!$E:$E,$B12)</f>
        <v>1</v>
      </c>
      <c r="F12" s="27">
        <f>COUNTIF(Paper_Problem!$D:$D,$C12)</f>
        <v>21</v>
      </c>
    </row>
    <row r="13">
      <c r="A13" s="27">
        <v>128.0</v>
      </c>
      <c r="B13" s="86" t="s">
        <v>1755</v>
      </c>
      <c r="C13" s="27" t="s">
        <v>1741</v>
      </c>
      <c r="D13" s="27" t="s">
        <v>1742</v>
      </c>
      <c r="E13" s="27">
        <f>COUNTIF(Paper_Problem!$E:$E,$B13)</f>
        <v>1</v>
      </c>
      <c r="F13" s="27">
        <f>COUNTIF(Paper_Problem!$D:$D,$C13)</f>
        <v>21</v>
      </c>
    </row>
    <row r="14">
      <c r="A14" s="27">
        <v>39.0</v>
      </c>
      <c r="B14" s="86" t="s">
        <v>1756</v>
      </c>
      <c r="C14" s="27" t="s">
        <v>1757</v>
      </c>
      <c r="D14" s="27" t="s">
        <v>1742</v>
      </c>
      <c r="E14" s="27">
        <f>COUNTIF(Paper_Problem!$E:$E,$B14)</f>
        <v>8</v>
      </c>
      <c r="F14" s="27">
        <f>COUNTIF(Paper_Problem!$D:$D,$C14)</f>
        <v>19</v>
      </c>
    </row>
    <row r="15">
      <c r="A15" s="27">
        <v>26.0</v>
      </c>
      <c r="B15" s="86" t="s">
        <v>1758</v>
      </c>
      <c r="C15" s="27" t="s">
        <v>1757</v>
      </c>
      <c r="D15" s="27" t="s">
        <v>1742</v>
      </c>
      <c r="E15" s="27">
        <f>COUNTIF(Paper_Problem!$E:$E,$B15)</f>
        <v>4</v>
      </c>
      <c r="F15" s="27">
        <f>COUNTIF(Paper_Problem!$D:$D,$C15)</f>
        <v>19</v>
      </c>
    </row>
    <row r="16">
      <c r="A16" s="27">
        <v>20.0</v>
      </c>
      <c r="B16" s="86" t="s">
        <v>1759</v>
      </c>
      <c r="C16" s="27" t="s">
        <v>1757</v>
      </c>
      <c r="D16" s="27" t="s">
        <v>1742</v>
      </c>
      <c r="E16" s="27">
        <f>COUNTIF(Paper_Problem!$E:$E,$B16)</f>
        <v>2</v>
      </c>
      <c r="F16" s="27">
        <f>COUNTIF(Paper_Problem!$D:$D,$C16)</f>
        <v>19</v>
      </c>
    </row>
    <row r="17">
      <c r="A17" s="27">
        <v>66.0</v>
      </c>
      <c r="B17" s="86" t="s">
        <v>1760</v>
      </c>
      <c r="C17" s="27" t="s">
        <v>1757</v>
      </c>
      <c r="D17" s="27" t="s">
        <v>1742</v>
      </c>
      <c r="E17" s="27">
        <f>COUNTIF(Paper_Problem!$E:$E,$B17)</f>
        <v>2</v>
      </c>
      <c r="F17" s="27">
        <f>COUNTIF(Paper_Problem!$D:$D,$C17)</f>
        <v>19</v>
      </c>
    </row>
    <row r="18">
      <c r="A18" s="27">
        <v>76.0</v>
      </c>
      <c r="B18" s="86" t="s">
        <v>1761</v>
      </c>
      <c r="C18" s="27" t="s">
        <v>1757</v>
      </c>
      <c r="D18" s="27" t="s">
        <v>1742</v>
      </c>
      <c r="E18" s="27">
        <f>COUNTIF(Paper_Problem!$E:$E,$B18)</f>
        <v>1</v>
      </c>
      <c r="F18" s="27">
        <f>COUNTIF(Paper_Problem!$D:$D,$C18)</f>
        <v>19</v>
      </c>
    </row>
    <row r="19">
      <c r="A19" s="27">
        <v>114.0</v>
      </c>
      <c r="B19" s="86" t="s">
        <v>1762</v>
      </c>
      <c r="C19" s="27" t="s">
        <v>1757</v>
      </c>
      <c r="D19" s="27" t="s">
        <v>1742</v>
      </c>
      <c r="E19" s="27">
        <f>COUNTIF(Paper_Problem!$E:$E,$B19)</f>
        <v>1</v>
      </c>
      <c r="F19" s="27">
        <f>COUNTIF(Paper_Problem!$D:$D,$C19)</f>
        <v>19</v>
      </c>
    </row>
    <row r="20">
      <c r="A20" s="27">
        <v>24.0</v>
      </c>
      <c r="B20" s="86" t="s">
        <v>1763</v>
      </c>
      <c r="C20" s="87" t="s">
        <v>1616</v>
      </c>
      <c r="D20" s="27" t="s">
        <v>1748</v>
      </c>
      <c r="E20" s="27">
        <f>COUNTIF(Paper_Problem!$E:$E,$B20)</f>
        <v>2</v>
      </c>
      <c r="F20" s="27">
        <f>COUNTIF(Paper_Problem!$D:$D,$C20)</f>
        <v>7</v>
      </c>
    </row>
    <row r="21">
      <c r="A21" s="27">
        <v>40.0</v>
      </c>
      <c r="B21" s="86" t="s">
        <v>1764</v>
      </c>
      <c r="C21" s="87" t="s">
        <v>1235</v>
      </c>
      <c r="D21" s="27" t="s">
        <v>1748</v>
      </c>
      <c r="E21" s="27">
        <f>COUNTIF(Paper_Problem!$E:$E,$B21)</f>
        <v>2</v>
      </c>
      <c r="F21" s="27">
        <f>COUNTIF(Paper_Problem!$D:$D,$C21)</f>
        <v>6</v>
      </c>
    </row>
    <row r="22">
      <c r="A22" s="27">
        <v>135.0</v>
      </c>
      <c r="B22" s="86" t="s">
        <v>1765</v>
      </c>
      <c r="C22" s="87" t="s">
        <v>1235</v>
      </c>
      <c r="D22" s="27" t="s">
        <v>1748</v>
      </c>
      <c r="E22" s="27">
        <f>COUNTIF(Paper_Problem!$E:$E,$B22)</f>
        <v>2</v>
      </c>
      <c r="F22" s="27">
        <f>COUNTIF(Paper_Problem!$D:$D,$C22)</f>
        <v>6</v>
      </c>
    </row>
    <row r="23">
      <c r="A23" s="27">
        <v>143.0</v>
      </c>
      <c r="B23" s="86" t="s">
        <v>1766</v>
      </c>
      <c r="C23" s="27" t="s">
        <v>1757</v>
      </c>
      <c r="D23" s="27" t="s">
        <v>1742</v>
      </c>
      <c r="E23" s="27">
        <f>COUNTIF(Paper_Problem!$E:$E,$B23)</f>
        <v>1</v>
      </c>
      <c r="F23" s="27">
        <f>COUNTIF(Paper_Problem!$D:$D,$C23)</f>
        <v>19</v>
      </c>
    </row>
    <row r="24">
      <c r="A24" s="27">
        <v>23.0</v>
      </c>
      <c r="B24" s="86" t="s">
        <v>1767</v>
      </c>
      <c r="C24" s="27" t="s">
        <v>1768</v>
      </c>
      <c r="D24" s="27" t="s">
        <v>1742</v>
      </c>
      <c r="E24" s="27">
        <f>COUNTIF(Paper_Problem!$E:$E,$B24)</f>
        <v>3</v>
      </c>
      <c r="F24" s="27">
        <f>COUNTIF(Paper_Problem!$D:$D,$C24)</f>
        <v>11</v>
      </c>
    </row>
    <row r="25">
      <c r="A25" s="27">
        <v>83.0</v>
      </c>
      <c r="B25" s="86" t="s">
        <v>1769</v>
      </c>
      <c r="C25" s="27" t="s">
        <v>1768</v>
      </c>
      <c r="D25" s="27" t="s">
        <v>1742</v>
      </c>
      <c r="E25" s="27">
        <f>COUNTIF(Paper_Problem!$E:$E,$B25)</f>
        <v>3</v>
      </c>
      <c r="F25" s="27">
        <f>COUNTIF(Paper_Problem!$D:$D,$C25)</f>
        <v>11</v>
      </c>
    </row>
    <row r="26">
      <c r="A26" s="27">
        <v>18.0</v>
      </c>
      <c r="B26" s="86" t="s">
        <v>1770</v>
      </c>
      <c r="C26" s="27" t="s">
        <v>1768</v>
      </c>
      <c r="D26" s="27" t="s">
        <v>1742</v>
      </c>
      <c r="E26" s="27">
        <f>COUNTIF(Paper_Problem!$E:$E,$B26)</f>
        <v>2</v>
      </c>
      <c r="F26" s="27">
        <f>COUNTIF(Paper_Problem!$D:$D,$C26)</f>
        <v>11</v>
      </c>
    </row>
    <row r="27">
      <c r="A27" s="27">
        <v>74.0</v>
      </c>
      <c r="B27" s="86" t="s">
        <v>1771</v>
      </c>
      <c r="C27" s="27" t="s">
        <v>1768</v>
      </c>
      <c r="D27" s="27" t="s">
        <v>1742</v>
      </c>
      <c r="E27" s="27">
        <f>COUNTIF(Paper_Problem!$E:$E,$B27)</f>
        <v>1</v>
      </c>
      <c r="F27" s="27">
        <f>COUNTIF(Paper_Problem!$D:$D,$C27)</f>
        <v>11</v>
      </c>
    </row>
    <row r="28">
      <c r="A28" s="27">
        <v>95.0</v>
      </c>
      <c r="B28" s="86" t="s">
        <v>1772</v>
      </c>
      <c r="C28" s="27" t="s">
        <v>1768</v>
      </c>
      <c r="D28" s="27" t="s">
        <v>1742</v>
      </c>
      <c r="E28" s="27">
        <f>COUNTIF(Paper_Problem!$E:$E,$B28)</f>
        <v>1</v>
      </c>
      <c r="F28" s="27">
        <f>COUNTIF(Paper_Problem!$D:$D,$C28)</f>
        <v>11</v>
      </c>
    </row>
    <row r="29">
      <c r="A29" s="27">
        <v>68.0</v>
      </c>
      <c r="B29" s="86" t="s">
        <v>1773</v>
      </c>
      <c r="C29" s="27" t="s">
        <v>1768</v>
      </c>
      <c r="D29" s="27" t="s">
        <v>1742</v>
      </c>
      <c r="E29" s="27">
        <f>COUNTIF(Paper_Problem!$E:$E,$B29)</f>
        <v>1</v>
      </c>
      <c r="F29" s="27">
        <f>COUNTIF(Paper_Problem!$D:$D,$C29)</f>
        <v>11</v>
      </c>
    </row>
    <row r="30">
      <c r="A30" s="27">
        <v>87.0</v>
      </c>
      <c r="B30" s="86" t="s">
        <v>1774</v>
      </c>
      <c r="C30" s="27" t="s">
        <v>1775</v>
      </c>
      <c r="D30" s="27" t="s">
        <v>1742</v>
      </c>
      <c r="E30" s="27">
        <f>COUNTIF(Paper_Problem!$E:$E,$B30)</f>
        <v>3</v>
      </c>
      <c r="F30" s="27">
        <f>COUNTIF(Paper_Problem!$D:$D,$C30)</f>
        <v>6</v>
      </c>
    </row>
    <row r="31">
      <c r="A31" s="27">
        <v>85.0</v>
      </c>
      <c r="B31" s="86" t="s">
        <v>1776</v>
      </c>
      <c r="C31" s="87" t="s">
        <v>1528</v>
      </c>
      <c r="D31" s="27" t="s">
        <v>1748</v>
      </c>
      <c r="E31" s="27">
        <f>COUNTIF(Paper_Problem!$E:$E,$B31)</f>
        <v>1</v>
      </c>
      <c r="F31" s="27">
        <f>COUNTIF(Paper_Problem!$D:$D,$C31)</f>
        <v>11</v>
      </c>
    </row>
    <row r="32">
      <c r="A32" s="27">
        <v>29.0</v>
      </c>
      <c r="B32" s="86" t="s">
        <v>1777</v>
      </c>
      <c r="C32" s="87" t="s">
        <v>1528</v>
      </c>
      <c r="D32" s="27" t="s">
        <v>1748</v>
      </c>
      <c r="E32" s="27">
        <f>COUNTIF(Paper_Problem!$E:$E,$B32)</f>
        <v>1</v>
      </c>
      <c r="F32" s="27">
        <f>COUNTIF(Paper_Problem!$D:$D,$C32)</f>
        <v>11</v>
      </c>
    </row>
    <row r="33">
      <c r="A33" s="27">
        <v>60.0</v>
      </c>
      <c r="B33" s="86" t="s">
        <v>1778</v>
      </c>
      <c r="C33" s="87" t="s">
        <v>1528</v>
      </c>
      <c r="D33" s="27" t="s">
        <v>1748</v>
      </c>
      <c r="E33" s="27">
        <f>COUNTIF(Paper_Problem!$E:$E,$B33)</f>
        <v>1</v>
      </c>
      <c r="F33" s="27">
        <f>COUNTIF(Paper_Problem!$D:$D,$C33)</f>
        <v>11</v>
      </c>
    </row>
    <row r="34">
      <c r="A34" s="27">
        <v>28.0</v>
      </c>
      <c r="B34" s="86" t="s">
        <v>1779</v>
      </c>
      <c r="C34" s="87" t="s">
        <v>1528</v>
      </c>
      <c r="D34" s="27" t="s">
        <v>1748</v>
      </c>
      <c r="E34" s="27">
        <f>COUNTIF(Paper_Problem!$E:$E,$B34)</f>
        <v>1</v>
      </c>
      <c r="F34" s="27">
        <f>COUNTIF(Paper_Problem!$D:$D,$C34)</f>
        <v>11</v>
      </c>
    </row>
    <row r="35">
      <c r="A35" s="27">
        <v>17.0</v>
      </c>
      <c r="B35" s="86" t="s">
        <v>1780</v>
      </c>
      <c r="C35" s="87" t="s">
        <v>1528</v>
      </c>
      <c r="D35" s="27" t="s">
        <v>1748</v>
      </c>
      <c r="E35" s="27">
        <f>COUNTIF(Paper_Problem!$E:$E,$B35)</f>
        <v>1</v>
      </c>
      <c r="F35" s="27">
        <f>COUNTIF(Paper_Problem!$D:$D,$C35)</f>
        <v>11</v>
      </c>
    </row>
    <row r="36">
      <c r="A36" s="27">
        <v>50.0</v>
      </c>
      <c r="B36" s="86" t="s">
        <v>1781</v>
      </c>
      <c r="C36" s="87" t="s">
        <v>1528</v>
      </c>
      <c r="D36" s="27" t="s">
        <v>1748</v>
      </c>
      <c r="E36" s="27">
        <f>COUNTIF(Paper_Problem!$E:$E,$B36)</f>
        <v>1</v>
      </c>
      <c r="F36" s="27">
        <f>COUNTIF(Paper_Problem!$D:$D,$C36)</f>
        <v>11</v>
      </c>
    </row>
    <row r="37">
      <c r="A37" s="27">
        <v>2.0</v>
      </c>
      <c r="B37" s="86" t="s">
        <v>1782</v>
      </c>
      <c r="C37" s="87" t="s">
        <v>1528</v>
      </c>
      <c r="D37" s="27" t="s">
        <v>1748</v>
      </c>
      <c r="E37" s="27">
        <f>COUNTIF(Paper_Problem!$E:$E,$B37)</f>
        <v>1</v>
      </c>
      <c r="F37" s="27">
        <f>COUNTIF(Paper_Problem!$D:$D,$C37)</f>
        <v>11</v>
      </c>
    </row>
    <row r="38">
      <c r="A38" s="27">
        <v>72.0</v>
      </c>
      <c r="B38" s="86" t="s">
        <v>1783</v>
      </c>
      <c r="C38" s="87" t="s">
        <v>1528</v>
      </c>
      <c r="D38" s="27" t="s">
        <v>1748</v>
      </c>
      <c r="E38" s="27">
        <f>COUNTIF(Paper_Problem!$E:$E,$B38)</f>
        <v>1</v>
      </c>
      <c r="F38" s="27">
        <f>COUNTIF(Paper_Problem!$D:$D,$C38)</f>
        <v>11</v>
      </c>
    </row>
    <row r="39">
      <c r="A39" s="27">
        <v>61.0</v>
      </c>
      <c r="B39" s="86" t="s">
        <v>1784</v>
      </c>
      <c r="C39" s="27" t="s">
        <v>1775</v>
      </c>
      <c r="D39" s="27" t="s">
        <v>1742</v>
      </c>
      <c r="E39" s="27">
        <f>COUNTIF(Paper_Problem!$E:$E,$B39)</f>
        <v>1</v>
      </c>
      <c r="F39" s="27">
        <f>COUNTIF(Paper_Problem!$D:$D,$C39)</f>
        <v>6</v>
      </c>
    </row>
    <row r="40">
      <c r="A40" s="27">
        <v>105.0</v>
      </c>
      <c r="B40" s="86" t="s">
        <v>1785</v>
      </c>
      <c r="C40" s="27" t="s">
        <v>1775</v>
      </c>
      <c r="D40" s="27" t="s">
        <v>1742</v>
      </c>
      <c r="E40" s="27">
        <f>COUNTIF(Paper_Problem!$E:$E,$B40)</f>
        <v>1</v>
      </c>
      <c r="F40" s="27">
        <f>COUNTIF(Paper_Problem!$D:$D,$C40)</f>
        <v>6</v>
      </c>
    </row>
    <row r="41">
      <c r="A41" s="27">
        <v>16.0</v>
      </c>
      <c r="B41" s="86" t="s">
        <v>1786</v>
      </c>
      <c r="C41" s="27" t="s">
        <v>1775</v>
      </c>
      <c r="D41" s="27" t="s">
        <v>1742</v>
      </c>
      <c r="E41" s="27">
        <f>COUNTIF(Paper_Problem!$E:$E,$B41)</f>
        <v>1</v>
      </c>
      <c r="F41" s="27">
        <f>COUNTIF(Paper_Problem!$D:$D,$C41)</f>
        <v>6</v>
      </c>
    </row>
    <row r="42">
      <c r="A42" s="27">
        <v>22.0</v>
      </c>
      <c r="B42" s="86" t="s">
        <v>1547</v>
      </c>
      <c r="C42" s="87" t="s">
        <v>1524</v>
      </c>
      <c r="D42" s="27" t="s">
        <v>1748</v>
      </c>
      <c r="E42" s="27">
        <f>COUNTIF(Paper_Problem!$E:$E,$B42)</f>
        <v>1</v>
      </c>
      <c r="F42" s="27">
        <f>COUNTIF(Paper_Problem!$D:$D,$C42)</f>
        <v>7</v>
      </c>
    </row>
    <row r="43">
      <c r="A43" s="27">
        <v>25.0</v>
      </c>
      <c r="B43" s="86" t="s">
        <v>1787</v>
      </c>
      <c r="C43" s="87" t="s">
        <v>1524</v>
      </c>
      <c r="D43" s="27" t="s">
        <v>1748</v>
      </c>
      <c r="E43" s="27">
        <f>COUNTIF(Paper_Problem!$E:$E,$B43)</f>
        <v>1</v>
      </c>
      <c r="F43" s="27">
        <f>COUNTIF(Paper_Problem!$D:$D,$C43)</f>
        <v>7</v>
      </c>
    </row>
    <row r="44">
      <c r="A44" s="27">
        <v>86.0</v>
      </c>
      <c r="B44" s="86" t="s">
        <v>1788</v>
      </c>
      <c r="C44" s="87" t="s">
        <v>1524</v>
      </c>
      <c r="D44" s="27" t="s">
        <v>1748</v>
      </c>
      <c r="E44" s="27">
        <f>COUNTIF(Paper_Problem!$E:$E,$B44)</f>
        <v>1</v>
      </c>
      <c r="F44" s="27">
        <f>COUNTIF(Paper_Problem!$D:$D,$C44)</f>
        <v>7</v>
      </c>
    </row>
    <row r="45">
      <c r="A45" s="27">
        <v>7.0</v>
      </c>
      <c r="B45" s="86" t="s">
        <v>1789</v>
      </c>
      <c r="C45" s="87" t="s">
        <v>1524</v>
      </c>
      <c r="D45" s="27" t="s">
        <v>1748</v>
      </c>
      <c r="E45" s="27">
        <f>COUNTIF(Paper_Problem!$E:$E,$B45)</f>
        <v>1</v>
      </c>
      <c r="F45" s="27">
        <f>COUNTIF(Paper_Problem!$D:$D,$C45)</f>
        <v>7</v>
      </c>
    </row>
    <row r="46">
      <c r="A46" s="27">
        <v>445.0</v>
      </c>
      <c r="B46" s="86" t="s">
        <v>1790</v>
      </c>
      <c r="C46" s="87" t="s">
        <v>1524</v>
      </c>
      <c r="D46" s="27" t="s">
        <v>1748</v>
      </c>
      <c r="E46" s="27">
        <f>COUNTIF(Paper_Problem!$E:$E,$B46)</f>
        <v>1</v>
      </c>
      <c r="F46" s="27">
        <f>COUNTIF(Paper_Problem!$D:$D,$C46)</f>
        <v>7</v>
      </c>
    </row>
    <row r="47">
      <c r="A47" s="27">
        <v>38.0</v>
      </c>
      <c r="B47" s="86" t="s">
        <v>1791</v>
      </c>
      <c r="C47" s="87" t="s">
        <v>1524</v>
      </c>
      <c r="D47" s="27" t="s">
        <v>1748</v>
      </c>
      <c r="E47" s="27">
        <f>COUNTIF(Paper_Problem!$E:$E,$B47)</f>
        <v>1</v>
      </c>
      <c r="F47" s="27">
        <f>COUNTIF(Paper_Problem!$D:$D,$C47)</f>
        <v>7</v>
      </c>
    </row>
    <row r="48">
      <c r="A48" s="27">
        <v>75.0</v>
      </c>
      <c r="B48" s="86" t="s">
        <v>1792</v>
      </c>
      <c r="C48" s="87" t="s">
        <v>1524</v>
      </c>
      <c r="D48" s="27" t="s">
        <v>1748</v>
      </c>
      <c r="E48" s="27">
        <f>COUNTIF(Paper_Problem!$E:$E,$B48)</f>
        <v>1</v>
      </c>
      <c r="F48" s="27">
        <f>COUNTIF(Paper_Problem!$D:$D,$C48)</f>
        <v>7</v>
      </c>
    </row>
    <row r="49">
      <c r="A49" s="27">
        <v>106.0</v>
      </c>
      <c r="B49" s="86" t="s">
        <v>1793</v>
      </c>
      <c r="C49" s="87" t="s">
        <v>1616</v>
      </c>
      <c r="D49" s="27" t="s">
        <v>1748</v>
      </c>
      <c r="E49" s="27">
        <f>COUNTIF(Paper_Problem!$E:$E,$B49)</f>
        <v>1</v>
      </c>
      <c r="F49" s="27">
        <f>COUNTIF(Paper_Problem!$D:$D,$C49)</f>
        <v>7</v>
      </c>
    </row>
    <row r="50">
      <c r="A50" s="27">
        <v>67.0</v>
      </c>
      <c r="B50" s="86" t="s">
        <v>1794</v>
      </c>
      <c r="C50" s="87" t="s">
        <v>1616</v>
      </c>
      <c r="D50" s="27" t="s">
        <v>1748</v>
      </c>
      <c r="E50" s="27">
        <f>COUNTIF(Paper_Problem!$E:$E,$B50)</f>
        <v>1</v>
      </c>
      <c r="F50" s="27">
        <f>COUNTIF(Paper_Problem!$D:$D,$C50)</f>
        <v>7</v>
      </c>
    </row>
    <row r="51">
      <c r="A51" s="27">
        <v>115.0</v>
      </c>
      <c r="B51" s="86" t="s">
        <v>1795</v>
      </c>
      <c r="C51" s="87" t="s">
        <v>1616</v>
      </c>
      <c r="D51" s="27" t="s">
        <v>1748</v>
      </c>
      <c r="E51" s="27">
        <f>COUNTIF(Paper_Problem!$E:$E,$B51)</f>
        <v>1</v>
      </c>
      <c r="F51" s="27">
        <f>COUNTIF(Paper_Problem!$D:$D,$C51)</f>
        <v>7</v>
      </c>
    </row>
    <row r="52">
      <c r="A52" s="27">
        <v>46.0</v>
      </c>
      <c r="B52" s="86" t="s">
        <v>1796</v>
      </c>
      <c r="C52" s="87" t="s">
        <v>1616</v>
      </c>
      <c r="D52" s="27" t="s">
        <v>1748</v>
      </c>
      <c r="E52" s="27">
        <f>COUNTIF(Paper_Problem!$E:$E,$B52)</f>
        <v>1</v>
      </c>
      <c r="F52" s="27">
        <f>COUNTIF(Paper_Problem!$D:$D,$C52)</f>
        <v>7</v>
      </c>
    </row>
    <row r="53">
      <c r="A53" s="27">
        <v>4.0</v>
      </c>
      <c r="B53" s="86" t="s">
        <v>1797</v>
      </c>
      <c r="C53" s="87" t="s">
        <v>1616</v>
      </c>
      <c r="D53" s="27" t="s">
        <v>1748</v>
      </c>
      <c r="E53" s="27">
        <f>COUNTIF(Paper_Problem!$E:$E,$B53)</f>
        <v>1</v>
      </c>
      <c r="F53" s="27">
        <f>COUNTIF(Paper_Problem!$D:$D,$C53)</f>
        <v>7</v>
      </c>
    </row>
    <row r="54">
      <c r="A54" s="27">
        <v>112.0</v>
      </c>
      <c r="B54" s="86" t="s">
        <v>1798</v>
      </c>
      <c r="C54" s="87" t="s">
        <v>1560</v>
      </c>
      <c r="D54" s="27" t="s">
        <v>1748</v>
      </c>
      <c r="E54" s="27">
        <f>COUNTIF(Paper_Problem!$E:$E,$B54)</f>
        <v>1</v>
      </c>
      <c r="F54" s="27">
        <f>COUNTIF(Paper_Problem!$D:$D,$C54)</f>
        <v>6</v>
      </c>
    </row>
    <row r="55">
      <c r="A55" s="27">
        <v>93.0</v>
      </c>
      <c r="B55" s="86" t="s">
        <v>1799</v>
      </c>
      <c r="C55" s="87" t="s">
        <v>1560</v>
      </c>
      <c r="D55" s="27" t="s">
        <v>1748</v>
      </c>
      <c r="E55" s="27">
        <f>COUNTIF(Paper_Problem!$E:$E,$B55)</f>
        <v>1</v>
      </c>
      <c r="F55" s="27">
        <f>COUNTIF(Paper_Problem!$D:$D,$C55)</f>
        <v>6</v>
      </c>
    </row>
    <row r="56">
      <c r="A56" s="27">
        <v>70.0</v>
      </c>
      <c r="B56" s="86" t="s">
        <v>1800</v>
      </c>
      <c r="C56" s="87" t="s">
        <v>1560</v>
      </c>
      <c r="D56" s="27" t="s">
        <v>1748</v>
      </c>
      <c r="E56" s="27">
        <f>COUNTIF(Paper_Problem!$E:$E,$B56)</f>
        <v>1</v>
      </c>
      <c r="F56" s="27">
        <f>COUNTIF(Paper_Problem!$D:$D,$C56)</f>
        <v>6</v>
      </c>
    </row>
    <row r="57">
      <c r="A57" s="27">
        <v>52.0</v>
      </c>
      <c r="B57" s="86" t="s">
        <v>1801</v>
      </c>
      <c r="C57" s="87" t="s">
        <v>1560</v>
      </c>
      <c r="D57" s="27" t="s">
        <v>1748</v>
      </c>
      <c r="E57" s="27">
        <f>COUNTIF(Paper_Problem!$E:$E,$B57)</f>
        <v>1</v>
      </c>
      <c r="F57" s="27">
        <f>COUNTIF(Paper_Problem!$D:$D,$C57)</f>
        <v>6</v>
      </c>
    </row>
    <row r="58">
      <c r="A58" s="27">
        <v>84.0</v>
      </c>
      <c r="B58" s="86" t="s">
        <v>1802</v>
      </c>
      <c r="C58" s="87" t="s">
        <v>1560</v>
      </c>
      <c r="D58" s="27" t="s">
        <v>1748</v>
      </c>
      <c r="E58" s="27">
        <f>COUNTIF(Paper_Problem!$E:$E,$B58)</f>
        <v>1</v>
      </c>
      <c r="F58" s="27">
        <f>COUNTIF(Paper_Problem!$D:$D,$C58)</f>
        <v>6</v>
      </c>
    </row>
    <row r="59">
      <c r="A59" s="27">
        <v>126.0</v>
      </c>
      <c r="B59" s="86" t="s">
        <v>1803</v>
      </c>
      <c r="C59" s="87" t="s">
        <v>1560</v>
      </c>
      <c r="D59" s="27" t="s">
        <v>1748</v>
      </c>
      <c r="E59" s="27">
        <f>COUNTIF(Paper_Problem!$E:$E,$B59)</f>
        <v>1</v>
      </c>
      <c r="F59" s="27">
        <f>COUNTIF(Paper_Problem!$D:$D,$C59)</f>
        <v>6</v>
      </c>
    </row>
    <row r="60">
      <c r="A60" s="27">
        <v>33.0</v>
      </c>
      <c r="B60" s="86" t="s">
        <v>1804</v>
      </c>
      <c r="C60" s="87" t="s">
        <v>1235</v>
      </c>
      <c r="D60" s="27" t="s">
        <v>1748</v>
      </c>
      <c r="E60" s="27">
        <f>COUNTIF(Paper_Problem!$E:$E,$B60)</f>
        <v>1</v>
      </c>
      <c r="F60" s="27">
        <f>COUNTIF(Paper_Problem!$D:$D,$C60)</f>
        <v>6</v>
      </c>
    </row>
    <row r="61">
      <c r="A61" s="27">
        <v>96.0</v>
      </c>
      <c r="B61" s="86" t="s">
        <v>1805</v>
      </c>
      <c r="C61" s="87" t="s">
        <v>1235</v>
      </c>
      <c r="D61" s="27" t="s">
        <v>1748</v>
      </c>
      <c r="E61" s="27">
        <f>COUNTIF(Paper_Problem!$E:$E,$B61)</f>
        <v>1</v>
      </c>
      <c r="F61" s="27">
        <f>COUNTIF(Paper_Problem!$D:$D,$C61)</f>
        <v>6</v>
      </c>
    </row>
    <row r="62">
      <c r="A62" s="27">
        <v>30.0</v>
      </c>
      <c r="B62" s="88" t="s">
        <v>1806</v>
      </c>
      <c r="C62" s="27" t="s">
        <v>1237</v>
      </c>
      <c r="D62" s="27" t="s">
        <v>1742</v>
      </c>
      <c r="E62" s="27">
        <f>COUNTIF(Paper_Problem!$E:$E,$B62)</f>
        <v>2</v>
      </c>
      <c r="F62" s="27">
        <f>COUNTIF(Paper_Problem!$D:$D,$C62)</f>
        <v>3</v>
      </c>
    </row>
    <row r="63">
      <c r="A63" s="27">
        <v>71.0</v>
      </c>
      <c r="B63" s="86" t="s">
        <v>1807</v>
      </c>
      <c r="C63" s="27" t="s">
        <v>1237</v>
      </c>
      <c r="D63" s="27" t="s">
        <v>1742</v>
      </c>
      <c r="E63" s="27">
        <f>COUNTIF(Paper_Problem!$E:$E,$B63)</f>
        <v>1</v>
      </c>
      <c r="F63" s="27">
        <f>COUNTIF(Paper_Problem!$D:$D,$C63)</f>
        <v>3</v>
      </c>
    </row>
    <row r="64">
      <c r="A64" s="27">
        <v>59.0</v>
      </c>
      <c r="B64" s="86" t="s">
        <v>1808</v>
      </c>
      <c r="C64" s="27" t="s">
        <v>1526</v>
      </c>
      <c r="D64" s="27" t="s">
        <v>1742</v>
      </c>
      <c r="E64" s="27">
        <f>COUNTIF(Paper_Problem!$E:$E,$B64)</f>
        <v>2</v>
      </c>
      <c r="F64" s="27">
        <f>COUNTIF(Paper_Problem!$D:$D,$C64)</f>
        <v>3</v>
      </c>
    </row>
    <row r="65">
      <c r="A65" s="27">
        <v>10.0</v>
      </c>
      <c r="B65" s="86" t="s">
        <v>1809</v>
      </c>
      <c r="C65" s="87" t="s">
        <v>1541</v>
      </c>
      <c r="D65" s="27" t="s">
        <v>1748</v>
      </c>
      <c r="E65" s="27">
        <f>COUNTIF(Paper_Problem!$E:$E,$B65)</f>
        <v>1</v>
      </c>
      <c r="F65" s="27">
        <f>COUNTIF(Paper_Problem!$D:$D,$C65)</f>
        <v>5</v>
      </c>
    </row>
    <row r="66">
      <c r="A66" s="27">
        <v>132.0</v>
      </c>
      <c r="B66" s="86" t="s">
        <v>1810</v>
      </c>
      <c r="C66" s="87" t="s">
        <v>1541</v>
      </c>
      <c r="D66" s="27" t="s">
        <v>1748</v>
      </c>
      <c r="E66" s="27">
        <f>COUNTIF(Paper_Problem!$E:$E,$B66)</f>
        <v>1</v>
      </c>
      <c r="F66" s="27">
        <f>COUNTIF(Paper_Problem!$D:$D,$C66)</f>
        <v>5</v>
      </c>
    </row>
    <row r="67">
      <c r="A67" s="27">
        <v>88.0</v>
      </c>
      <c r="B67" s="86" t="s">
        <v>1670</v>
      </c>
      <c r="C67" s="87" t="s">
        <v>1541</v>
      </c>
      <c r="D67" s="27" t="s">
        <v>1748</v>
      </c>
      <c r="E67" s="27">
        <f>COUNTIF(Paper_Problem!$E:$E,$B67)</f>
        <v>1</v>
      </c>
      <c r="F67" s="27">
        <f>COUNTIF(Paper_Problem!$D:$D,$C67)</f>
        <v>5</v>
      </c>
    </row>
    <row r="68">
      <c r="A68" s="27">
        <v>48.0</v>
      </c>
      <c r="B68" s="86" t="s">
        <v>1811</v>
      </c>
      <c r="C68" s="87" t="s">
        <v>1541</v>
      </c>
      <c r="D68" s="27" t="s">
        <v>1748</v>
      </c>
      <c r="E68" s="27">
        <f>COUNTIF(Paper_Problem!$E:$E,$B68)</f>
        <v>1</v>
      </c>
      <c r="F68" s="27">
        <f>COUNTIF(Paper_Problem!$D:$D,$C68)</f>
        <v>5</v>
      </c>
    </row>
    <row r="69">
      <c r="A69" s="27">
        <v>19.0</v>
      </c>
      <c r="B69" s="86" t="s">
        <v>1812</v>
      </c>
      <c r="C69" s="87" t="s">
        <v>1541</v>
      </c>
      <c r="D69" s="27" t="s">
        <v>1748</v>
      </c>
      <c r="E69" s="27">
        <f>COUNTIF(Paper_Problem!$E:$E,$B69)</f>
        <v>1</v>
      </c>
      <c r="F69" s="27">
        <f>COUNTIF(Paper_Problem!$D:$D,$C69)</f>
        <v>5</v>
      </c>
    </row>
    <row r="70">
      <c r="A70" s="27">
        <v>104.0</v>
      </c>
      <c r="B70" s="86" t="s">
        <v>1813</v>
      </c>
      <c r="C70" s="87" t="s">
        <v>1558</v>
      </c>
      <c r="D70" s="27" t="s">
        <v>1748</v>
      </c>
      <c r="E70" s="27">
        <f>COUNTIF(Paper_Problem!$E:$E,$B70)</f>
        <v>1</v>
      </c>
      <c r="F70" s="27">
        <f>COUNTIF(Paper_Problem!$D:$D,$C70)</f>
        <v>5</v>
      </c>
    </row>
    <row r="71">
      <c r="A71" s="27">
        <v>14.0</v>
      </c>
      <c r="B71" s="86" t="s">
        <v>1814</v>
      </c>
      <c r="C71" s="87" t="s">
        <v>1558</v>
      </c>
      <c r="D71" s="27" t="s">
        <v>1748</v>
      </c>
      <c r="E71" s="27">
        <f>COUNTIF(Paper_Problem!$E:$E,$B71)</f>
        <v>1</v>
      </c>
      <c r="F71" s="27">
        <f>COUNTIF(Paper_Problem!$D:$D,$C71)</f>
        <v>5</v>
      </c>
    </row>
    <row r="72">
      <c r="A72" s="27">
        <v>321.0</v>
      </c>
      <c r="B72" s="86" t="s">
        <v>1815</v>
      </c>
      <c r="C72" s="87" t="s">
        <v>1558</v>
      </c>
      <c r="D72" s="27" t="s">
        <v>1748</v>
      </c>
      <c r="E72" s="27">
        <f>COUNTIF(Paper_Problem!$E:$E,$B72)</f>
        <v>1</v>
      </c>
      <c r="F72" s="27">
        <f>COUNTIF(Paper_Problem!$D:$D,$C72)</f>
        <v>5</v>
      </c>
    </row>
    <row r="73">
      <c r="A73" s="27">
        <v>34.0</v>
      </c>
      <c r="B73" s="86" t="s">
        <v>1816</v>
      </c>
      <c r="C73" s="87" t="s">
        <v>1558</v>
      </c>
      <c r="D73" s="27" t="s">
        <v>1748</v>
      </c>
      <c r="E73" s="27">
        <f>COUNTIF(Paper_Problem!$E:$E,$B73)</f>
        <v>1</v>
      </c>
      <c r="F73" s="27">
        <f>COUNTIF(Paper_Problem!$D:$D,$C73)</f>
        <v>5</v>
      </c>
    </row>
    <row r="74">
      <c r="A74" s="27">
        <v>134.0</v>
      </c>
      <c r="B74" s="86" t="s">
        <v>1817</v>
      </c>
      <c r="C74" s="87" t="s">
        <v>1558</v>
      </c>
      <c r="D74" s="27" t="s">
        <v>1748</v>
      </c>
      <c r="E74" s="27">
        <f>COUNTIF(Paper_Problem!$E:$E,$B74)</f>
        <v>1</v>
      </c>
      <c r="F74" s="27">
        <f>COUNTIF(Paper_Problem!$D:$D,$C74)</f>
        <v>5</v>
      </c>
    </row>
    <row r="75">
      <c r="A75" s="27">
        <v>122.0</v>
      </c>
      <c r="B75" s="86" t="s">
        <v>1818</v>
      </c>
      <c r="C75" s="87" t="s">
        <v>1516</v>
      </c>
      <c r="D75" s="27" t="s">
        <v>1748</v>
      </c>
      <c r="E75" s="27">
        <f>COUNTIF(Paper_Problem!$E:$E,$B75)</f>
        <v>1</v>
      </c>
      <c r="F75" s="27">
        <f>COUNTIF(Paper_Problem!$D:$D,$C75)</f>
        <v>5</v>
      </c>
    </row>
    <row r="76">
      <c r="A76" s="27">
        <v>110.0</v>
      </c>
      <c r="B76" s="86" t="s">
        <v>1819</v>
      </c>
      <c r="C76" s="87" t="s">
        <v>1516</v>
      </c>
      <c r="D76" s="27" t="s">
        <v>1748</v>
      </c>
      <c r="E76" s="27">
        <f>COUNTIF(Paper_Problem!$E:$E,$B76)</f>
        <v>1</v>
      </c>
      <c r="F76" s="27">
        <f>COUNTIF(Paper_Problem!$D:$D,$C76)</f>
        <v>5</v>
      </c>
    </row>
    <row r="77">
      <c r="A77" s="27">
        <v>102.0</v>
      </c>
      <c r="B77" s="86" t="s">
        <v>1820</v>
      </c>
      <c r="C77" s="87" t="s">
        <v>1516</v>
      </c>
      <c r="D77" s="27" t="s">
        <v>1748</v>
      </c>
      <c r="E77" s="27">
        <f>COUNTIF(Paper_Problem!$E:$E,$B77)</f>
        <v>1</v>
      </c>
      <c r="F77" s="27">
        <f>COUNTIF(Paper_Problem!$D:$D,$C77)</f>
        <v>5</v>
      </c>
    </row>
    <row r="78">
      <c r="A78" s="27">
        <v>121.0</v>
      </c>
      <c r="B78" s="86" t="s">
        <v>1821</v>
      </c>
      <c r="C78" s="87" t="s">
        <v>1516</v>
      </c>
      <c r="D78" s="27" t="s">
        <v>1748</v>
      </c>
      <c r="E78" s="27">
        <f>COUNTIF(Paper_Problem!$E:$E,$B78)</f>
        <v>1</v>
      </c>
      <c r="F78" s="27">
        <f>COUNTIF(Paper_Problem!$D:$D,$C78)</f>
        <v>5</v>
      </c>
    </row>
    <row r="79">
      <c r="A79" s="27">
        <v>142.0</v>
      </c>
      <c r="B79" s="86" t="s">
        <v>1822</v>
      </c>
      <c r="C79" s="87" t="s">
        <v>1516</v>
      </c>
      <c r="D79" s="27" t="s">
        <v>1748</v>
      </c>
      <c r="E79" s="27">
        <f>COUNTIF(Paper_Problem!$E:$E,$B79)</f>
        <v>1</v>
      </c>
      <c r="F79" s="27">
        <f>COUNTIF(Paper_Problem!$D:$D,$C79)</f>
        <v>5</v>
      </c>
    </row>
    <row r="80">
      <c r="A80" s="27">
        <v>79.0</v>
      </c>
      <c r="B80" s="86" t="s">
        <v>1823</v>
      </c>
      <c r="C80" s="87" t="s">
        <v>1520</v>
      </c>
      <c r="D80" s="27" t="s">
        <v>1748</v>
      </c>
      <c r="E80" s="27">
        <f>COUNTIF(Paper_Problem!$E:$E,$B80)</f>
        <v>1</v>
      </c>
      <c r="F80" s="27">
        <f>COUNTIF(Paper_Problem!$D:$D,$C80)</f>
        <v>4</v>
      </c>
    </row>
    <row r="81">
      <c r="A81" s="27">
        <v>12.0</v>
      </c>
      <c r="B81" s="86" t="s">
        <v>1824</v>
      </c>
      <c r="C81" s="87" t="s">
        <v>1520</v>
      </c>
      <c r="D81" s="27" t="s">
        <v>1748</v>
      </c>
      <c r="E81" s="27">
        <f>COUNTIF(Paper_Problem!$E:$E,$B81)</f>
        <v>1</v>
      </c>
      <c r="F81" s="27">
        <f>COUNTIF(Paper_Problem!$D:$D,$C81)</f>
        <v>4</v>
      </c>
    </row>
    <row r="82">
      <c r="A82" s="27">
        <v>82.0</v>
      </c>
      <c r="B82" s="86" t="s">
        <v>1825</v>
      </c>
      <c r="C82" s="87" t="s">
        <v>1520</v>
      </c>
      <c r="D82" s="27" t="s">
        <v>1748</v>
      </c>
      <c r="E82" s="27">
        <f>COUNTIF(Paper_Problem!$E:$E,$B82)</f>
        <v>1</v>
      </c>
      <c r="F82" s="27">
        <f>COUNTIF(Paper_Problem!$D:$D,$C82)</f>
        <v>4</v>
      </c>
    </row>
    <row r="83">
      <c r="A83" s="27">
        <v>81.0</v>
      </c>
      <c r="B83" s="86" t="s">
        <v>1826</v>
      </c>
      <c r="C83" s="87" t="s">
        <v>1520</v>
      </c>
      <c r="D83" s="27" t="s">
        <v>1748</v>
      </c>
      <c r="E83" s="27">
        <f>COUNTIF(Paper_Problem!$E:$E,$B83)</f>
        <v>1</v>
      </c>
      <c r="F83" s="27">
        <f>COUNTIF(Paper_Problem!$D:$D,$C83)</f>
        <v>4</v>
      </c>
    </row>
    <row r="84">
      <c r="A84" s="27">
        <v>369.0</v>
      </c>
      <c r="B84" s="86" t="s">
        <v>1827</v>
      </c>
      <c r="C84" s="87" t="s">
        <v>1539</v>
      </c>
      <c r="D84" s="27" t="s">
        <v>1748</v>
      </c>
      <c r="E84" s="27">
        <f>COUNTIF(Paper_Problem!$E:$E,$B84)</f>
        <v>1</v>
      </c>
      <c r="F84" s="27">
        <f>COUNTIF(Paper_Problem!$D:$D,$C84)</f>
        <v>4</v>
      </c>
    </row>
    <row r="85">
      <c r="A85" s="27">
        <v>125.0</v>
      </c>
      <c r="B85" s="86" t="s">
        <v>1828</v>
      </c>
      <c r="C85" s="87" t="s">
        <v>1539</v>
      </c>
      <c r="D85" s="27" t="s">
        <v>1748</v>
      </c>
      <c r="E85" s="27">
        <f>COUNTIF(Paper_Problem!$E:$E,$B85)</f>
        <v>1</v>
      </c>
      <c r="F85" s="27">
        <f>COUNTIF(Paper_Problem!$D:$D,$C85)</f>
        <v>4</v>
      </c>
    </row>
    <row r="86">
      <c r="A86" s="27">
        <v>77.0</v>
      </c>
      <c r="B86" s="86" t="s">
        <v>1829</v>
      </c>
      <c r="C86" s="87" t="s">
        <v>1539</v>
      </c>
      <c r="D86" s="27" t="s">
        <v>1748</v>
      </c>
      <c r="E86" s="27">
        <f>COUNTIF(Paper_Problem!$E:$E,$B86)</f>
        <v>1</v>
      </c>
      <c r="F86" s="27">
        <f>COUNTIF(Paper_Problem!$D:$D,$C86)</f>
        <v>4</v>
      </c>
    </row>
    <row r="87">
      <c r="A87" s="27">
        <v>89.0</v>
      </c>
      <c r="B87" s="86" t="s">
        <v>1661</v>
      </c>
      <c r="C87" s="87" t="s">
        <v>1539</v>
      </c>
      <c r="D87" s="27" t="s">
        <v>1748</v>
      </c>
      <c r="E87" s="27">
        <f>COUNTIF(Paper_Problem!$E:$E,$B87)</f>
        <v>1</v>
      </c>
      <c r="F87" s="27">
        <f>COUNTIF(Paper_Problem!$D:$D,$C87)</f>
        <v>4</v>
      </c>
    </row>
    <row r="88">
      <c r="A88" s="27">
        <v>56.0</v>
      </c>
      <c r="B88" s="86" t="s">
        <v>1830</v>
      </c>
      <c r="C88" s="87" t="s">
        <v>1518</v>
      </c>
      <c r="D88" s="27" t="s">
        <v>1748</v>
      </c>
      <c r="E88" s="27">
        <f>COUNTIF(Paper_Problem!$E:$E,$B88)</f>
        <v>1</v>
      </c>
      <c r="F88" s="27">
        <f>COUNTIF(Paper_Problem!$D:$D,$C88)</f>
        <v>4</v>
      </c>
    </row>
    <row r="89">
      <c r="A89" s="27">
        <v>100.0</v>
      </c>
      <c r="B89" s="86" t="s">
        <v>1831</v>
      </c>
      <c r="C89" s="87" t="s">
        <v>1518</v>
      </c>
      <c r="D89" s="27" t="s">
        <v>1748</v>
      </c>
      <c r="E89" s="27">
        <f>COUNTIF(Paper_Problem!$E:$E,$B89)</f>
        <v>1</v>
      </c>
      <c r="F89" s="27">
        <f>COUNTIF(Paper_Problem!$D:$D,$C89)</f>
        <v>4</v>
      </c>
    </row>
    <row r="90">
      <c r="A90" s="27">
        <v>91.0</v>
      </c>
      <c r="B90" s="86" t="s">
        <v>1832</v>
      </c>
      <c r="C90" s="87" t="s">
        <v>1518</v>
      </c>
      <c r="D90" s="27" t="s">
        <v>1748</v>
      </c>
      <c r="E90" s="27">
        <f>COUNTIF(Paper_Problem!$E:$E,$B90)</f>
        <v>1</v>
      </c>
      <c r="F90" s="27">
        <f>COUNTIF(Paper_Problem!$D:$D,$C90)</f>
        <v>4</v>
      </c>
    </row>
    <row r="91">
      <c r="A91" s="27">
        <v>31.0</v>
      </c>
      <c r="B91" s="86" t="s">
        <v>1833</v>
      </c>
      <c r="C91" s="87" t="s">
        <v>1518</v>
      </c>
      <c r="D91" s="27" t="s">
        <v>1748</v>
      </c>
      <c r="E91" s="27">
        <f>COUNTIF(Paper_Problem!$E:$E,$B91)</f>
        <v>1</v>
      </c>
      <c r="F91" s="27">
        <f>COUNTIF(Paper_Problem!$D:$D,$C91)</f>
        <v>4</v>
      </c>
    </row>
    <row r="92">
      <c r="A92" s="27">
        <v>139.0</v>
      </c>
      <c r="B92" s="86" t="s">
        <v>1834</v>
      </c>
      <c r="C92" s="27" t="s">
        <v>1835</v>
      </c>
      <c r="D92" s="27" t="s">
        <v>1742</v>
      </c>
      <c r="E92" s="27">
        <f>COUNTIF(Paper_Problem!$E:$E,$B92)</f>
        <v>2</v>
      </c>
      <c r="F92" s="27">
        <f>COUNTIF(Paper_Problem!$D:$D,$C92)</f>
        <v>2</v>
      </c>
    </row>
    <row r="93">
      <c r="A93" s="27">
        <v>49.0</v>
      </c>
      <c r="B93" s="86" t="s">
        <v>1836</v>
      </c>
      <c r="C93" s="87" t="s">
        <v>1526</v>
      </c>
      <c r="D93" s="27" t="s">
        <v>1748</v>
      </c>
      <c r="E93" s="27">
        <f>COUNTIF(Paper_Problem!$E:$E,$B93)</f>
        <v>1</v>
      </c>
      <c r="F93" s="27">
        <f>COUNTIF(Paper_Problem!$D:$D,$C93)</f>
        <v>3</v>
      </c>
    </row>
    <row r="94">
      <c r="A94" s="27">
        <v>138.0</v>
      </c>
      <c r="B94" s="86" t="s">
        <v>1649</v>
      </c>
      <c r="C94" s="87" t="s">
        <v>1530</v>
      </c>
      <c r="D94" s="27" t="s">
        <v>1748</v>
      </c>
      <c r="E94" s="27">
        <f>COUNTIF(Paper_Problem!$E:$E,$B94)</f>
        <v>1</v>
      </c>
      <c r="F94" s="27">
        <f>COUNTIF(Paper_Problem!$D:$D,$C94)</f>
        <v>2</v>
      </c>
    </row>
    <row r="95">
      <c r="A95" s="27">
        <v>129.0</v>
      </c>
      <c r="B95" s="86" t="s">
        <v>1837</v>
      </c>
      <c r="C95" s="87" t="s">
        <v>1530</v>
      </c>
      <c r="D95" s="27" t="s">
        <v>1748</v>
      </c>
      <c r="E95" s="27">
        <f>COUNTIF(Paper_Problem!$E:$E,$B95)</f>
        <v>1</v>
      </c>
      <c r="F95" s="27">
        <f>COUNTIF(Paper_Problem!$D:$D,$C95)</f>
        <v>2</v>
      </c>
    </row>
    <row r="96">
      <c r="A96" s="27">
        <v>73.0</v>
      </c>
      <c r="B96" s="86" t="s">
        <v>1838</v>
      </c>
      <c r="C96" s="87" t="s">
        <v>1839</v>
      </c>
      <c r="D96" s="27" t="s">
        <v>1748</v>
      </c>
      <c r="E96" s="27">
        <f>COUNTIF(Paper_Problem!$E:$E,$B96)</f>
        <v>1</v>
      </c>
      <c r="F96" s="27">
        <f>COUNTIF(Paper_Problem!$D:$D,$C96)</f>
        <v>2</v>
      </c>
    </row>
    <row r="97">
      <c r="A97" s="27">
        <v>65.0</v>
      </c>
      <c r="B97" s="86" t="s">
        <v>1840</v>
      </c>
      <c r="C97" s="87" t="s">
        <v>1839</v>
      </c>
      <c r="D97" s="27" t="s">
        <v>1748</v>
      </c>
      <c r="E97" s="27">
        <f>COUNTIF(Paper_Problem!$E:$E,$B97)</f>
        <v>1</v>
      </c>
      <c r="F97" s="27">
        <f>COUNTIF(Paper_Problem!$D:$D,$C97)</f>
        <v>2</v>
      </c>
    </row>
    <row r="98">
      <c r="A98" s="27">
        <v>35.0</v>
      </c>
      <c r="B98" s="86" t="s">
        <v>1841</v>
      </c>
      <c r="C98" s="87" t="s">
        <v>1562</v>
      </c>
      <c r="D98" s="27" t="s">
        <v>1748</v>
      </c>
      <c r="E98" s="27">
        <f>COUNTIF(Paper_Problem!$E:$E,$B98)</f>
        <v>1</v>
      </c>
      <c r="F98" s="27">
        <f>COUNTIF(Paper_Problem!$D:$D,$C98)</f>
        <v>1</v>
      </c>
    </row>
    <row r="99">
      <c r="A99" s="27">
        <v>97.0</v>
      </c>
      <c r="B99" s="86" t="s">
        <v>1842</v>
      </c>
      <c r="C99" s="87" t="s">
        <v>1685</v>
      </c>
      <c r="D99" s="27" t="s">
        <v>1748</v>
      </c>
      <c r="E99" s="27">
        <f>COUNTIF(Paper_Problem!$E:$E,$B99)</f>
        <v>1</v>
      </c>
      <c r="F99" s="27">
        <f>COUNTIF(Paper_Problem!$D:$D,$C99)</f>
        <v>1</v>
      </c>
    </row>
    <row r="100">
      <c r="A100" s="27">
        <v>27.0</v>
      </c>
      <c r="B100" s="86" t="s">
        <v>1843</v>
      </c>
      <c r="C100" s="87" t="s">
        <v>1706</v>
      </c>
      <c r="D100" s="27" t="s">
        <v>1748</v>
      </c>
      <c r="E100" s="27">
        <f>COUNTIF(Paper_Problem!$E:$E,$B100)</f>
        <v>1</v>
      </c>
      <c r="F100" s="27">
        <f>COUNTIF(Paper_Problem!$D:$D,$C100)</f>
        <v>1</v>
      </c>
    </row>
    <row r="101">
      <c r="A101" s="27">
        <v>90.0</v>
      </c>
      <c r="B101" s="86" t="s">
        <v>1844</v>
      </c>
      <c r="C101" s="27" t="s">
        <v>1845</v>
      </c>
      <c r="D101" s="27" t="s">
        <v>1742</v>
      </c>
      <c r="E101" s="27">
        <f>COUNTIF(Paper_Problem!$E:$E,$B101)</f>
        <v>1</v>
      </c>
      <c r="F101" s="27">
        <f>COUNTIF(Paper_Problem!$D:$D,$C101)</f>
        <v>1</v>
      </c>
    </row>
    <row r="102">
      <c r="A102" s="27">
        <v>8.0</v>
      </c>
      <c r="B102" s="86" t="s">
        <v>1846</v>
      </c>
      <c r="C102" s="27" t="s">
        <v>1847</v>
      </c>
      <c r="D102" s="27" t="s">
        <v>1742</v>
      </c>
      <c r="E102" s="27">
        <f>COUNTIF(Paper_Problem!$E:$E,$B102)</f>
        <v>1</v>
      </c>
      <c r="F102" s="27">
        <f>COUNTIF(Paper_Problem!$D:$D,$C102)</f>
        <v>1</v>
      </c>
    </row>
  </sheetData>
  <autoFilter ref="$A$1:$F$102">
    <sortState ref="A1:F102">
      <sortCondition descending="1" ref="E1:E102"/>
      <sortCondition descending="1" ref="F1:F102"/>
      <sortCondition ref="C1:C102"/>
    </sortState>
  </autoFilter>
  <dataValidations>
    <dataValidation type="list" allowBlank="1" sqref="D2:D102">
      <formula1>"Health perspective,Computer Science perspective"</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7.57"/>
    <col customWidth="1" min="6" max="7" width="20.14"/>
    <col customWidth="1" min="8" max="8" width="17.29"/>
    <col customWidth="1" min="9" max="9" width="15.86"/>
  </cols>
  <sheetData>
    <row r="1">
      <c r="A1" s="6" t="s">
        <v>958</v>
      </c>
      <c r="B1" s="6" t="s">
        <v>1</v>
      </c>
      <c r="C1" s="6" t="s">
        <v>2</v>
      </c>
      <c r="D1" s="6" t="s">
        <v>3</v>
      </c>
      <c r="E1" s="6" t="s">
        <v>959</v>
      </c>
      <c r="F1" s="6" t="s">
        <v>5</v>
      </c>
      <c r="G1" s="6" t="s">
        <v>6</v>
      </c>
      <c r="H1" s="6" t="s">
        <v>7</v>
      </c>
      <c r="I1" s="6" t="s">
        <v>8</v>
      </c>
    </row>
    <row r="2">
      <c r="A2" s="7">
        <v>193985.0</v>
      </c>
      <c r="B2" s="8" t="s">
        <v>524</v>
      </c>
      <c r="C2" s="8" t="s">
        <v>525</v>
      </c>
      <c r="D2" s="8" t="s">
        <v>302</v>
      </c>
      <c r="E2" s="8" t="s">
        <v>526</v>
      </c>
      <c r="F2" s="7" t="s">
        <v>20</v>
      </c>
      <c r="G2" s="7" t="s">
        <v>14</v>
      </c>
      <c r="H2" s="9"/>
      <c r="I2" s="7" t="s">
        <v>15</v>
      </c>
    </row>
    <row r="3" hidden="1">
      <c r="A3" s="7">
        <v>194059.0</v>
      </c>
      <c r="B3" s="8" t="s">
        <v>735</v>
      </c>
      <c r="C3" s="8" t="s">
        <v>736</v>
      </c>
      <c r="D3" s="9"/>
      <c r="E3" s="8" t="s">
        <v>526</v>
      </c>
      <c r="F3" s="7" t="s">
        <v>621</v>
      </c>
      <c r="G3" s="7" t="s">
        <v>559</v>
      </c>
      <c r="H3" s="8" t="s">
        <v>571</v>
      </c>
      <c r="I3" s="7" t="s">
        <v>15</v>
      </c>
    </row>
    <row r="4">
      <c r="A4" s="7">
        <v>193981.0</v>
      </c>
      <c r="B4" s="8" t="s">
        <v>509</v>
      </c>
      <c r="C4" s="8" t="s">
        <v>510</v>
      </c>
      <c r="D4" s="8" t="s">
        <v>511</v>
      </c>
      <c r="E4" s="8" t="s">
        <v>512</v>
      </c>
      <c r="F4" s="7" t="s">
        <v>20</v>
      </c>
      <c r="G4" s="7" t="s">
        <v>14</v>
      </c>
      <c r="H4" s="9"/>
      <c r="I4" s="7" t="s">
        <v>15</v>
      </c>
    </row>
    <row r="5">
      <c r="A5" s="7">
        <v>194037.0</v>
      </c>
      <c r="B5" s="8" t="s">
        <v>683</v>
      </c>
      <c r="C5" s="8" t="s">
        <v>684</v>
      </c>
      <c r="D5" s="9"/>
      <c r="E5" s="8" t="s">
        <v>512</v>
      </c>
      <c r="F5" s="7" t="s">
        <v>621</v>
      </c>
      <c r="G5" s="7" t="s">
        <v>559</v>
      </c>
      <c r="H5" s="9"/>
      <c r="I5" s="7" t="s">
        <v>15</v>
      </c>
    </row>
    <row r="6">
      <c r="A6" s="7">
        <v>193965.0</v>
      </c>
      <c r="B6" s="8" t="s">
        <v>454</v>
      </c>
      <c r="C6" s="8" t="s">
        <v>455</v>
      </c>
      <c r="D6" s="8" t="s">
        <v>456</v>
      </c>
      <c r="E6" s="8" t="s">
        <v>457</v>
      </c>
      <c r="F6" s="7" t="s">
        <v>20</v>
      </c>
      <c r="G6" s="7" t="s">
        <v>14</v>
      </c>
      <c r="H6" s="9"/>
      <c r="I6" s="7" t="s">
        <v>15</v>
      </c>
    </row>
    <row r="7" hidden="1">
      <c r="A7" s="7">
        <v>194016.0</v>
      </c>
      <c r="B7" s="8" t="s">
        <v>627</v>
      </c>
      <c r="C7" s="8" t="s">
        <v>628</v>
      </c>
      <c r="D7" s="9"/>
      <c r="E7" s="8" t="s">
        <v>457</v>
      </c>
      <c r="F7" s="7" t="s">
        <v>621</v>
      </c>
      <c r="G7" s="7" t="s">
        <v>559</v>
      </c>
      <c r="H7" s="8" t="s">
        <v>571</v>
      </c>
      <c r="I7" s="7" t="s">
        <v>15</v>
      </c>
    </row>
    <row r="8">
      <c r="A8" s="7">
        <v>193957.0</v>
      </c>
      <c r="B8" s="8" t="s">
        <v>427</v>
      </c>
      <c r="C8" s="8" t="s">
        <v>428</v>
      </c>
      <c r="D8" s="8" t="s">
        <v>425</v>
      </c>
      <c r="E8" s="8" t="s">
        <v>429</v>
      </c>
      <c r="F8" s="7" t="s">
        <v>20</v>
      </c>
      <c r="G8" s="7" t="s">
        <v>14</v>
      </c>
      <c r="H8" s="9"/>
      <c r="I8" s="7" t="s">
        <v>15</v>
      </c>
    </row>
    <row r="9" hidden="1">
      <c r="A9" s="7">
        <v>194158.0</v>
      </c>
      <c r="B9" s="8" t="s">
        <v>427</v>
      </c>
      <c r="C9" s="8" t="s">
        <v>865</v>
      </c>
      <c r="D9" s="8" t="s">
        <v>425</v>
      </c>
      <c r="E9" s="9"/>
      <c r="F9" s="10"/>
      <c r="G9" s="7" t="s">
        <v>801</v>
      </c>
      <c r="H9" s="8" t="s">
        <v>571</v>
      </c>
      <c r="I9" s="7" t="s">
        <v>15</v>
      </c>
    </row>
    <row r="10" hidden="1">
      <c r="A10" s="7">
        <v>194210.0</v>
      </c>
      <c r="B10" s="8" t="s">
        <v>923</v>
      </c>
      <c r="C10" s="8" t="s">
        <v>924</v>
      </c>
      <c r="D10" s="8" t="s">
        <v>925</v>
      </c>
      <c r="E10" s="9"/>
      <c r="F10" s="10"/>
      <c r="G10" s="7" t="s">
        <v>14</v>
      </c>
      <c r="H10" s="8" t="s">
        <v>571</v>
      </c>
      <c r="I10" s="7" t="s">
        <v>15</v>
      </c>
    </row>
    <row r="11">
      <c r="A11" s="7">
        <v>193995.0</v>
      </c>
      <c r="B11" s="8" t="s">
        <v>560</v>
      </c>
      <c r="C11" s="8" t="s">
        <v>561</v>
      </c>
      <c r="D11" s="8" t="s">
        <v>562</v>
      </c>
      <c r="E11" s="8" t="s">
        <v>563</v>
      </c>
      <c r="F11" s="7" t="s">
        <v>13</v>
      </c>
      <c r="G11" s="7" t="s">
        <v>559</v>
      </c>
      <c r="H11" s="9"/>
      <c r="I11" s="7" t="s">
        <v>15</v>
      </c>
    </row>
    <row r="12">
      <c r="A12" s="7">
        <v>193938.0</v>
      </c>
      <c r="B12" s="8" t="s">
        <v>362</v>
      </c>
      <c r="C12" s="8" t="s">
        <v>363</v>
      </c>
      <c r="D12" s="8" t="s">
        <v>249</v>
      </c>
      <c r="E12" s="8" t="s">
        <v>364</v>
      </c>
      <c r="F12" s="7" t="s">
        <v>20</v>
      </c>
      <c r="G12" s="7" t="s">
        <v>14</v>
      </c>
      <c r="H12" s="9"/>
      <c r="I12" s="7" t="s">
        <v>15</v>
      </c>
    </row>
    <row r="13" hidden="1">
      <c r="A13" s="7">
        <v>194186.0</v>
      </c>
      <c r="B13" s="8" t="s">
        <v>362</v>
      </c>
      <c r="C13" s="8" t="s">
        <v>899</v>
      </c>
      <c r="D13" s="8" t="s">
        <v>249</v>
      </c>
      <c r="E13" s="9"/>
      <c r="F13" s="10"/>
      <c r="G13" s="7" t="s">
        <v>801</v>
      </c>
      <c r="H13" s="8" t="s">
        <v>571</v>
      </c>
      <c r="I13" s="7" t="s">
        <v>15</v>
      </c>
    </row>
    <row r="14">
      <c r="A14" s="7">
        <v>193879.0</v>
      </c>
      <c r="B14" s="8" t="s">
        <v>139</v>
      </c>
      <c r="C14" s="8" t="s">
        <v>140</v>
      </c>
      <c r="D14" s="8" t="s">
        <v>141</v>
      </c>
      <c r="E14" s="8" t="s">
        <v>142</v>
      </c>
      <c r="F14" s="7" t="s">
        <v>20</v>
      </c>
      <c r="G14" s="7" t="s">
        <v>14</v>
      </c>
      <c r="H14" s="9"/>
      <c r="I14" s="7" t="s">
        <v>15</v>
      </c>
    </row>
    <row r="15" hidden="1">
      <c r="A15" s="7">
        <v>194131.0</v>
      </c>
      <c r="B15" s="8" t="s">
        <v>139</v>
      </c>
      <c r="C15" s="8" t="s">
        <v>798</v>
      </c>
      <c r="D15" s="8" t="s">
        <v>141</v>
      </c>
      <c r="E15" s="9"/>
      <c r="F15" s="10"/>
      <c r="G15" s="7" t="s">
        <v>801</v>
      </c>
      <c r="H15" s="8" t="s">
        <v>571</v>
      </c>
      <c r="I15" s="7" t="s">
        <v>15</v>
      </c>
    </row>
    <row r="16" hidden="1">
      <c r="A16" s="7">
        <v>194086.0</v>
      </c>
      <c r="B16" s="8" t="s">
        <v>797</v>
      </c>
      <c r="C16" s="8" t="s">
        <v>798</v>
      </c>
      <c r="D16" s="9"/>
      <c r="E16" s="8" t="s">
        <v>142</v>
      </c>
      <c r="F16" s="7" t="s">
        <v>621</v>
      </c>
      <c r="G16" s="7" t="s">
        <v>559</v>
      </c>
      <c r="H16" s="8" t="s">
        <v>571</v>
      </c>
      <c r="I16" s="7" t="s">
        <v>15</v>
      </c>
    </row>
    <row r="17">
      <c r="A17" s="7">
        <v>193930.0</v>
      </c>
      <c r="B17" s="8" t="s">
        <v>333</v>
      </c>
      <c r="C17" s="8" t="s">
        <v>334</v>
      </c>
      <c r="D17" s="8" t="s">
        <v>335</v>
      </c>
      <c r="E17" s="8" t="s">
        <v>336</v>
      </c>
      <c r="F17" s="7" t="s">
        <v>13</v>
      </c>
      <c r="G17" s="7" t="s">
        <v>14</v>
      </c>
      <c r="H17" s="9"/>
      <c r="I17" s="7" t="s">
        <v>15</v>
      </c>
    </row>
    <row r="18" hidden="1">
      <c r="A18" s="7">
        <v>194129.0</v>
      </c>
      <c r="B18" s="8" t="s">
        <v>333</v>
      </c>
      <c r="C18" s="8" t="s">
        <v>838</v>
      </c>
      <c r="D18" s="8" t="s">
        <v>335</v>
      </c>
      <c r="E18" s="9"/>
      <c r="F18" s="10"/>
      <c r="G18" s="7" t="s">
        <v>801</v>
      </c>
      <c r="H18" s="8" t="s">
        <v>571</v>
      </c>
      <c r="I18" s="7" t="s">
        <v>15</v>
      </c>
    </row>
    <row r="19" hidden="1">
      <c r="A19" s="7">
        <v>194211.0</v>
      </c>
      <c r="B19" s="8" t="s">
        <v>926</v>
      </c>
      <c r="C19" s="8" t="s">
        <v>927</v>
      </c>
      <c r="D19" s="8" t="s">
        <v>928</v>
      </c>
      <c r="E19" s="9"/>
      <c r="F19" s="10"/>
      <c r="G19" s="7" t="s">
        <v>14</v>
      </c>
      <c r="H19" s="8" t="s">
        <v>571</v>
      </c>
      <c r="I19" s="7" t="s">
        <v>15</v>
      </c>
    </row>
    <row r="20" hidden="1">
      <c r="A20" s="7">
        <v>193997.0</v>
      </c>
      <c r="B20" s="8" t="s">
        <v>568</v>
      </c>
      <c r="C20" s="8" t="s">
        <v>569</v>
      </c>
      <c r="D20" s="8" t="s">
        <v>570</v>
      </c>
      <c r="E20" s="8" t="s">
        <v>336</v>
      </c>
      <c r="F20" s="7" t="s">
        <v>13</v>
      </c>
      <c r="G20" s="7" t="s">
        <v>559</v>
      </c>
      <c r="H20" s="8" t="s">
        <v>571</v>
      </c>
      <c r="I20" s="7" t="s">
        <v>15</v>
      </c>
    </row>
    <row r="21">
      <c r="A21" s="7">
        <v>193892.0</v>
      </c>
      <c r="B21" s="8" t="s">
        <v>190</v>
      </c>
      <c r="C21" s="8" t="s">
        <v>191</v>
      </c>
      <c r="D21" s="8" t="s">
        <v>192</v>
      </c>
      <c r="E21" s="8" t="s">
        <v>193</v>
      </c>
      <c r="F21" s="7" t="s">
        <v>13</v>
      </c>
      <c r="G21" s="7" t="s">
        <v>14</v>
      </c>
      <c r="H21" s="9"/>
      <c r="I21" s="7" t="s">
        <v>15</v>
      </c>
    </row>
    <row r="22" hidden="1">
      <c r="A22" s="7">
        <v>194142.0</v>
      </c>
      <c r="B22" s="8" t="s">
        <v>190</v>
      </c>
      <c r="C22" s="8" t="s">
        <v>623</v>
      </c>
      <c r="D22" s="8" t="s">
        <v>192</v>
      </c>
      <c r="E22" s="9"/>
      <c r="F22" s="10"/>
      <c r="G22" s="7" t="s">
        <v>801</v>
      </c>
      <c r="H22" s="8" t="s">
        <v>571</v>
      </c>
      <c r="I22" s="7" t="s">
        <v>15</v>
      </c>
    </row>
    <row r="23" hidden="1">
      <c r="A23" s="7">
        <v>194014.0</v>
      </c>
      <c r="B23" s="8" t="s">
        <v>622</v>
      </c>
      <c r="C23" s="8" t="s">
        <v>623</v>
      </c>
      <c r="D23" s="8" t="s">
        <v>624</v>
      </c>
      <c r="E23" s="8" t="s">
        <v>193</v>
      </c>
      <c r="F23" s="7" t="s">
        <v>13</v>
      </c>
      <c r="G23" s="7" t="s">
        <v>559</v>
      </c>
      <c r="H23" s="8" t="s">
        <v>571</v>
      </c>
      <c r="I23" s="7" t="s">
        <v>15</v>
      </c>
    </row>
    <row r="24">
      <c r="A24" s="7">
        <v>194008.0</v>
      </c>
      <c r="B24" s="8" t="s">
        <v>602</v>
      </c>
      <c r="C24" s="8" t="s">
        <v>603</v>
      </c>
      <c r="D24" s="8" t="s">
        <v>604</v>
      </c>
      <c r="E24" s="8" t="s">
        <v>605</v>
      </c>
      <c r="F24" s="7" t="s">
        <v>13</v>
      </c>
      <c r="G24" s="7" t="s">
        <v>559</v>
      </c>
      <c r="H24" s="9"/>
      <c r="I24" s="7" t="s">
        <v>15</v>
      </c>
    </row>
    <row r="25">
      <c r="A25" s="7">
        <v>193912.0</v>
      </c>
      <c r="B25" s="8" t="s">
        <v>265</v>
      </c>
      <c r="C25" s="8" t="s">
        <v>266</v>
      </c>
      <c r="D25" s="8" t="s">
        <v>267</v>
      </c>
      <c r="E25" s="8" t="s">
        <v>268</v>
      </c>
      <c r="F25" s="7" t="s">
        <v>13</v>
      </c>
      <c r="G25" s="7" t="s">
        <v>14</v>
      </c>
      <c r="H25" s="9"/>
      <c r="I25" s="7" t="s">
        <v>15</v>
      </c>
    </row>
    <row r="26" hidden="1">
      <c r="A26" s="7">
        <v>194212.0</v>
      </c>
      <c r="B26" s="8" t="s">
        <v>265</v>
      </c>
      <c r="C26" s="8" t="s">
        <v>929</v>
      </c>
      <c r="D26" s="8" t="s">
        <v>930</v>
      </c>
      <c r="E26" s="9"/>
      <c r="F26" s="10"/>
      <c r="G26" s="7" t="s">
        <v>14</v>
      </c>
      <c r="H26" s="8" t="s">
        <v>571</v>
      </c>
      <c r="I26" s="7" t="s">
        <v>15</v>
      </c>
    </row>
    <row r="27" hidden="1">
      <c r="A27" s="7">
        <v>193998.0</v>
      </c>
      <c r="B27" s="8" t="s">
        <v>572</v>
      </c>
      <c r="C27" s="8" t="s">
        <v>573</v>
      </c>
      <c r="D27" s="8" t="s">
        <v>574</v>
      </c>
      <c r="E27" s="8" t="s">
        <v>268</v>
      </c>
      <c r="F27" s="7" t="s">
        <v>13</v>
      </c>
      <c r="G27" s="7" t="s">
        <v>559</v>
      </c>
      <c r="H27" s="8" t="s">
        <v>571</v>
      </c>
      <c r="I27" s="7" t="s">
        <v>15</v>
      </c>
    </row>
    <row r="28">
      <c r="A28" s="7">
        <v>193869.0</v>
      </c>
      <c r="B28" s="8" t="s">
        <v>101</v>
      </c>
      <c r="C28" s="8" t="s">
        <v>102</v>
      </c>
      <c r="D28" s="8" t="s">
        <v>103</v>
      </c>
      <c r="E28" s="8" t="s">
        <v>104</v>
      </c>
      <c r="F28" s="7" t="s">
        <v>13</v>
      </c>
      <c r="G28" s="7" t="s">
        <v>14</v>
      </c>
      <c r="H28" s="9"/>
      <c r="I28" s="7" t="s">
        <v>15</v>
      </c>
    </row>
    <row r="29" hidden="1">
      <c r="A29" s="7">
        <v>194028.0</v>
      </c>
      <c r="B29" s="8" t="s">
        <v>660</v>
      </c>
      <c r="C29" s="8" t="s">
        <v>661</v>
      </c>
      <c r="D29" s="8" t="s">
        <v>662</v>
      </c>
      <c r="E29" s="8" t="s">
        <v>104</v>
      </c>
      <c r="F29" s="7" t="s">
        <v>13</v>
      </c>
      <c r="G29" s="7" t="s">
        <v>559</v>
      </c>
      <c r="H29" s="8" t="s">
        <v>571</v>
      </c>
      <c r="I29" s="7" t="s">
        <v>15</v>
      </c>
    </row>
    <row r="30" hidden="1">
      <c r="A30" s="7">
        <v>194216.0</v>
      </c>
      <c r="B30" s="8" t="s">
        <v>938</v>
      </c>
      <c r="C30" s="8" t="s">
        <v>939</v>
      </c>
      <c r="D30" s="8" t="s">
        <v>940</v>
      </c>
      <c r="E30" s="9"/>
      <c r="F30" s="10"/>
      <c r="G30" s="7" t="s">
        <v>14</v>
      </c>
      <c r="H30" s="8" t="s">
        <v>571</v>
      </c>
      <c r="I30" s="7" t="s">
        <v>15</v>
      </c>
    </row>
    <row r="31">
      <c r="A31" s="7">
        <v>194026.0</v>
      </c>
      <c r="B31" s="8" t="s">
        <v>655</v>
      </c>
      <c r="C31" s="8" t="s">
        <v>656</v>
      </c>
      <c r="D31" s="8" t="s">
        <v>657</v>
      </c>
      <c r="E31" s="8" t="s">
        <v>658</v>
      </c>
      <c r="F31" s="7" t="s">
        <v>13</v>
      </c>
      <c r="G31" s="7" t="s">
        <v>559</v>
      </c>
      <c r="H31" s="9"/>
      <c r="I31" s="7" t="s">
        <v>15</v>
      </c>
    </row>
    <row r="32">
      <c r="A32" s="7">
        <v>193963.0</v>
      </c>
      <c r="B32" s="8" t="s">
        <v>448</v>
      </c>
      <c r="C32" s="8" t="s">
        <v>449</v>
      </c>
      <c r="D32" s="8" t="s">
        <v>256</v>
      </c>
      <c r="E32" s="8" t="s">
        <v>450</v>
      </c>
      <c r="F32" s="7" t="s">
        <v>20</v>
      </c>
      <c r="G32" s="7" t="s">
        <v>14</v>
      </c>
      <c r="H32" s="9"/>
      <c r="I32" s="7" t="s">
        <v>15</v>
      </c>
    </row>
    <row r="33" hidden="1">
      <c r="A33" s="7">
        <v>194094.0</v>
      </c>
      <c r="B33" s="8" t="s">
        <v>448</v>
      </c>
      <c r="C33" s="8" t="s">
        <v>809</v>
      </c>
      <c r="D33" s="8" t="s">
        <v>256</v>
      </c>
      <c r="E33" s="9"/>
      <c r="F33" s="10"/>
      <c r="G33" s="7" t="s">
        <v>801</v>
      </c>
      <c r="H33" s="8" t="s">
        <v>571</v>
      </c>
      <c r="I33" s="7" t="s">
        <v>15</v>
      </c>
    </row>
    <row r="34" hidden="1">
      <c r="A34" s="7">
        <v>194013.0</v>
      </c>
      <c r="B34" s="8" t="s">
        <v>619</v>
      </c>
      <c r="C34" s="8" t="s">
        <v>620</v>
      </c>
      <c r="D34" s="9"/>
      <c r="E34" s="8" t="s">
        <v>450</v>
      </c>
      <c r="F34" s="7" t="s">
        <v>621</v>
      </c>
      <c r="G34" s="7" t="s">
        <v>559</v>
      </c>
      <c r="H34" s="8" t="s">
        <v>571</v>
      </c>
      <c r="I34" s="7" t="s">
        <v>15</v>
      </c>
    </row>
    <row r="35">
      <c r="A35" s="7">
        <v>193886.0</v>
      </c>
      <c r="B35" s="8" t="s">
        <v>166</v>
      </c>
      <c r="C35" s="8" t="s">
        <v>167</v>
      </c>
      <c r="D35" s="8" t="s">
        <v>168</v>
      </c>
      <c r="E35" s="8" t="s">
        <v>169</v>
      </c>
      <c r="F35" s="7" t="s">
        <v>20</v>
      </c>
      <c r="G35" s="7" t="s">
        <v>14</v>
      </c>
      <c r="H35" s="9"/>
      <c r="I35" s="7" t="s">
        <v>15</v>
      </c>
    </row>
    <row r="36">
      <c r="A36" s="7">
        <v>193857.0</v>
      </c>
      <c r="B36" s="8" t="s">
        <v>53</v>
      </c>
      <c r="C36" s="8" t="s">
        <v>54</v>
      </c>
      <c r="D36" s="8" t="s">
        <v>55</v>
      </c>
      <c r="E36" s="8" t="s">
        <v>56</v>
      </c>
      <c r="F36" s="7" t="s">
        <v>20</v>
      </c>
      <c r="G36" s="7" t="s">
        <v>14</v>
      </c>
      <c r="H36" s="9"/>
      <c r="I36" s="7" t="s">
        <v>15</v>
      </c>
    </row>
    <row r="37" hidden="1">
      <c r="A37" s="7">
        <v>194069.0</v>
      </c>
      <c r="B37" s="8" t="s">
        <v>761</v>
      </c>
      <c r="C37" s="8" t="s">
        <v>762</v>
      </c>
      <c r="D37" s="9"/>
      <c r="E37" s="9"/>
      <c r="F37" s="7" t="s">
        <v>621</v>
      </c>
      <c r="G37" s="7" t="s">
        <v>559</v>
      </c>
      <c r="H37" s="8" t="s">
        <v>571</v>
      </c>
      <c r="I37" s="7" t="s">
        <v>15</v>
      </c>
    </row>
    <row r="38" hidden="1">
      <c r="A38" s="7">
        <v>194111.0</v>
      </c>
      <c r="B38" s="8" t="s">
        <v>53</v>
      </c>
      <c r="C38" s="8" t="s">
        <v>762</v>
      </c>
      <c r="D38" s="8" t="s">
        <v>55</v>
      </c>
      <c r="E38" s="9"/>
      <c r="F38" s="10"/>
      <c r="G38" s="7" t="s">
        <v>801</v>
      </c>
      <c r="H38" s="8" t="s">
        <v>571</v>
      </c>
      <c r="I38" s="7" t="s">
        <v>15</v>
      </c>
    </row>
    <row r="39">
      <c r="A39" s="7">
        <v>194010.0</v>
      </c>
      <c r="B39" s="8" t="s">
        <v>609</v>
      </c>
      <c r="C39" s="8" t="s">
        <v>610</v>
      </c>
      <c r="D39" s="8" t="s">
        <v>611</v>
      </c>
      <c r="E39" s="8" t="s">
        <v>612</v>
      </c>
      <c r="F39" s="7" t="s">
        <v>13</v>
      </c>
      <c r="G39" s="7" t="s">
        <v>559</v>
      </c>
      <c r="H39" s="9"/>
      <c r="I39" s="7" t="s">
        <v>15</v>
      </c>
    </row>
    <row r="40">
      <c r="A40" s="7">
        <v>193949.0</v>
      </c>
      <c r="B40" s="8" t="s">
        <v>401</v>
      </c>
      <c r="C40" s="8" t="s">
        <v>402</v>
      </c>
      <c r="D40" s="8" t="s">
        <v>403</v>
      </c>
      <c r="E40" s="8" t="s">
        <v>404</v>
      </c>
      <c r="F40" s="7" t="s">
        <v>20</v>
      </c>
      <c r="G40" s="7" t="s">
        <v>14</v>
      </c>
      <c r="H40" s="9"/>
      <c r="I40" s="7" t="s">
        <v>15</v>
      </c>
    </row>
    <row r="41">
      <c r="A41" s="7">
        <v>193870.0</v>
      </c>
      <c r="B41" s="8" t="s">
        <v>105</v>
      </c>
      <c r="C41" s="8" t="s">
        <v>106</v>
      </c>
      <c r="D41" s="8" t="s">
        <v>23</v>
      </c>
      <c r="E41" s="8" t="s">
        <v>107</v>
      </c>
      <c r="F41" s="7" t="s">
        <v>13</v>
      </c>
      <c r="G41" s="7" t="s">
        <v>14</v>
      </c>
      <c r="H41" s="9"/>
      <c r="I41" s="7" t="s">
        <v>960</v>
      </c>
    </row>
    <row r="42" hidden="1">
      <c r="A42" s="7">
        <v>194188.0</v>
      </c>
      <c r="B42" s="8" t="s">
        <v>105</v>
      </c>
      <c r="C42" s="8" t="s">
        <v>901</v>
      </c>
      <c r="D42" s="8" t="s">
        <v>23</v>
      </c>
      <c r="E42" s="9"/>
      <c r="F42" s="10"/>
      <c r="G42" s="7" t="s">
        <v>801</v>
      </c>
      <c r="H42" s="8" t="s">
        <v>571</v>
      </c>
      <c r="I42" s="7" t="s">
        <v>15</v>
      </c>
    </row>
    <row r="43" hidden="1">
      <c r="A43" s="7">
        <v>194044.0</v>
      </c>
      <c r="B43" s="8" t="s">
        <v>698</v>
      </c>
      <c r="C43" s="8" t="s">
        <v>699</v>
      </c>
      <c r="D43" s="8" t="s">
        <v>641</v>
      </c>
      <c r="E43" s="8" t="s">
        <v>107</v>
      </c>
      <c r="F43" s="7" t="s">
        <v>13</v>
      </c>
      <c r="G43" s="7" t="s">
        <v>559</v>
      </c>
      <c r="H43" s="8" t="s">
        <v>571</v>
      </c>
      <c r="I43" s="7" t="s">
        <v>15</v>
      </c>
    </row>
    <row r="44">
      <c r="A44" s="7">
        <v>194078.0</v>
      </c>
      <c r="B44" s="8" t="s">
        <v>779</v>
      </c>
      <c r="C44" s="8" t="s">
        <v>780</v>
      </c>
      <c r="D44" s="9"/>
      <c r="E44" s="8" t="s">
        <v>781</v>
      </c>
      <c r="F44" s="7" t="s">
        <v>621</v>
      </c>
      <c r="G44" s="7" t="s">
        <v>559</v>
      </c>
      <c r="H44" s="9"/>
      <c r="I44" s="7" t="s">
        <v>15</v>
      </c>
    </row>
    <row r="45">
      <c r="A45" s="7">
        <v>193862.0</v>
      </c>
      <c r="B45" s="8" t="s">
        <v>73</v>
      </c>
      <c r="C45" s="8" t="s">
        <v>74</v>
      </c>
      <c r="D45" s="8" t="s">
        <v>75</v>
      </c>
      <c r="E45" s="8" t="s">
        <v>76</v>
      </c>
      <c r="F45" s="7" t="s">
        <v>13</v>
      </c>
      <c r="G45" s="7" t="s">
        <v>14</v>
      </c>
      <c r="H45" s="9"/>
      <c r="I45" s="7" t="s">
        <v>15</v>
      </c>
    </row>
    <row r="46" hidden="1">
      <c r="A46" s="7">
        <v>194223.0</v>
      </c>
      <c r="B46" s="8" t="s">
        <v>73</v>
      </c>
      <c r="C46" s="8" t="s">
        <v>74</v>
      </c>
      <c r="D46" s="8" t="s">
        <v>954</v>
      </c>
      <c r="E46" s="9"/>
      <c r="F46" s="10"/>
      <c r="G46" s="7" t="s">
        <v>14</v>
      </c>
      <c r="H46" s="8" t="s">
        <v>571</v>
      </c>
      <c r="I46" s="7" t="s">
        <v>15</v>
      </c>
    </row>
    <row r="47" hidden="1">
      <c r="A47" s="7">
        <v>194080.0</v>
      </c>
      <c r="B47" s="8" t="s">
        <v>783</v>
      </c>
      <c r="C47" s="8" t="s">
        <v>784</v>
      </c>
      <c r="D47" s="8" t="s">
        <v>785</v>
      </c>
      <c r="E47" s="8" t="s">
        <v>76</v>
      </c>
      <c r="F47" s="7" t="s">
        <v>13</v>
      </c>
      <c r="G47" s="7" t="s">
        <v>559</v>
      </c>
      <c r="H47" s="8" t="s">
        <v>571</v>
      </c>
      <c r="I47" s="7" t="s">
        <v>15</v>
      </c>
    </row>
    <row r="48">
      <c r="A48" s="7">
        <v>193905.0</v>
      </c>
      <c r="B48" s="8" t="s">
        <v>239</v>
      </c>
      <c r="C48" s="8" t="s">
        <v>240</v>
      </c>
      <c r="D48" s="8" t="s">
        <v>241</v>
      </c>
      <c r="E48" s="8" t="s">
        <v>242</v>
      </c>
      <c r="F48" s="7" t="s">
        <v>13</v>
      </c>
      <c r="G48" s="7" t="s">
        <v>14</v>
      </c>
      <c r="H48" s="9"/>
      <c r="I48" s="7" t="s">
        <v>15</v>
      </c>
    </row>
    <row r="49" hidden="1">
      <c r="A49" s="7">
        <v>194029.0</v>
      </c>
      <c r="B49" s="8" t="s">
        <v>663</v>
      </c>
      <c r="C49" s="8" t="s">
        <v>664</v>
      </c>
      <c r="D49" s="8" t="s">
        <v>665</v>
      </c>
      <c r="E49" s="8" t="s">
        <v>242</v>
      </c>
      <c r="F49" s="7" t="s">
        <v>13</v>
      </c>
      <c r="G49" s="7" t="s">
        <v>559</v>
      </c>
      <c r="H49" s="8" t="s">
        <v>571</v>
      </c>
      <c r="I49" s="7" t="s">
        <v>15</v>
      </c>
    </row>
    <row r="50">
      <c r="A50" s="7">
        <v>193863.0</v>
      </c>
      <c r="B50" s="8" t="s">
        <v>77</v>
      </c>
      <c r="C50" s="8" t="s">
        <v>78</v>
      </c>
      <c r="D50" s="8" t="s">
        <v>79</v>
      </c>
      <c r="E50" s="8" t="s">
        <v>80</v>
      </c>
      <c r="F50" s="7" t="s">
        <v>20</v>
      </c>
      <c r="G50" s="7" t="s">
        <v>14</v>
      </c>
      <c r="H50" s="9"/>
      <c r="I50" s="7" t="s">
        <v>15</v>
      </c>
    </row>
    <row r="51" hidden="1">
      <c r="A51" s="7">
        <v>194202.0</v>
      </c>
      <c r="B51" s="8" t="s">
        <v>77</v>
      </c>
      <c r="C51" s="8" t="s">
        <v>909</v>
      </c>
      <c r="D51" s="8" t="s">
        <v>79</v>
      </c>
      <c r="E51" s="9"/>
      <c r="F51" s="10"/>
      <c r="G51" s="7" t="s">
        <v>801</v>
      </c>
      <c r="H51" s="8" t="s">
        <v>571</v>
      </c>
      <c r="I51" s="7" t="s">
        <v>15</v>
      </c>
    </row>
    <row r="52" hidden="1">
      <c r="A52" s="7">
        <v>194198.0</v>
      </c>
      <c r="B52" s="8" t="s">
        <v>325</v>
      </c>
      <c r="C52" s="8" t="s">
        <v>906</v>
      </c>
      <c r="D52" s="8" t="s">
        <v>327</v>
      </c>
      <c r="E52" s="9"/>
      <c r="F52" s="10"/>
      <c r="G52" s="7" t="s">
        <v>801</v>
      </c>
      <c r="H52" s="8" t="s">
        <v>571</v>
      </c>
      <c r="I52" s="7" t="s">
        <v>15</v>
      </c>
    </row>
    <row r="53">
      <c r="A53" s="7">
        <v>193928.0</v>
      </c>
      <c r="B53" s="8" t="s">
        <v>325</v>
      </c>
      <c r="C53" s="8" t="s">
        <v>326</v>
      </c>
      <c r="D53" s="8" t="s">
        <v>327</v>
      </c>
      <c r="E53" s="8" t="s">
        <v>328</v>
      </c>
      <c r="F53" s="7" t="s">
        <v>20</v>
      </c>
      <c r="G53" s="7" t="s">
        <v>14</v>
      </c>
      <c r="H53" s="9"/>
      <c r="I53" s="7" t="s">
        <v>961</v>
      </c>
    </row>
    <row r="54">
      <c r="A54" s="7">
        <v>194001.0</v>
      </c>
      <c r="B54" s="8" t="s">
        <v>580</v>
      </c>
      <c r="C54" s="8" t="s">
        <v>581</v>
      </c>
      <c r="D54" s="8" t="s">
        <v>582</v>
      </c>
      <c r="E54" s="8" t="s">
        <v>583</v>
      </c>
      <c r="F54" s="7" t="s">
        <v>13</v>
      </c>
      <c r="G54" s="7" t="s">
        <v>559</v>
      </c>
      <c r="H54" s="9"/>
      <c r="I54" s="7" t="s">
        <v>15</v>
      </c>
    </row>
    <row r="55">
      <c r="A55" s="7">
        <v>193975.0</v>
      </c>
      <c r="B55" s="8" t="s">
        <v>490</v>
      </c>
      <c r="C55" s="8" t="s">
        <v>491</v>
      </c>
      <c r="D55" s="8" t="s">
        <v>415</v>
      </c>
      <c r="E55" s="9"/>
      <c r="F55" s="7" t="s">
        <v>20</v>
      </c>
      <c r="G55" s="7" t="s">
        <v>14</v>
      </c>
      <c r="H55" s="9"/>
      <c r="I55" s="7" t="s">
        <v>15</v>
      </c>
    </row>
    <row r="56" hidden="1">
      <c r="A56" s="7">
        <v>194095.0</v>
      </c>
      <c r="B56" s="8" t="s">
        <v>490</v>
      </c>
      <c r="C56" s="8" t="s">
        <v>810</v>
      </c>
      <c r="D56" s="8" t="s">
        <v>415</v>
      </c>
      <c r="E56" s="9"/>
      <c r="F56" s="10"/>
      <c r="G56" s="7" t="s">
        <v>801</v>
      </c>
      <c r="H56" s="8" t="s">
        <v>571</v>
      </c>
      <c r="I56" s="7" t="s">
        <v>15</v>
      </c>
    </row>
    <row r="57">
      <c r="A57" s="7">
        <v>193924.0</v>
      </c>
      <c r="B57" s="8" t="s">
        <v>312</v>
      </c>
      <c r="C57" s="8" t="s">
        <v>313</v>
      </c>
      <c r="D57" s="8" t="s">
        <v>245</v>
      </c>
      <c r="E57" s="8" t="s">
        <v>314</v>
      </c>
      <c r="F57" s="7" t="s">
        <v>20</v>
      </c>
      <c r="G57" s="7" t="s">
        <v>14</v>
      </c>
      <c r="H57" s="9"/>
      <c r="I57" s="7" t="s">
        <v>960</v>
      </c>
    </row>
    <row r="58" hidden="1">
      <c r="A58" s="7">
        <v>194119.0</v>
      </c>
      <c r="B58" s="8" t="s">
        <v>312</v>
      </c>
      <c r="C58" s="8" t="s">
        <v>833</v>
      </c>
      <c r="D58" s="8" t="s">
        <v>245</v>
      </c>
      <c r="E58" s="9"/>
      <c r="F58" s="10"/>
      <c r="G58" s="7" t="s">
        <v>801</v>
      </c>
      <c r="H58" s="8" t="s">
        <v>571</v>
      </c>
      <c r="I58" s="7" t="s">
        <v>15</v>
      </c>
    </row>
    <row r="59">
      <c r="A59" s="7">
        <v>193982.0</v>
      </c>
      <c r="B59" s="8" t="s">
        <v>513</v>
      </c>
      <c r="C59" s="8" t="s">
        <v>514</v>
      </c>
      <c r="D59" s="8" t="s">
        <v>515</v>
      </c>
      <c r="E59" s="8" t="s">
        <v>516</v>
      </c>
      <c r="F59" s="7" t="s">
        <v>20</v>
      </c>
      <c r="G59" s="7" t="s">
        <v>14</v>
      </c>
      <c r="H59" s="9"/>
      <c r="I59" s="7" t="s">
        <v>15</v>
      </c>
    </row>
    <row r="60">
      <c r="A60" s="7">
        <v>193953.0</v>
      </c>
      <c r="B60" s="8" t="s">
        <v>413</v>
      </c>
      <c r="C60" s="8" t="s">
        <v>414</v>
      </c>
      <c r="D60" s="8" t="s">
        <v>415</v>
      </c>
      <c r="E60" s="9"/>
      <c r="F60" s="7" t="s">
        <v>20</v>
      </c>
      <c r="G60" s="7" t="s">
        <v>14</v>
      </c>
      <c r="H60" s="9"/>
      <c r="I60" s="7" t="s">
        <v>15</v>
      </c>
    </row>
    <row r="61" hidden="1">
      <c r="A61" s="7">
        <v>194146.0</v>
      </c>
      <c r="B61" s="8" t="s">
        <v>413</v>
      </c>
      <c r="C61" s="8" t="s">
        <v>853</v>
      </c>
      <c r="D61" s="8" t="s">
        <v>415</v>
      </c>
      <c r="E61" s="9"/>
      <c r="F61" s="10"/>
      <c r="G61" s="7" t="s">
        <v>801</v>
      </c>
      <c r="H61" s="8" t="s">
        <v>571</v>
      </c>
      <c r="I61" s="7" t="s">
        <v>15</v>
      </c>
    </row>
    <row r="62">
      <c r="A62" s="7">
        <v>193948.0</v>
      </c>
      <c r="B62" s="8" t="s">
        <v>398</v>
      </c>
      <c r="C62" s="8" t="s">
        <v>399</v>
      </c>
      <c r="D62" s="8" t="s">
        <v>47</v>
      </c>
      <c r="E62" s="8" t="s">
        <v>400</v>
      </c>
      <c r="F62" s="7" t="s">
        <v>20</v>
      </c>
      <c r="G62" s="7" t="s">
        <v>14</v>
      </c>
      <c r="H62" s="9"/>
      <c r="I62" s="7" t="s">
        <v>15</v>
      </c>
    </row>
    <row r="63" hidden="1">
      <c r="A63" s="7">
        <v>194154.0</v>
      </c>
      <c r="B63" s="8" t="s">
        <v>398</v>
      </c>
      <c r="C63" s="8" t="s">
        <v>861</v>
      </c>
      <c r="D63" s="8" t="s">
        <v>47</v>
      </c>
      <c r="E63" s="9"/>
      <c r="F63" s="10"/>
      <c r="G63" s="7" t="s">
        <v>801</v>
      </c>
      <c r="H63" s="8" t="s">
        <v>571</v>
      </c>
      <c r="I63" s="7" t="s">
        <v>15</v>
      </c>
    </row>
    <row r="64">
      <c r="A64" s="7">
        <v>193867.0</v>
      </c>
      <c r="B64" s="8" t="s">
        <v>93</v>
      </c>
      <c r="C64" s="8" t="s">
        <v>94</v>
      </c>
      <c r="D64" s="8" t="s">
        <v>95</v>
      </c>
      <c r="E64" s="8" t="s">
        <v>96</v>
      </c>
      <c r="F64" s="7" t="s">
        <v>20</v>
      </c>
      <c r="G64" s="7" t="s">
        <v>14</v>
      </c>
      <c r="H64" s="9"/>
      <c r="I64" s="7" t="s">
        <v>15</v>
      </c>
    </row>
    <row r="65" hidden="1">
      <c r="A65" s="7">
        <v>194114.0</v>
      </c>
      <c r="B65" s="8" t="s">
        <v>93</v>
      </c>
      <c r="C65" s="8" t="s">
        <v>829</v>
      </c>
      <c r="D65" s="8" t="s">
        <v>95</v>
      </c>
      <c r="E65" s="9"/>
      <c r="F65" s="10"/>
      <c r="G65" s="7" t="s">
        <v>801</v>
      </c>
      <c r="H65" s="8" t="s">
        <v>571</v>
      </c>
      <c r="I65" s="7" t="s">
        <v>15</v>
      </c>
    </row>
    <row r="66" hidden="1">
      <c r="A66" s="7">
        <v>194220.0</v>
      </c>
      <c r="B66" s="8" t="s">
        <v>948</v>
      </c>
      <c r="C66" s="8" t="s">
        <v>94</v>
      </c>
      <c r="D66" s="8" t="s">
        <v>949</v>
      </c>
      <c r="E66" s="9"/>
      <c r="F66" s="10"/>
      <c r="G66" s="7" t="s">
        <v>14</v>
      </c>
      <c r="H66" s="8" t="s">
        <v>571</v>
      </c>
      <c r="I66" s="7" t="s">
        <v>15</v>
      </c>
    </row>
    <row r="67" hidden="1">
      <c r="A67" s="7">
        <v>194056.0</v>
      </c>
      <c r="B67" s="8" t="s">
        <v>730</v>
      </c>
      <c r="C67" s="8" t="s">
        <v>731</v>
      </c>
      <c r="D67" s="9"/>
      <c r="E67" s="9"/>
      <c r="F67" s="7" t="s">
        <v>621</v>
      </c>
      <c r="G67" s="7" t="s">
        <v>559</v>
      </c>
      <c r="H67" s="8" t="s">
        <v>571</v>
      </c>
      <c r="I67" s="7" t="s">
        <v>15</v>
      </c>
    </row>
    <row r="68">
      <c r="A68" s="7">
        <v>193937.0</v>
      </c>
      <c r="B68" s="8" t="s">
        <v>358</v>
      </c>
      <c r="C68" s="8" t="s">
        <v>359</v>
      </c>
      <c r="D68" s="8" t="s">
        <v>360</v>
      </c>
      <c r="E68" s="8" t="s">
        <v>361</v>
      </c>
      <c r="F68" s="7" t="s">
        <v>13</v>
      </c>
      <c r="G68" s="7" t="s">
        <v>14</v>
      </c>
      <c r="H68" s="9"/>
      <c r="I68" s="7" t="s">
        <v>15</v>
      </c>
    </row>
    <row r="69" hidden="1">
      <c r="A69" s="7">
        <v>194000.0</v>
      </c>
      <c r="B69" s="8" t="s">
        <v>358</v>
      </c>
      <c r="C69" s="8" t="s">
        <v>578</v>
      </c>
      <c r="D69" s="8" t="s">
        <v>579</v>
      </c>
      <c r="E69" s="8" t="s">
        <v>361</v>
      </c>
      <c r="F69" s="7" t="s">
        <v>13</v>
      </c>
      <c r="G69" s="7" t="s">
        <v>559</v>
      </c>
      <c r="H69" s="8" t="s">
        <v>571</v>
      </c>
      <c r="I69" s="7" t="s">
        <v>15</v>
      </c>
    </row>
    <row r="70" hidden="1">
      <c r="A70" s="7">
        <v>194133.0</v>
      </c>
      <c r="B70" s="8" t="s">
        <v>358</v>
      </c>
      <c r="C70" s="8" t="s">
        <v>841</v>
      </c>
      <c r="D70" s="8" t="s">
        <v>360</v>
      </c>
      <c r="E70" s="9"/>
      <c r="F70" s="10"/>
      <c r="G70" s="7" t="s">
        <v>801</v>
      </c>
      <c r="H70" s="8" t="s">
        <v>571</v>
      </c>
      <c r="I70" s="7" t="s">
        <v>15</v>
      </c>
    </row>
    <row r="71">
      <c r="A71" s="7">
        <v>193959.0</v>
      </c>
      <c r="B71" s="8" t="s">
        <v>434</v>
      </c>
      <c r="C71" s="8" t="s">
        <v>435</v>
      </c>
      <c r="D71" s="8" t="s">
        <v>436</v>
      </c>
      <c r="E71" s="9"/>
      <c r="F71" s="7" t="s">
        <v>13</v>
      </c>
      <c r="G71" s="7" t="s">
        <v>14</v>
      </c>
      <c r="H71" s="9"/>
      <c r="I71" s="7" t="s">
        <v>15</v>
      </c>
    </row>
    <row r="72">
      <c r="A72" s="7">
        <v>194165.0</v>
      </c>
      <c r="B72" s="8" t="s">
        <v>874</v>
      </c>
      <c r="C72" s="8" t="s">
        <v>875</v>
      </c>
      <c r="D72" s="8" t="s">
        <v>876</v>
      </c>
      <c r="E72" s="9"/>
      <c r="F72" s="10"/>
      <c r="G72" s="7" t="s">
        <v>801</v>
      </c>
      <c r="H72" s="9"/>
      <c r="I72" s="7" t="s">
        <v>15</v>
      </c>
    </row>
    <row r="73">
      <c r="A73" s="7">
        <v>193852.0</v>
      </c>
      <c r="B73" s="8" t="s">
        <v>33</v>
      </c>
      <c r="C73" s="8" t="s">
        <v>34</v>
      </c>
      <c r="D73" s="8" t="s">
        <v>35</v>
      </c>
      <c r="E73" s="8" t="s">
        <v>36</v>
      </c>
      <c r="F73" s="7" t="s">
        <v>13</v>
      </c>
      <c r="G73" s="7" t="s">
        <v>14</v>
      </c>
      <c r="H73" s="9"/>
      <c r="I73" s="7" t="s">
        <v>960</v>
      </c>
    </row>
    <row r="74">
      <c r="A74" s="7">
        <v>193926.0</v>
      </c>
      <c r="B74" s="8" t="s">
        <v>318</v>
      </c>
      <c r="C74" s="8" t="s">
        <v>319</v>
      </c>
      <c r="D74" s="8" t="s">
        <v>320</v>
      </c>
      <c r="E74" s="8" t="s">
        <v>321</v>
      </c>
      <c r="F74" s="7" t="s">
        <v>20</v>
      </c>
      <c r="G74" s="7" t="s">
        <v>14</v>
      </c>
      <c r="H74" s="9"/>
      <c r="I74" s="7" t="s">
        <v>15</v>
      </c>
    </row>
    <row r="75" hidden="1">
      <c r="A75" s="7">
        <v>194105.0</v>
      </c>
      <c r="B75" s="8" t="s">
        <v>318</v>
      </c>
      <c r="C75" s="8" t="s">
        <v>819</v>
      </c>
      <c r="D75" s="8" t="s">
        <v>320</v>
      </c>
      <c r="E75" s="9"/>
      <c r="F75" s="10"/>
      <c r="G75" s="7" t="s">
        <v>801</v>
      </c>
      <c r="H75" s="8" t="s">
        <v>571</v>
      </c>
      <c r="I75" s="7" t="s">
        <v>15</v>
      </c>
    </row>
    <row r="76">
      <c r="A76" s="7">
        <v>193942.0</v>
      </c>
      <c r="B76" s="8" t="s">
        <v>376</v>
      </c>
      <c r="C76" s="8" t="s">
        <v>377</v>
      </c>
      <c r="D76" s="8" t="s">
        <v>378</v>
      </c>
      <c r="E76" s="8" t="s">
        <v>379</v>
      </c>
      <c r="F76" s="7" t="s">
        <v>20</v>
      </c>
      <c r="G76" s="7" t="s">
        <v>14</v>
      </c>
      <c r="H76" s="9"/>
      <c r="I76" s="7" t="s">
        <v>15</v>
      </c>
    </row>
    <row r="77" hidden="1">
      <c r="A77" s="7">
        <v>194121.0</v>
      </c>
      <c r="B77" s="8" t="s">
        <v>376</v>
      </c>
      <c r="C77" s="8" t="s">
        <v>834</v>
      </c>
      <c r="D77" s="8" t="s">
        <v>378</v>
      </c>
      <c r="E77" s="9"/>
      <c r="F77" s="10"/>
      <c r="G77" s="7" t="s">
        <v>801</v>
      </c>
      <c r="H77" s="8" t="s">
        <v>571</v>
      </c>
      <c r="I77" s="7" t="s">
        <v>15</v>
      </c>
    </row>
    <row r="78">
      <c r="A78" s="7">
        <v>193929.0</v>
      </c>
      <c r="B78" s="8" t="s">
        <v>329</v>
      </c>
      <c r="C78" s="8" t="s">
        <v>330</v>
      </c>
      <c r="D78" s="8" t="s">
        <v>331</v>
      </c>
      <c r="E78" s="8" t="s">
        <v>332</v>
      </c>
      <c r="F78" s="7" t="s">
        <v>13</v>
      </c>
      <c r="G78" s="7" t="s">
        <v>14</v>
      </c>
      <c r="H78" s="9"/>
      <c r="I78" s="7" t="s">
        <v>15</v>
      </c>
    </row>
    <row r="79" hidden="1">
      <c r="A79" s="7">
        <v>194167.0</v>
      </c>
      <c r="B79" s="8" t="s">
        <v>329</v>
      </c>
      <c r="C79" s="8" t="s">
        <v>878</v>
      </c>
      <c r="D79" s="8" t="s">
        <v>331</v>
      </c>
      <c r="E79" s="9"/>
      <c r="F79" s="10"/>
      <c r="G79" s="7" t="s">
        <v>801</v>
      </c>
      <c r="H79" s="8" t="s">
        <v>571</v>
      </c>
      <c r="I79" s="7" t="s">
        <v>15</v>
      </c>
    </row>
    <row r="80" hidden="1">
      <c r="A80" s="7">
        <v>194090.0</v>
      </c>
      <c r="B80" s="8" t="s">
        <v>803</v>
      </c>
      <c r="C80" s="8" t="s">
        <v>804</v>
      </c>
      <c r="D80" s="8" t="s">
        <v>805</v>
      </c>
      <c r="E80" s="9"/>
      <c r="F80" s="10"/>
      <c r="G80" s="7" t="s">
        <v>801</v>
      </c>
      <c r="H80" s="8" t="s">
        <v>571</v>
      </c>
      <c r="I80" s="7" t="s">
        <v>15</v>
      </c>
    </row>
    <row r="81">
      <c r="A81" s="7">
        <v>194053.0</v>
      </c>
      <c r="B81" s="8" t="s">
        <v>721</v>
      </c>
      <c r="C81" s="8" t="s">
        <v>722</v>
      </c>
      <c r="D81" s="8" t="s">
        <v>723</v>
      </c>
      <c r="E81" s="8" t="s">
        <v>724</v>
      </c>
      <c r="F81" s="7" t="s">
        <v>13</v>
      </c>
      <c r="G81" s="7" t="s">
        <v>559</v>
      </c>
      <c r="H81" s="9"/>
      <c r="I81" s="7" t="s">
        <v>15</v>
      </c>
    </row>
    <row r="82" hidden="1">
      <c r="A82" s="7">
        <v>194096.0</v>
      </c>
      <c r="B82" s="8" t="s">
        <v>387</v>
      </c>
      <c r="C82" s="8" t="s">
        <v>388</v>
      </c>
      <c r="D82" s="8" t="s">
        <v>389</v>
      </c>
      <c r="E82" s="9"/>
      <c r="F82" s="10"/>
      <c r="G82" s="7" t="s">
        <v>801</v>
      </c>
      <c r="H82" s="8" t="s">
        <v>571</v>
      </c>
      <c r="I82" s="7" t="s">
        <v>15</v>
      </c>
    </row>
    <row r="83">
      <c r="A83" s="7">
        <v>193945.0</v>
      </c>
      <c r="B83" s="8" t="s">
        <v>387</v>
      </c>
      <c r="C83" s="8" t="s">
        <v>388</v>
      </c>
      <c r="D83" s="8" t="s">
        <v>389</v>
      </c>
      <c r="E83" s="8" t="s">
        <v>390</v>
      </c>
      <c r="F83" s="7" t="s">
        <v>20</v>
      </c>
      <c r="G83" s="7" t="s">
        <v>14</v>
      </c>
      <c r="H83" s="9"/>
      <c r="I83" s="7" t="s">
        <v>961</v>
      </c>
    </row>
    <row r="84">
      <c r="A84" s="7">
        <v>193861.0</v>
      </c>
      <c r="B84" s="8" t="s">
        <v>69</v>
      </c>
      <c r="C84" s="8" t="s">
        <v>70</v>
      </c>
      <c r="D84" s="8" t="s">
        <v>71</v>
      </c>
      <c r="E84" s="8" t="s">
        <v>72</v>
      </c>
      <c r="F84" s="7" t="s">
        <v>13</v>
      </c>
      <c r="G84" s="7" t="s">
        <v>14</v>
      </c>
      <c r="H84" s="9"/>
      <c r="I84" s="7" t="s">
        <v>15</v>
      </c>
    </row>
    <row r="85">
      <c r="A85" s="7">
        <v>193856.0</v>
      </c>
      <c r="B85" s="8" t="s">
        <v>49</v>
      </c>
      <c r="C85" s="8" t="s">
        <v>50</v>
      </c>
      <c r="D85" s="8" t="s">
        <v>51</v>
      </c>
      <c r="E85" s="8" t="s">
        <v>52</v>
      </c>
      <c r="F85" s="7" t="s">
        <v>20</v>
      </c>
      <c r="G85" s="7" t="s">
        <v>14</v>
      </c>
      <c r="H85" s="9"/>
      <c r="I85" s="7" t="s">
        <v>15</v>
      </c>
    </row>
    <row r="86" hidden="1">
      <c r="A86" s="7">
        <v>194148.0</v>
      </c>
      <c r="B86" s="8" t="s">
        <v>49</v>
      </c>
      <c r="C86" s="8" t="s">
        <v>759</v>
      </c>
      <c r="D86" s="8" t="s">
        <v>51</v>
      </c>
      <c r="E86" s="9"/>
      <c r="F86" s="10"/>
      <c r="G86" s="7" t="s">
        <v>801</v>
      </c>
      <c r="H86" s="8" t="s">
        <v>571</v>
      </c>
      <c r="I86" s="7" t="s">
        <v>15</v>
      </c>
    </row>
    <row r="87" hidden="1">
      <c r="A87" s="7">
        <v>194068.0</v>
      </c>
      <c r="B87" s="8" t="s">
        <v>758</v>
      </c>
      <c r="C87" s="8" t="s">
        <v>759</v>
      </c>
      <c r="D87" s="8" t="s">
        <v>760</v>
      </c>
      <c r="E87" s="8" t="s">
        <v>52</v>
      </c>
      <c r="F87" s="7" t="s">
        <v>13</v>
      </c>
      <c r="G87" s="7" t="s">
        <v>559</v>
      </c>
      <c r="H87" s="8" t="s">
        <v>571</v>
      </c>
      <c r="I87" s="7" t="s">
        <v>15</v>
      </c>
    </row>
    <row r="88">
      <c r="A88" s="7">
        <v>194017.0</v>
      </c>
      <c r="B88" s="8" t="s">
        <v>629</v>
      </c>
      <c r="C88" s="8" t="s">
        <v>630</v>
      </c>
      <c r="D88" s="9"/>
      <c r="E88" s="9"/>
      <c r="F88" s="7" t="s">
        <v>621</v>
      </c>
      <c r="G88" s="7" t="s">
        <v>559</v>
      </c>
      <c r="H88" s="9"/>
      <c r="I88" s="7" t="s">
        <v>15</v>
      </c>
    </row>
    <row r="89">
      <c r="A89" s="7">
        <v>193967.0</v>
      </c>
      <c r="B89" s="8" t="s">
        <v>462</v>
      </c>
      <c r="C89" s="8" t="s">
        <v>463</v>
      </c>
      <c r="D89" s="8" t="s">
        <v>464</v>
      </c>
      <c r="E89" s="8" t="s">
        <v>465</v>
      </c>
      <c r="F89" s="7" t="s">
        <v>20</v>
      </c>
      <c r="G89" s="7" t="s">
        <v>14</v>
      </c>
      <c r="H89" s="9"/>
      <c r="I89" s="7" t="s">
        <v>15</v>
      </c>
    </row>
    <row r="90" hidden="1">
      <c r="A90" s="7">
        <v>194117.0</v>
      </c>
      <c r="B90" s="8" t="s">
        <v>462</v>
      </c>
      <c r="C90" s="8" t="s">
        <v>832</v>
      </c>
      <c r="D90" s="8" t="s">
        <v>464</v>
      </c>
      <c r="E90" s="9"/>
      <c r="F90" s="10"/>
      <c r="G90" s="7" t="s">
        <v>801</v>
      </c>
      <c r="H90" s="8" t="s">
        <v>571</v>
      </c>
      <c r="I90" s="7" t="s">
        <v>15</v>
      </c>
    </row>
    <row r="91">
      <c r="A91" s="7">
        <v>193968.0</v>
      </c>
      <c r="B91" s="8" t="s">
        <v>466</v>
      </c>
      <c r="C91" s="8" t="s">
        <v>467</v>
      </c>
      <c r="D91" s="8" t="s">
        <v>335</v>
      </c>
      <c r="E91" s="8" t="s">
        <v>468</v>
      </c>
      <c r="F91" s="7" t="s">
        <v>13</v>
      </c>
      <c r="G91" s="7" t="s">
        <v>14</v>
      </c>
      <c r="H91" s="9"/>
      <c r="I91" s="7" t="s">
        <v>15</v>
      </c>
    </row>
    <row r="92">
      <c r="A92" s="7">
        <v>193906.0</v>
      </c>
      <c r="B92" s="8" t="s">
        <v>243</v>
      </c>
      <c r="C92" s="8" t="s">
        <v>244</v>
      </c>
      <c r="D92" s="8" t="s">
        <v>245</v>
      </c>
      <c r="E92" s="8" t="s">
        <v>246</v>
      </c>
      <c r="F92" s="7" t="s">
        <v>20</v>
      </c>
      <c r="G92" s="7" t="s">
        <v>14</v>
      </c>
      <c r="H92" s="9"/>
      <c r="I92" s="7" t="s">
        <v>15</v>
      </c>
    </row>
    <row r="93" hidden="1">
      <c r="A93" s="7">
        <v>194204.0</v>
      </c>
      <c r="B93" s="8" t="s">
        <v>243</v>
      </c>
      <c r="C93" s="8" t="s">
        <v>911</v>
      </c>
      <c r="D93" s="8" t="s">
        <v>245</v>
      </c>
      <c r="E93" s="9"/>
      <c r="F93" s="10"/>
      <c r="G93" s="7" t="s">
        <v>801</v>
      </c>
      <c r="H93" s="8" t="s">
        <v>571</v>
      </c>
      <c r="I93" s="7" t="s">
        <v>15</v>
      </c>
    </row>
    <row r="94">
      <c r="A94" s="7">
        <v>193885.0</v>
      </c>
      <c r="B94" s="8" t="s">
        <v>162</v>
      </c>
      <c r="C94" s="8" t="s">
        <v>163</v>
      </c>
      <c r="D94" s="8" t="s">
        <v>164</v>
      </c>
      <c r="E94" s="8" t="s">
        <v>165</v>
      </c>
      <c r="F94" s="7" t="s">
        <v>13</v>
      </c>
      <c r="G94" s="7" t="s">
        <v>14</v>
      </c>
      <c r="H94" s="9"/>
      <c r="I94" s="7" t="s">
        <v>15</v>
      </c>
    </row>
    <row r="95" hidden="1">
      <c r="A95" s="7">
        <v>194176.0</v>
      </c>
      <c r="B95" s="8" t="s">
        <v>162</v>
      </c>
      <c r="C95" s="8" t="s">
        <v>650</v>
      </c>
      <c r="D95" s="8" t="s">
        <v>164</v>
      </c>
      <c r="E95" s="9"/>
      <c r="F95" s="10"/>
      <c r="G95" s="7" t="s">
        <v>801</v>
      </c>
      <c r="H95" s="8" t="s">
        <v>571</v>
      </c>
      <c r="I95" s="7" t="s">
        <v>15</v>
      </c>
    </row>
    <row r="96" hidden="1">
      <c r="A96" s="7">
        <v>194219.0</v>
      </c>
      <c r="B96" s="8" t="s">
        <v>162</v>
      </c>
      <c r="C96" s="8" t="s">
        <v>163</v>
      </c>
      <c r="D96" s="8" t="s">
        <v>947</v>
      </c>
      <c r="E96" s="9"/>
      <c r="F96" s="10"/>
      <c r="G96" s="7" t="s">
        <v>14</v>
      </c>
      <c r="H96" s="8" t="s">
        <v>571</v>
      </c>
      <c r="I96" s="7" t="s">
        <v>15</v>
      </c>
    </row>
    <row r="97">
      <c r="A97" s="7">
        <v>194024.0</v>
      </c>
      <c r="B97" s="8" t="s">
        <v>649</v>
      </c>
      <c r="C97" s="8" t="s">
        <v>650</v>
      </c>
      <c r="D97" s="8" t="s">
        <v>651</v>
      </c>
      <c r="E97" s="8" t="s">
        <v>165</v>
      </c>
      <c r="F97" s="7" t="s">
        <v>13</v>
      </c>
      <c r="G97" s="7" t="s">
        <v>559</v>
      </c>
      <c r="H97" s="9"/>
      <c r="I97" s="7" t="s">
        <v>15</v>
      </c>
    </row>
    <row r="98">
      <c r="A98" s="7">
        <v>193958.0</v>
      </c>
      <c r="B98" s="8" t="s">
        <v>430</v>
      </c>
      <c r="C98" s="8" t="s">
        <v>431</v>
      </c>
      <c r="D98" s="8" t="s">
        <v>432</v>
      </c>
      <c r="E98" s="8" t="s">
        <v>433</v>
      </c>
      <c r="F98" s="7" t="s">
        <v>20</v>
      </c>
      <c r="G98" s="7" t="s">
        <v>14</v>
      </c>
      <c r="H98" s="9"/>
      <c r="I98" s="7" t="s">
        <v>15</v>
      </c>
    </row>
    <row r="99">
      <c r="A99" s="7">
        <v>193978.0</v>
      </c>
      <c r="B99" s="8" t="s">
        <v>498</v>
      </c>
      <c r="C99" s="8" t="s">
        <v>499</v>
      </c>
      <c r="D99" s="8" t="s">
        <v>47</v>
      </c>
      <c r="E99" s="8" t="s">
        <v>500</v>
      </c>
      <c r="F99" s="7" t="s">
        <v>20</v>
      </c>
      <c r="G99" s="7" t="s">
        <v>14</v>
      </c>
      <c r="H99" s="9"/>
      <c r="I99" s="7" t="s">
        <v>15</v>
      </c>
    </row>
    <row r="100" hidden="1">
      <c r="A100" s="7">
        <v>194101.0</v>
      </c>
      <c r="B100" s="8" t="s">
        <v>498</v>
      </c>
      <c r="C100" s="8" t="s">
        <v>816</v>
      </c>
      <c r="D100" s="8" t="s">
        <v>47</v>
      </c>
      <c r="E100" s="9"/>
      <c r="F100" s="10"/>
      <c r="G100" s="7" t="s">
        <v>801</v>
      </c>
      <c r="H100" s="8" t="s">
        <v>571</v>
      </c>
      <c r="I100" s="7" t="s">
        <v>15</v>
      </c>
    </row>
    <row r="101">
      <c r="A101" s="7">
        <v>193934.0</v>
      </c>
      <c r="B101" s="8" t="s">
        <v>349</v>
      </c>
      <c r="C101" s="8" t="s">
        <v>350</v>
      </c>
      <c r="D101" s="8" t="s">
        <v>47</v>
      </c>
      <c r="E101" s="8" t="s">
        <v>351</v>
      </c>
      <c r="F101" s="7" t="s">
        <v>20</v>
      </c>
      <c r="G101" s="7" t="s">
        <v>14</v>
      </c>
      <c r="H101" s="9"/>
      <c r="I101" s="7" t="s">
        <v>15</v>
      </c>
    </row>
    <row r="102" hidden="1">
      <c r="A102" s="7">
        <v>194203.0</v>
      </c>
      <c r="B102" s="8" t="s">
        <v>349</v>
      </c>
      <c r="C102" s="8" t="s">
        <v>910</v>
      </c>
      <c r="D102" s="8" t="s">
        <v>47</v>
      </c>
      <c r="E102" s="9"/>
      <c r="F102" s="10"/>
      <c r="G102" s="7" t="s">
        <v>801</v>
      </c>
      <c r="H102" s="8" t="s">
        <v>571</v>
      </c>
      <c r="I102" s="7" t="s">
        <v>15</v>
      </c>
    </row>
    <row r="103">
      <c r="A103" s="7">
        <v>193923.0</v>
      </c>
      <c r="B103" s="8" t="s">
        <v>308</v>
      </c>
      <c r="C103" s="8" t="s">
        <v>309</v>
      </c>
      <c r="D103" s="8" t="s">
        <v>310</v>
      </c>
      <c r="E103" s="8" t="s">
        <v>311</v>
      </c>
      <c r="F103" s="7" t="s">
        <v>20</v>
      </c>
      <c r="G103" s="7" t="s">
        <v>14</v>
      </c>
      <c r="H103" s="9"/>
      <c r="I103" s="7" t="s">
        <v>15</v>
      </c>
    </row>
    <row r="104" hidden="1">
      <c r="A104" s="7">
        <v>194098.0</v>
      </c>
      <c r="B104" s="8" t="s">
        <v>308</v>
      </c>
      <c r="C104" s="8" t="s">
        <v>813</v>
      </c>
      <c r="D104" s="8" t="s">
        <v>310</v>
      </c>
      <c r="E104" s="9"/>
      <c r="F104" s="10"/>
      <c r="G104" s="7" t="s">
        <v>801</v>
      </c>
      <c r="H104" s="8" t="s">
        <v>571</v>
      </c>
      <c r="I104" s="7" t="s">
        <v>15</v>
      </c>
    </row>
    <row r="105">
      <c r="A105" s="7">
        <v>194213.0</v>
      </c>
      <c r="B105" s="8" t="s">
        <v>931</v>
      </c>
      <c r="C105" s="8" t="s">
        <v>932</v>
      </c>
      <c r="D105" s="8" t="s">
        <v>933</v>
      </c>
      <c r="E105" s="9"/>
      <c r="F105" s="10"/>
      <c r="G105" s="7" t="s">
        <v>14</v>
      </c>
      <c r="H105" s="9"/>
      <c r="I105" s="7" t="s">
        <v>15</v>
      </c>
    </row>
    <row r="106">
      <c r="A106" s="7">
        <v>193956.0</v>
      </c>
      <c r="B106" s="8" t="s">
        <v>423</v>
      </c>
      <c r="C106" s="8" t="s">
        <v>424</v>
      </c>
      <c r="D106" s="8" t="s">
        <v>425</v>
      </c>
      <c r="E106" s="8" t="s">
        <v>426</v>
      </c>
      <c r="F106" s="7" t="s">
        <v>20</v>
      </c>
      <c r="G106" s="7" t="s">
        <v>14</v>
      </c>
      <c r="H106" s="9"/>
      <c r="I106" s="7" t="s">
        <v>15</v>
      </c>
    </row>
    <row r="107" hidden="1">
      <c r="A107" s="7">
        <v>194102.0</v>
      </c>
      <c r="B107" s="8" t="s">
        <v>817</v>
      </c>
      <c r="C107" s="8" t="s">
        <v>424</v>
      </c>
      <c r="D107" s="8" t="s">
        <v>425</v>
      </c>
      <c r="E107" s="9"/>
      <c r="F107" s="10"/>
      <c r="G107" s="7" t="s">
        <v>801</v>
      </c>
      <c r="H107" s="8" t="s">
        <v>571</v>
      </c>
      <c r="I107" s="7" t="s">
        <v>15</v>
      </c>
    </row>
    <row r="108">
      <c r="A108" s="7">
        <v>193897.0</v>
      </c>
      <c r="B108" s="8" t="s">
        <v>209</v>
      </c>
      <c r="C108" s="8" t="s">
        <v>210</v>
      </c>
      <c r="D108" s="8" t="s">
        <v>211</v>
      </c>
      <c r="E108" s="8" t="s">
        <v>212</v>
      </c>
      <c r="F108" s="7" t="s">
        <v>13</v>
      </c>
      <c r="G108" s="7" t="s">
        <v>14</v>
      </c>
      <c r="H108" s="9"/>
      <c r="I108" s="7" t="s">
        <v>15</v>
      </c>
    </row>
    <row r="109" hidden="1">
      <c r="A109" s="7">
        <v>194022.0</v>
      </c>
      <c r="B109" s="8" t="s">
        <v>643</v>
      </c>
      <c r="C109" s="8" t="s">
        <v>644</v>
      </c>
      <c r="D109" s="8" t="s">
        <v>645</v>
      </c>
      <c r="E109" s="8" t="s">
        <v>212</v>
      </c>
      <c r="F109" s="7" t="s">
        <v>13</v>
      </c>
      <c r="G109" s="7" t="s">
        <v>559</v>
      </c>
      <c r="H109" s="8" t="s">
        <v>571</v>
      </c>
      <c r="I109" s="7" t="s">
        <v>15</v>
      </c>
    </row>
    <row r="110">
      <c r="A110" s="7">
        <v>194067.0</v>
      </c>
      <c r="B110" s="8" t="s">
        <v>754</v>
      </c>
      <c r="C110" s="8" t="s">
        <v>755</v>
      </c>
      <c r="D110" s="8" t="s">
        <v>756</v>
      </c>
      <c r="E110" s="8" t="s">
        <v>757</v>
      </c>
      <c r="F110" s="7" t="s">
        <v>13</v>
      </c>
      <c r="G110" s="7" t="s">
        <v>559</v>
      </c>
      <c r="H110" s="9"/>
      <c r="I110" s="7" t="s">
        <v>15</v>
      </c>
    </row>
    <row r="111">
      <c r="A111" s="7">
        <v>193868.0</v>
      </c>
      <c r="B111" s="8" t="s">
        <v>97</v>
      </c>
      <c r="C111" s="8" t="s">
        <v>98</v>
      </c>
      <c r="D111" s="8" t="s">
        <v>99</v>
      </c>
      <c r="E111" s="8" t="s">
        <v>100</v>
      </c>
      <c r="F111" s="7" t="s">
        <v>13</v>
      </c>
      <c r="G111" s="7" t="s">
        <v>14</v>
      </c>
      <c r="H111" s="9"/>
      <c r="I111" s="7" t="s">
        <v>15</v>
      </c>
    </row>
    <row r="112" hidden="1">
      <c r="A112" s="7">
        <v>194174.0</v>
      </c>
      <c r="B112" s="8" t="s">
        <v>97</v>
      </c>
      <c r="C112" s="8" t="s">
        <v>884</v>
      </c>
      <c r="D112" s="8" t="s">
        <v>99</v>
      </c>
      <c r="E112" s="9"/>
      <c r="F112" s="10"/>
      <c r="G112" s="7" t="s">
        <v>801</v>
      </c>
      <c r="H112" s="8" t="s">
        <v>571</v>
      </c>
      <c r="I112" s="7" t="s">
        <v>15</v>
      </c>
    </row>
    <row r="113" hidden="1">
      <c r="A113" s="7">
        <v>194007.0</v>
      </c>
      <c r="B113" s="8" t="s">
        <v>600</v>
      </c>
      <c r="C113" s="8" t="s">
        <v>601</v>
      </c>
      <c r="D113" s="8" t="s">
        <v>582</v>
      </c>
      <c r="E113" s="8" t="s">
        <v>100</v>
      </c>
      <c r="F113" s="7" t="s">
        <v>13</v>
      </c>
      <c r="G113" s="7" t="s">
        <v>559</v>
      </c>
      <c r="H113" s="8" t="s">
        <v>571</v>
      </c>
      <c r="I113" s="7" t="s">
        <v>15</v>
      </c>
    </row>
    <row r="114">
      <c r="A114" s="7">
        <v>193977.0</v>
      </c>
      <c r="B114" s="8" t="s">
        <v>495</v>
      </c>
      <c r="C114" s="8" t="s">
        <v>496</v>
      </c>
      <c r="D114" s="8" t="s">
        <v>47</v>
      </c>
      <c r="E114" s="8" t="s">
        <v>497</v>
      </c>
      <c r="F114" s="7" t="s">
        <v>20</v>
      </c>
      <c r="G114" s="7" t="s">
        <v>14</v>
      </c>
      <c r="H114" s="9"/>
      <c r="I114" s="7" t="s">
        <v>961</v>
      </c>
    </row>
    <row r="115" hidden="1">
      <c r="A115" s="7">
        <v>194097.0</v>
      </c>
      <c r="B115" s="8" t="s">
        <v>811</v>
      </c>
      <c r="C115" s="8" t="s">
        <v>812</v>
      </c>
      <c r="D115" s="8" t="s">
        <v>47</v>
      </c>
      <c r="E115" s="9"/>
      <c r="F115" s="10"/>
      <c r="G115" s="7" t="s">
        <v>801</v>
      </c>
      <c r="H115" s="8" t="s">
        <v>571</v>
      </c>
      <c r="I115" s="7" t="s">
        <v>15</v>
      </c>
    </row>
    <row r="116">
      <c r="A116" s="7">
        <v>193939.0</v>
      </c>
      <c r="B116" s="8" t="s">
        <v>365</v>
      </c>
      <c r="C116" s="8" t="s">
        <v>366</v>
      </c>
      <c r="D116" s="8" t="s">
        <v>367</v>
      </c>
      <c r="E116" s="8" t="s">
        <v>368</v>
      </c>
      <c r="F116" s="7" t="s">
        <v>20</v>
      </c>
      <c r="G116" s="7" t="s">
        <v>14</v>
      </c>
      <c r="H116" s="9"/>
      <c r="I116" s="7" t="s">
        <v>15</v>
      </c>
    </row>
    <row r="117" hidden="1">
      <c r="A117" s="7">
        <v>194122.0</v>
      </c>
      <c r="B117" s="8" t="s">
        <v>365</v>
      </c>
      <c r="C117" s="8" t="s">
        <v>686</v>
      </c>
      <c r="D117" s="8" t="s">
        <v>367</v>
      </c>
      <c r="E117" s="9"/>
      <c r="F117" s="10"/>
      <c r="G117" s="7" t="s">
        <v>801</v>
      </c>
      <c r="H117" s="8" t="s">
        <v>571</v>
      </c>
      <c r="I117" s="7" t="s">
        <v>15</v>
      </c>
    </row>
    <row r="118" hidden="1">
      <c r="A118" s="7">
        <v>194038.0</v>
      </c>
      <c r="B118" s="8" t="s">
        <v>685</v>
      </c>
      <c r="C118" s="8" t="s">
        <v>686</v>
      </c>
      <c r="D118" s="9"/>
      <c r="E118" s="9"/>
      <c r="F118" s="7" t="s">
        <v>621</v>
      </c>
      <c r="G118" s="7" t="s">
        <v>559</v>
      </c>
      <c r="H118" s="8" t="s">
        <v>571</v>
      </c>
      <c r="I118" s="7" t="s">
        <v>15</v>
      </c>
    </row>
    <row r="119">
      <c r="A119" s="7">
        <v>194217.0</v>
      </c>
      <c r="B119" s="8" t="s">
        <v>941</v>
      </c>
      <c r="C119" s="8" t="s">
        <v>942</v>
      </c>
      <c r="D119" s="8" t="s">
        <v>943</v>
      </c>
      <c r="E119" s="9"/>
      <c r="F119" s="10"/>
      <c r="G119" s="7" t="s">
        <v>14</v>
      </c>
      <c r="H119" s="9"/>
      <c r="I119" s="7" t="s">
        <v>15</v>
      </c>
    </row>
    <row r="120">
      <c r="A120" s="7">
        <v>193878.0</v>
      </c>
      <c r="B120" s="8" t="s">
        <v>135</v>
      </c>
      <c r="C120" s="8" t="s">
        <v>136</v>
      </c>
      <c r="D120" s="8" t="s">
        <v>137</v>
      </c>
      <c r="E120" s="8" t="s">
        <v>138</v>
      </c>
      <c r="F120" s="7" t="s">
        <v>13</v>
      </c>
      <c r="G120" s="7" t="s">
        <v>14</v>
      </c>
      <c r="H120" s="9"/>
      <c r="I120" s="7" t="s">
        <v>15</v>
      </c>
    </row>
    <row r="121" hidden="1">
      <c r="A121" s="7">
        <v>194200.0</v>
      </c>
      <c r="B121" s="8" t="s">
        <v>135</v>
      </c>
      <c r="C121" s="8" t="s">
        <v>715</v>
      </c>
      <c r="D121" s="8" t="s">
        <v>137</v>
      </c>
      <c r="E121" s="9"/>
      <c r="F121" s="10"/>
      <c r="G121" s="7" t="s">
        <v>801</v>
      </c>
      <c r="H121" s="8" t="s">
        <v>571</v>
      </c>
      <c r="I121" s="7" t="s">
        <v>15</v>
      </c>
    </row>
    <row r="122" hidden="1">
      <c r="A122" s="7">
        <v>194051.0</v>
      </c>
      <c r="B122" s="8" t="s">
        <v>714</v>
      </c>
      <c r="C122" s="8" t="s">
        <v>715</v>
      </c>
      <c r="D122" s="8" t="s">
        <v>716</v>
      </c>
      <c r="E122" s="8" t="s">
        <v>138</v>
      </c>
      <c r="F122" s="7" t="s">
        <v>13</v>
      </c>
      <c r="G122" s="7" t="s">
        <v>559</v>
      </c>
      <c r="H122" s="8" t="s">
        <v>571</v>
      </c>
      <c r="I122" s="7" t="s">
        <v>15</v>
      </c>
    </row>
    <row r="123">
      <c r="A123" s="7">
        <v>193899.0</v>
      </c>
      <c r="B123" s="8" t="s">
        <v>217</v>
      </c>
      <c r="C123" s="8" t="s">
        <v>152</v>
      </c>
      <c r="D123" s="8" t="s">
        <v>218</v>
      </c>
      <c r="E123" s="8" t="s">
        <v>219</v>
      </c>
      <c r="F123" s="7" t="s">
        <v>13</v>
      </c>
      <c r="G123" s="7" t="s">
        <v>14</v>
      </c>
      <c r="H123" s="9"/>
      <c r="I123" s="7" t="s">
        <v>15</v>
      </c>
    </row>
    <row r="124">
      <c r="A124" s="7">
        <v>193875.0</v>
      </c>
      <c r="B124" s="8" t="s">
        <v>123</v>
      </c>
      <c r="C124" s="8" t="s">
        <v>124</v>
      </c>
      <c r="D124" s="8" t="s">
        <v>125</v>
      </c>
      <c r="E124" s="8" t="s">
        <v>126</v>
      </c>
      <c r="F124" s="7" t="s">
        <v>20</v>
      </c>
      <c r="G124" s="7" t="s">
        <v>14</v>
      </c>
      <c r="H124" s="9"/>
      <c r="I124" s="7" t="s">
        <v>15</v>
      </c>
    </row>
    <row r="125" hidden="1">
      <c r="A125" s="7">
        <v>194040.0</v>
      </c>
      <c r="B125" s="8" t="s">
        <v>688</v>
      </c>
      <c r="C125" s="8" t="s">
        <v>689</v>
      </c>
      <c r="D125" s="9"/>
      <c r="E125" s="8" t="s">
        <v>126</v>
      </c>
      <c r="F125" s="7" t="s">
        <v>621</v>
      </c>
      <c r="G125" s="7" t="s">
        <v>559</v>
      </c>
      <c r="H125" s="8" t="s">
        <v>571</v>
      </c>
      <c r="I125" s="7" t="s">
        <v>15</v>
      </c>
    </row>
    <row r="126" hidden="1">
      <c r="A126" s="7">
        <v>194189.0</v>
      </c>
      <c r="B126" s="8" t="s">
        <v>123</v>
      </c>
      <c r="C126" s="8" t="s">
        <v>902</v>
      </c>
      <c r="D126" s="8" t="s">
        <v>125</v>
      </c>
      <c r="E126" s="9"/>
      <c r="F126" s="10"/>
      <c r="G126" s="7" t="s">
        <v>801</v>
      </c>
      <c r="H126" s="8" t="s">
        <v>571</v>
      </c>
      <c r="I126" s="7" t="s">
        <v>15</v>
      </c>
    </row>
    <row r="127">
      <c r="A127" s="7">
        <v>193853.0</v>
      </c>
      <c r="B127" s="8" t="s">
        <v>37</v>
      </c>
      <c r="C127" s="8" t="s">
        <v>38</v>
      </c>
      <c r="D127" s="8" t="s">
        <v>39</v>
      </c>
      <c r="E127" s="8" t="s">
        <v>40</v>
      </c>
      <c r="F127" s="7" t="s">
        <v>13</v>
      </c>
      <c r="G127" s="7" t="s">
        <v>14</v>
      </c>
      <c r="H127" s="9"/>
      <c r="I127" s="7" t="s">
        <v>15</v>
      </c>
    </row>
    <row r="128">
      <c r="A128" s="7">
        <v>193891.0</v>
      </c>
      <c r="B128" s="8" t="s">
        <v>186</v>
      </c>
      <c r="C128" s="8" t="s">
        <v>187</v>
      </c>
      <c r="D128" s="8" t="s">
        <v>188</v>
      </c>
      <c r="E128" s="8" t="s">
        <v>189</v>
      </c>
      <c r="F128" s="7" t="s">
        <v>20</v>
      </c>
      <c r="G128" s="7" t="s">
        <v>14</v>
      </c>
      <c r="H128" s="9"/>
      <c r="I128" s="7" t="s">
        <v>15</v>
      </c>
    </row>
    <row r="129" hidden="1">
      <c r="A129" s="7">
        <v>194214.0</v>
      </c>
      <c r="B129" s="8" t="s">
        <v>934</v>
      </c>
      <c r="C129" s="8" t="s">
        <v>187</v>
      </c>
      <c r="D129" s="8" t="s">
        <v>935</v>
      </c>
      <c r="E129" s="9"/>
      <c r="F129" s="10"/>
      <c r="G129" s="7" t="s">
        <v>14</v>
      </c>
      <c r="H129" s="8" t="s">
        <v>571</v>
      </c>
      <c r="I129" s="7" t="s">
        <v>15</v>
      </c>
    </row>
    <row r="130" hidden="1">
      <c r="A130" s="7">
        <v>194009.0</v>
      </c>
      <c r="B130" s="8" t="s">
        <v>606</v>
      </c>
      <c r="C130" s="8" t="s">
        <v>607</v>
      </c>
      <c r="D130" s="8" t="s">
        <v>608</v>
      </c>
      <c r="E130" s="8" t="s">
        <v>189</v>
      </c>
      <c r="F130" s="7" t="s">
        <v>577</v>
      </c>
      <c r="G130" s="7" t="s">
        <v>559</v>
      </c>
      <c r="H130" s="8" t="s">
        <v>571</v>
      </c>
      <c r="I130" s="7" t="s">
        <v>15</v>
      </c>
    </row>
    <row r="131">
      <c r="A131" s="7">
        <v>193859.0</v>
      </c>
      <c r="B131" s="8" t="s">
        <v>61</v>
      </c>
      <c r="C131" s="8" t="s">
        <v>62</v>
      </c>
      <c r="D131" s="8" t="s">
        <v>63</v>
      </c>
      <c r="E131" s="8" t="s">
        <v>64</v>
      </c>
      <c r="F131" s="7" t="s">
        <v>13</v>
      </c>
      <c r="G131" s="7" t="s">
        <v>14</v>
      </c>
      <c r="H131" s="9"/>
      <c r="I131" s="7" t="s">
        <v>15</v>
      </c>
    </row>
    <row r="132" hidden="1">
      <c r="A132" s="7">
        <v>194045.0</v>
      </c>
      <c r="B132" s="8" t="s">
        <v>700</v>
      </c>
      <c r="C132" s="8" t="s">
        <v>701</v>
      </c>
      <c r="D132" s="9"/>
      <c r="E132" s="8" t="s">
        <v>702</v>
      </c>
      <c r="F132" s="7" t="s">
        <v>621</v>
      </c>
      <c r="G132" s="7" t="s">
        <v>559</v>
      </c>
      <c r="H132" s="8" t="s">
        <v>571</v>
      </c>
      <c r="I132" s="7" t="s">
        <v>15</v>
      </c>
    </row>
    <row r="133">
      <c r="A133" s="7">
        <v>193919.0</v>
      </c>
      <c r="B133" s="8" t="s">
        <v>292</v>
      </c>
      <c r="C133" s="8" t="s">
        <v>293</v>
      </c>
      <c r="D133" s="8" t="s">
        <v>294</v>
      </c>
      <c r="E133" s="8" t="s">
        <v>295</v>
      </c>
      <c r="F133" s="7" t="s">
        <v>20</v>
      </c>
      <c r="G133" s="7" t="s">
        <v>14</v>
      </c>
      <c r="H133" s="9"/>
      <c r="I133" s="7" t="s">
        <v>15</v>
      </c>
    </row>
    <row r="134" hidden="1">
      <c r="A134" s="7">
        <v>194187.0</v>
      </c>
      <c r="B134" s="8" t="s">
        <v>292</v>
      </c>
      <c r="C134" s="8" t="s">
        <v>900</v>
      </c>
      <c r="D134" s="8" t="s">
        <v>294</v>
      </c>
      <c r="E134" s="9"/>
      <c r="F134" s="10"/>
      <c r="G134" s="7" t="s">
        <v>801</v>
      </c>
      <c r="H134" s="8" t="s">
        <v>571</v>
      </c>
      <c r="I134" s="7" t="s">
        <v>15</v>
      </c>
    </row>
    <row r="135">
      <c r="A135" s="7">
        <v>193873.0</v>
      </c>
      <c r="B135" s="8" t="s">
        <v>116</v>
      </c>
      <c r="C135" s="8" t="s">
        <v>117</v>
      </c>
      <c r="D135" s="8" t="s">
        <v>23</v>
      </c>
      <c r="E135" s="8" t="s">
        <v>118</v>
      </c>
      <c r="F135" s="7" t="s">
        <v>13</v>
      </c>
      <c r="G135" s="7" t="s">
        <v>14</v>
      </c>
      <c r="H135" s="9"/>
      <c r="I135" s="7" t="s">
        <v>15</v>
      </c>
    </row>
    <row r="136" hidden="1">
      <c r="A136" s="7">
        <v>194112.0</v>
      </c>
      <c r="B136" s="8" t="s">
        <v>116</v>
      </c>
      <c r="C136" s="8" t="s">
        <v>827</v>
      </c>
      <c r="D136" s="8" t="s">
        <v>23</v>
      </c>
      <c r="E136" s="9"/>
      <c r="F136" s="10"/>
      <c r="G136" s="7" t="s">
        <v>801</v>
      </c>
      <c r="H136" s="8" t="s">
        <v>571</v>
      </c>
      <c r="I136" s="7" t="s">
        <v>15</v>
      </c>
    </row>
    <row r="137" hidden="1">
      <c r="A137" s="7">
        <v>194041.0</v>
      </c>
      <c r="B137" s="8" t="s">
        <v>690</v>
      </c>
      <c r="C137" s="8" t="s">
        <v>691</v>
      </c>
      <c r="D137" s="8" t="s">
        <v>641</v>
      </c>
      <c r="E137" s="8" t="s">
        <v>118</v>
      </c>
      <c r="F137" s="7" t="s">
        <v>13</v>
      </c>
      <c r="G137" s="7" t="s">
        <v>559</v>
      </c>
      <c r="H137" s="8" t="s">
        <v>571</v>
      </c>
      <c r="I137" s="7" t="s">
        <v>15</v>
      </c>
    </row>
    <row r="138">
      <c r="A138" s="7">
        <v>193973.0</v>
      </c>
      <c r="B138" s="8" t="s">
        <v>484</v>
      </c>
      <c r="C138" s="8" t="s">
        <v>485</v>
      </c>
      <c r="D138" s="8" t="s">
        <v>486</v>
      </c>
      <c r="E138" s="9"/>
      <c r="F138" s="7" t="s">
        <v>20</v>
      </c>
      <c r="G138" s="7" t="s">
        <v>14</v>
      </c>
      <c r="H138" s="9"/>
      <c r="I138" s="7" t="s">
        <v>15</v>
      </c>
    </row>
    <row r="139">
      <c r="A139" s="7">
        <v>193849.0</v>
      </c>
      <c r="B139" s="8" t="s">
        <v>21</v>
      </c>
      <c r="C139" s="8" t="s">
        <v>22</v>
      </c>
      <c r="D139" s="8" t="s">
        <v>23</v>
      </c>
      <c r="E139" s="8" t="s">
        <v>24</v>
      </c>
      <c r="F139" s="7" t="s">
        <v>13</v>
      </c>
      <c r="G139" s="7" t="s">
        <v>14</v>
      </c>
      <c r="H139" s="9"/>
      <c r="I139" s="7" t="s">
        <v>15</v>
      </c>
    </row>
    <row r="140" hidden="1">
      <c r="A140" s="7">
        <v>194046.0</v>
      </c>
      <c r="B140" s="8" t="s">
        <v>21</v>
      </c>
      <c r="C140" s="8" t="s">
        <v>703</v>
      </c>
      <c r="D140" s="8" t="s">
        <v>641</v>
      </c>
      <c r="E140" s="8" t="s">
        <v>24</v>
      </c>
      <c r="F140" s="7" t="s">
        <v>13</v>
      </c>
      <c r="G140" s="7" t="s">
        <v>559</v>
      </c>
      <c r="H140" s="8" t="s">
        <v>571</v>
      </c>
      <c r="I140" s="7" t="s">
        <v>15</v>
      </c>
    </row>
    <row r="141" hidden="1">
      <c r="A141" s="7">
        <v>194179.0</v>
      </c>
      <c r="B141" s="8" t="s">
        <v>21</v>
      </c>
      <c r="C141" s="8" t="s">
        <v>890</v>
      </c>
      <c r="D141" s="8" t="s">
        <v>23</v>
      </c>
      <c r="E141" s="9"/>
      <c r="F141" s="10"/>
      <c r="G141" s="7" t="s">
        <v>801</v>
      </c>
      <c r="H141" s="8" t="s">
        <v>571</v>
      </c>
      <c r="I141" s="7" t="s">
        <v>15</v>
      </c>
    </row>
    <row r="142">
      <c r="A142" s="7">
        <v>193913.0</v>
      </c>
      <c r="B142" s="8" t="s">
        <v>269</v>
      </c>
      <c r="C142" s="8" t="s">
        <v>270</v>
      </c>
      <c r="D142" s="8" t="s">
        <v>271</v>
      </c>
      <c r="E142" s="8" t="s">
        <v>272</v>
      </c>
      <c r="F142" s="7" t="s">
        <v>13</v>
      </c>
      <c r="G142" s="7" t="s">
        <v>14</v>
      </c>
      <c r="H142" s="9"/>
      <c r="I142" s="7" t="s">
        <v>15</v>
      </c>
    </row>
    <row r="143" hidden="1">
      <c r="A143" s="7">
        <v>194116.0</v>
      </c>
      <c r="B143" s="8" t="s">
        <v>269</v>
      </c>
      <c r="C143" s="8" t="s">
        <v>831</v>
      </c>
      <c r="D143" s="8" t="s">
        <v>271</v>
      </c>
      <c r="E143" s="9"/>
      <c r="F143" s="10"/>
      <c r="G143" s="7" t="s">
        <v>801</v>
      </c>
      <c r="H143" s="8" t="s">
        <v>571</v>
      </c>
      <c r="I143" s="7" t="s">
        <v>15</v>
      </c>
    </row>
    <row r="144">
      <c r="A144" s="7">
        <v>193971.0</v>
      </c>
      <c r="B144" s="8" t="s">
        <v>477</v>
      </c>
      <c r="C144" s="8" t="s">
        <v>478</v>
      </c>
      <c r="D144" s="8" t="s">
        <v>279</v>
      </c>
      <c r="E144" s="8" t="s">
        <v>479</v>
      </c>
      <c r="F144" s="7" t="s">
        <v>20</v>
      </c>
      <c r="G144" s="7" t="s">
        <v>14</v>
      </c>
      <c r="H144" s="9"/>
      <c r="I144" s="7" t="s">
        <v>15</v>
      </c>
    </row>
    <row r="145" hidden="1">
      <c r="A145" s="7">
        <v>194152.0</v>
      </c>
      <c r="B145" s="8" t="s">
        <v>477</v>
      </c>
      <c r="C145" s="8" t="s">
        <v>632</v>
      </c>
      <c r="D145" s="8" t="s">
        <v>279</v>
      </c>
      <c r="E145" s="9"/>
      <c r="F145" s="10"/>
      <c r="G145" s="7" t="s">
        <v>801</v>
      </c>
      <c r="H145" s="8" t="s">
        <v>571</v>
      </c>
      <c r="I145" s="7" t="s">
        <v>15</v>
      </c>
    </row>
    <row r="146" hidden="1">
      <c r="A146" s="7">
        <v>194018.0</v>
      </c>
      <c r="B146" s="8" t="s">
        <v>631</v>
      </c>
      <c r="C146" s="8" t="s">
        <v>632</v>
      </c>
      <c r="D146" s="9"/>
      <c r="E146" s="8" t="s">
        <v>479</v>
      </c>
      <c r="F146" s="7" t="s">
        <v>621</v>
      </c>
      <c r="G146" s="7" t="s">
        <v>559</v>
      </c>
      <c r="H146" s="8" t="s">
        <v>571</v>
      </c>
      <c r="I146" s="7" t="s">
        <v>15</v>
      </c>
    </row>
    <row r="147">
      <c r="A147" s="7">
        <v>193935.0</v>
      </c>
      <c r="B147" s="8" t="s">
        <v>352</v>
      </c>
      <c r="C147" s="8" t="s">
        <v>353</v>
      </c>
      <c r="D147" s="8" t="s">
        <v>354</v>
      </c>
      <c r="E147" s="8" t="s">
        <v>355</v>
      </c>
      <c r="F147" s="7" t="s">
        <v>13</v>
      </c>
      <c r="G147" s="7" t="s">
        <v>14</v>
      </c>
      <c r="H147" s="9"/>
      <c r="I147" s="7" t="s">
        <v>15</v>
      </c>
    </row>
    <row r="148" hidden="1">
      <c r="A148" s="7">
        <v>194136.0</v>
      </c>
      <c r="B148" s="8" t="s">
        <v>352</v>
      </c>
      <c r="C148" s="8" t="s">
        <v>844</v>
      </c>
      <c r="D148" s="8" t="s">
        <v>354</v>
      </c>
      <c r="E148" s="9"/>
      <c r="F148" s="10"/>
      <c r="G148" s="7" t="s">
        <v>801</v>
      </c>
      <c r="H148" s="8" t="s">
        <v>571</v>
      </c>
      <c r="I148" s="7" t="s">
        <v>15</v>
      </c>
    </row>
    <row r="149" hidden="1">
      <c r="A149" s="7">
        <v>194004.0</v>
      </c>
      <c r="B149" s="8" t="s">
        <v>590</v>
      </c>
      <c r="C149" s="8" t="s">
        <v>591</v>
      </c>
      <c r="D149" s="8" t="s">
        <v>592</v>
      </c>
      <c r="E149" s="8" t="s">
        <v>355</v>
      </c>
      <c r="F149" s="7" t="s">
        <v>13</v>
      </c>
      <c r="G149" s="7" t="s">
        <v>559</v>
      </c>
      <c r="H149" s="8" t="s">
        <v>571</v>
      </c>
      <c r="I149" s="7" t="s">
        <v>15</v>
      </c>
    </row>
    <row r="150">
      <c r="A150" s="7">
        <v>194172.0</v>
      </c>
      <c r="B150" s="8" t="s">
        <v>881</v>
      </c>
      <c r="C150" s="8" t="s">
        <v>882</v>
      </c>
      <c r="D150" s="8" t="s">
        <v>415</v>
      </c>
      <c r="E150" s="9"/>
      <c r="F150" s="10"/>
      <c r="G150" s="7" t="s">
        <v>801</v>
      </c>
      <c r="H150" s="9"/>
      <c r="I150" s="7" t="s">
        <v>15</v>
      </c>
    </row>
    <row r="151">
      <c r="A151" s="7">
        <v>193902.0</v>
      </c>
      <c r="B151" s="8" t="s">
        <v>227</v>
      </c>
      <c r="C151" s="8" t="s">
        <v>228</v>
      </c>
      <c r="D151" s="8" t="s">
        <v>229</v>
      </c>
      <c r="E151" s="8" t="s">
        <v>230</v>
      </c>
      <c r="F151" s="7" t="s">
        <v>20</v>
      </c>
      <c r="G151" s="7" t="s">
        <v>14</v>
      </c>
      <c r="H151" s="9"/>
      <c r="I151" s="7" t="s">
        <v>15</v>
      </c>
    </row>
    <row r="152" hidden="1">
      <c r="A152" s="7">
        <v>194073.0</v>
      </c>
      <c r="B152" s="8" t="s">
        <v>769</v>
      </c>
      <c r="C152" s="8" t="s">
        <v>228</v>
      </c>
      <c r="D152" s="9"/>
      <c r="E152" s="8" t="s">
        <v>230</v>
      </c>
      <c r="F152" s="7" t="s">
        <v>621</v>
      </c>
      <c r="G152" s="7" t="s">
        <v>559</v>
      </c>
      <c r="H152" s="8" t="s">
        <v>571</v>
      </c>
      <c r="I152" s="7" t="s">
        <v>15</v>
      </c>
    </row>
    <row r="153" hidden="1">
      <c r="A153" s="7">
        <v>194169.0</v>
      </c>
      <c r="B153" s="8" t="s">
        <v>227</v>
      </c>
      <c r="C153" s="8" t="s">
        <v>228</v>
      </c>
      <c r="D153" s="8" t="s">
        <v>229</v>
      </c>
      <c r="E153" s="9"/>
      <c r="F153" s="10"/>
      <c r="G153" s="7" t="s">
        <v>801</v>
      </c>
      <c r="H153" s="8" t="s">
        <v>571</v>
      </c>
      <c r="I153" s="7" t="s">
        <v>15</v>
      </c>
    </row>
    <row r="154">
      <c r="A154" s="7">
        <v>193909.0</v>
      </c>
      <c r="B154" s="8" t="s">
        <v>254</v>
      </c>
      <c r="C154" s="8" t="s">
        <v>255</v>
      </c>
      <c r="D154" s="8" t="s">
        <v>256</v>
      </c>
      <c r="E154" s="8" t="s">
        <v>257</v>
      </c>
      <c r="F154" s="7" t="s">
        <v>20</v>
      </c>
      <c r="G154" s="7" t="s">
        <v>14</v>
      </c>
      <c r="H154" s="9"/>
      <c r="I154" s="7" t="s">
        <v>15</v>
      </c>
    </row>
    <row r="155" hidden="1">
      <c r="A155" s="7">
        <v>194076.0</v>
      </c>
      <c r="B155" s="8" t="s">
        <v>775</v>
      </c>
      <c r="C155" s="8" t="s">
        <v>776</v>
      </c>
      <c r="D155" s="9"/>
      <c r="E155" s="8" t="s">
        <v>257</v>
      </c>
      <c r="F155" s="7" t="s">
        <v>621</v>
      </c>
      <c r="G155" s="7" t="s">
        <v>559</v>
      </c>
      <c r="H155" s="8" t="s">
        <v>571</v>
      </c>
      <c r="I155" s="7" t="s">
        <v>15</v>
      </c>
    </row>
    <row r="156" hidden="1">
      <c r="A156" s="7">
        <v>194100.0</v>
      </c>
      <c r="B156" s="8" t="s">
        <v>254</v>
      </c>
      <c r="C156" s="8" t="s">
        <v>815</v>
      </c>
      <c r="D156" s="8" t="s">
        <v>256</v>
      </c>
      <c r="E156" s="9"/>
      <c r="F156" s="10"/>
      <c r="G156" s="7" t="s">
        <v>801</v>
      </c>
      <c r="H156" s="8" t="s">
        <v>571</v>
      </c>
      <c r="I156" s="7" t="s">
        <v>15</v>
      </c>
    </row>
    <row r="157">
      <c r="A157" s="7">
        <v>193932.0</v>
      </c>
      <c r="B157" s="8" t="s">
        <v>341</v>
      </c>
      <c r="C157" s="8" t="s">
        <v>342</v>
      </c>
      <c r="D157" s="8" t="s">
        <v>343</v>
      </c>
      <c r="E157" s="8" t="s">
        <v>344</v>
      </c>
      <c r="F157" s="7" t="s">
        <v>20</v>
      </c>
      <c r="G157" s="7" t="s">
        <v>14</v>
      </c>
      <c r="H157" s="9"/>
      <c r="I157" s="7" t="s">
        <v>15</v>
      </c>
    </row>
    <row r="158" hidden="1">
      <c r="A158" s="7">
        <v>194157.0</v>
      </c>
      <c r="B158" s="8" t="s">
        <v>341</v>
      </c>
      <c r="C158" s="8" t="s">
        <v>864</v>
      </c>
      <c r="D158" s="8" t="s">
        <v>343</v>
      </c>
      <c r="E158" s="9"/>
      <c r="F158" s="10"/>
      <c r="G158" s="7" t="s">
        <v>801</v>
      </c>
      <c r="H158" s="8" t="s">
        <v>571</v>
      </c>
      <c r="I158" s="7" t="s">
        <v>15</v>
      </c>
    </row>
    <row r="159">
      <c r="A159" s="7">
        <v>194021.0</v>
      </c>
      <c r="B159" s="8" t="s">
        <v>639</v>
      </c>
      <c r="C159" s="8" t="s">
        <v>640</v>
      </c>
      <c r="D159" s="8" t="s">
        <v>641</v>
      </c>
      <c r="E159" s="8" t="s">
        <v>642</v>
      </c>
      <c r="F159" s="7" t="s">
        <v>13</v>
      </c>
      <c r="G159" s="7" t="s">
        <v>559</v>
      </c>
      <c r="H159" s="9"/>
      <c r="I159" s="7" t="s">
        <v>15</v>
      </c>
    </row>
    <row r="160">
      <c r="A160" s="7">
        <v>193986.0</v>
      </c>
      <c r="B160" s="8" t="s">
        <v>527</v>
      </c>
      <c r="C160" s="8" t="s">
        <v>528</v>
      </c>
      <c r="D160" s="8" t="s">
        <v>529</v>
      </c>
      <c r="E160" s="8" t="s">
        <v>530</v>
      </c>
      <c r="F160" s="7" t="s">
        <v>20</v>
      </c>
      <c r="G160" s="7" t="s">
        <v>14</v>
      </c>
      <c r="H160" s="9"/>
      <c r="I160" s="7" t="s">
        <v>15</v>
      </c>
    </row>
    <row r="161" hidden="1">
      <c r="A161" s="7">
        <v>194057.0</v>
      </c>
      <c r="B161" s="8" t="s">
        <v>527</v>
      </c>
      <c r="C161" s="8" t="s">
        <v>732</v>
      </c>
      <c r="D161" s="9"/>
      <c r="E161" s="8" t="s">
        <v>530</v>
      </c>
      <c r="F161" s="7" t="s">
        <v>621</v>
      </c>
      <c r="G161" s="7" t="s">
        <v>559</v>
      </c>
      <c r="H161" s="8" t="s">
        <v>571</v>
      </c>
      <c r="I161" s="7" t="s">
        <v>15</v>
      </c>
    </row>
    <row r="162" hidden="1">
      <c r="A162" s="7">
        <v>194190.0</v>
      </c>
      <c r="B162" s="8" t="s">
        <v>527</v>
      </c>
      <c r="C162" s="8" t="s">
        <v>732</v>
      </c>
      <c r="D162" s="8" t="s">
        <v>529</v>
      </c>
      <c r="E162" s="9"/>
      <c r="F162" s="10"/>
      <c r="G162" s="7" t="s">
        <v>801</v>
      </c>
      <c r="H162" s="8" t="s">
        <v>571</v>
      </c>
      <c r="I162" s="7" t="s">
        <v>15</v>
      </c>
    </row>
    <row r="163">
      <c r="A163" s="7">
        <v>194072.0</v>
      </c>
      <c r="B163" s="8" t="s">
        <v>767</v>
      </c>
      <c r="C163" s="8" t="s">
        <v>768</v>
      </c>
      <c r="D163" s="9"/>
      <c r="E163" s="8" t="s">
        <v>261</v>
      </c>
      <c r="F163" s="7" t="s">
        <v>621</v>
      </c>
      <c r="G163" s="7" t="s">
        <v>559</v>
      </c>
      <c r="H163" s="9"/>
      <c r="I163" s="7" t="s">
        <v>15</v>
      </c>
    </row>
    <row r="164">
      <c r="A164" s="7">
        <v>193910.0</v>
      </c>
      <c r="B164" s="8" t="s">
        <v>258</v>
      </c>
      <c r="C164" s="8" t="s">
        <v>259</v>
      </c>
      <c r="D164" s="8" t="s">
        <v>260</v>
      </c>
      <c r="E164" s="8" t="s">
        <v>261</v>
      </c>
      <c r="F164" s="7" t="s">
        <v>20</v>
      </c>
      <c r="G164" s="7" t="s">
        <v>14</v>
      </c>
      <c r="H164" s="9"/>
      <c r="I164" s="7" t="s">
        <v>15</v>
      </c>
    </row>
    <row r="165" hidden="1">
      <c r="A165" s="7">
        <v>194168.0</v>
      </c>
      <c r="B165" s="8" t="s">
        <v>258</v>
      </c>
      <c r="C165" s="8" t="s">
        <v>879</v>
      </c>
      <c r="D165" s="8" t="s">
        <v>260</v>
      </c>
      <c r="E165" s="9"/>
      <c r="F165" s="10"/>
      <c r="G165" s="7" t="s">
        <v>801</v>
      </c>
      <c r="H165" s="8" t="s">
        <v>571</v>
      </c>
      <c r="I165" s="7" t="s">
        <v>15</v>
      </c>
    </row>
    <row r="166">
      <c r="A166" s="7">
        <v>193894.0</v>
      </c>
      <c r="B166" s="8" t="s">
        <v>197</v>
      </c>
      <c r="C166" s="8" t="s">
        <v>198</v>
      </c>
      <c r="D166" s="8" t="s">
        <v>199</v>
      </c>
      <c r="E166" s="8" t="s">
        <v>200</v>
      </c>
      <c r="F166" s="7" t="s">
        <v>20</v>
      </c>
      <c r="G166" s="7" t="s">
        <v>14</v>
      </c>
      <c r="H166" s="9"/>
      <c r="I166" s="7" t="s">
        <v>15</v>
      </c>
    </row>
    <row r="167" hidden="1">
      <c r="A167" s="7">
        <v>194120.0</v>
      </c>
      <c r="B167" s="8" t="s">
        <v>197</v>
      </c>
      <c r="C167" s="8" t="s">
        <v>673</v>
      </c>
      <c r="D167" s="8" t="s">
        <v>199</v>
      </c>
      <c r="E167" s="9"/>
      <c r="F167" s="10"/>
      <c r="G167" s="7" t="s">
        <v>801</v>
      </c>
      <c r="H167" s="8" t="s">
        <v>571</v>
      </c>
      <c r="I167" s="7" t="s">
        <v>15</v>
      </c>
    </row>
    <row r="168" hidden="1">
      <c r="A168" s="7">
        <v>194032.0</v>
      </c>
      <c r="B168" s="8" t="s">
        <v>672</v>
      </c>
      <c r="C168" s="8" t="s">
        <v>673</v>
      </c>
      <c r="D168" s="9"/>
      <c r="E168" s="9"/>
      <c r="F168" s="7" t="s">
        <v>621</v>
      </c>
      <c r="G168" s="7" t="s">
        <v>559</v>
      </c>
      <c r="H168" s="8" t="s">
        <v>571</v>
      </c>
      <c r="I168" s="7" t="s">
        <v>15</v>
      </c>
    </row>
    <row r="169">
      <c r="A169" s="7">
        <v>193898.0</v>
      </c>
      <c r="B169" s="8" t="s">
        <v>213</v>
      </c>
      <c r="C169" s="8" t="s">
        <v>214</v>
      </c>
      <c r="D169" s="8" t="s">
        <v>215</v>
      </c>
      <c r="E169" s="8" t="s">
        <v>216</v>
      </c>
      <c r="F169" s="7" t="s">
        <v>20</v>
      </c>
      <c r="G169" s="7" t="s">
        <v>14</v>
      </c>
      <c r="H169" s="9"/>
      <c r="I169" s="7" t="s">
        <v>15</v>
      </c>
    </row>
    <row r="170" hidden="1">
      <c r="A170" s="7">
        <v>194049.0</v>
      </c>
      <c r="B170" s="8" t="s">
        <v>213</v>
      </c>
      <c r="C170" s="8" t="s">
        <v>710</v>
      </c>
      <c r="D170" s="9"/>
      <c r="E170" s="9"/>
      <c r="F170" s="7" t="s">
        <v>621</v>
      </c>
      <c r="G170" s="7" t="s">
        <v>559</v>
      </c>
      <c r="H170" s="8" t="s">
        <v>571</v>
      </c>
      <c r="I170" s="7" t="s">
        <v>15</v>
      </c>
    </row>
    <row r="171" hidden="1">
      <c r="A171" s="7">
        <v>194123.0</v>
      </c>
      <c r="B171" s="8" t="s">
        <v>213</v>
      </c>
      <c r="C171" s="8" t="s">
        <v>835</v>
      </c>
      <c r="D171" s="8" t="s">
        <v>215</v>
      </c>
      <c r="E171" s="9"/>
      <c r="F171" s="10"/>
      <c r="G171" s="7" t="s">
        <v>801</v>
      </c>
      <c r="H171" s="8" t="s">
        <v>571</v>
      </c>
      <c r="I171" s="7" t="s">
        <v>15</v>
      </c>
    </row>
    <row r="172">
      <c r="A172" s="7">
        <v>194012.0</v>
      </c>
      <c r="B172" s="8" t="s">
        <v>615</v>
      </c>
      <c r="C172" s="8" t="s">
        <v>616</v>
      </c>
      <c r="D172" s="8" t="s">
        <v>617</v>
      </c>
      <c r="E172" s="8" t="s">
        <v>618</v>
      </c>
      <c r="F172" s="7" t="s">
        <v>13</v>
      </c>
      <c r="G172" s="7" t="s">
        <v>559</v>
      </c>
      <c r="H172" s="9"/>
      <c r="I172" s="7" t="s">
        <v>15</v>
      </c>
    </row>
    <row r="173">
      <c r="A173" s="7">
        <v>193966.0</v>
      </c>
      <c r="B173" s="8" t="s">
        <v>458</v>
      </c>
      <c r="C173" s="8" t="s">
        <v>459</v>
      </c>
      <c r="D173" s="8" t="s">
        <v>460</v>
      </c>
      <c r="E173" s="8" t="s">
        <v>461</v>
      </c>
      <c r="F173" s="7" t="s">
        <v>13</v>
      </c>
      <c r="G173" s="7" t="s">
        <v>14</v>
      </c>
      <c r="H173" s="9"/>
      <c r="I173" s="7" t="s">
        <v>15</v>
      </c>
    </row>
    <row r="174" hidden="1">
      <c r="A174" s="7">
        <v>194003.0</v>
      </c>
      <c r="B174" s="8" t="s">
        <v>587</v>
      </c>
      <c r="C174" s="8" t="s">
        <v>588</v>
      </c>
      <c r="D174" s="8" t="s">
        <v>589</v>
      </c>
      <c r="E174" s="8" t="s">
        <v>461</v>
      </c>
      <c r="F174" s="7" t="s">
        <v>13</v>
      </c>
      <c r="G174" s="7" t="s">
        <v>559</v>
      </c>
      <c r="H174" s="8" t="s">
        <v>571</v>
      </c>
      <c r="I174" s="7" t="s">
        <v>15</v>
      </c>
    </row>
    <row r="175">
      <c r="A175" s="7">
        <v>193950.0</v>
      </c>
      <c r="B175" s="8" t="s">
        <v>405</v>
      </c>
      <c r="C175" s="8" t="s">
        <v>406</v>
      </c>
      <c r="D175" s="8" t="s">
        <v>407</v>
      </c>
      <c r="E175" s="9"/>
      <c r="F175" s="7" t="s">
        <v>13</v>
      </c>
      <c r="G175" s="7" t="s">
        <v>14</v>
      </c>
      <c r="H175" s="9"/>
      <c r="I175" s="7" t="s">
        <v>15</v>
      </c>
    </row>
    <row r="176" hidden="1">
      <c r="A176" s="7">
        <v>194180.0</v>
      </c>
      <c r="B176" s="8" t="s">
        <v>405</v>
      </c>
      <c r="C176" s="8" t="s">
        <v>891</v>
      </c>
      <c r="D176" s="8" t="s">
        <v>407</v>
      </c>
      <c r="E176" s="9"/>
      <c r="F176" s="10"/>
      <c r="G176" s="7" t="s">
        <v>801</v>
      </c>
      <c r="H176" s="8" t="s">
        <v>571</v>
      </c>
      <c r="I176" s="7" t="s">
        <v>15</v>
      </c>
    </row>
    <row r="177">
      <c r="A177" s="7">
        <v>193850.0</v>
      </c>
      <c r="B177" s="8" t="s">
        <v>25</v>
      </c>
      <c r="C177" s="8" t="s">
        <v>26</v>
      </c>
      <c r="D177" s="8" t="s">
        <v>27</v>
      </c>
      <c r="E177" s="8" t="s">
        <v>28</v>
      </c>
      <c r="F177" s="7" t="s">
        <v>13</v>
      </c>
      <c r="G177" s="7" t="s">
        <v>14</v>
      </c>
      <c r="H177" s="9"/>
      <c r="I177" s="7" t="s">
        <v>960</v>
      </c>
    </row>
    <row r="178" hidden="1">
      <c r="A178" s="7">
        <v>194066.0</v>
      </c>
      <c r="B178" s="8" t="s">
        <v>25</v>
      </c>
      <c r="C178" s="8" t="s">
        <v>752</v>
      </c>
      <c r="D178" s="8" t="s">
        <v>753</v>
      </c>
      <c r="E178" s="8" t="s">
        <v>28</v>
      </c>
      <c r="F178" s="7" t="s">
        <v>13</v>
      </c>
      <c r="G178" s="7" t="s">
        <v>559</v>
      </c>
      <c r="H178" s="8" t="s">
        <v>571</v>
      </c>
      <c r="I178" s="7" t="s">
        <v>15</v>
      </c>
    </row>
    <row r="179" hidden="1">
      <c r="A179" s="7">
        <v>194089.0</v>
      </c>
      <c r="B179" s="8" t="s">
        <v>25</v>
      </c>
      <c r="C179" s="8" t="s">
        <v>802</v>
      </c>
      <c r="D179" s="8" t="s">
        <v>27</v>
      </c>
      <c r="E179" s="9"/>
      <c r="F179" s="10"/>
      <c r="G179" s="7" t="s">
        <v>801</v>
      </c>
      <c r="H179" s="8" t="s">
        <v>571</v>
      </c>
      <c r="I179" s="7" t="s">
        <v>15</v>
      </c>
    </row>
    <row r="180">
      <c r="A180" s="7">
        <v>194033.0</v>
      </c>
      <c r="B180" s="8" t="s">
        <v>674</v>
      </c>
      <c r="C180" s="8" t="s">
        <v>675</v>
      </c>
      <c r="D180" s="9"/>
      <c r="E180" s="8" t="s">
        <v>676</v>
      </c>
      <c r="F180" s="7" t="s">
        <v>621</v>
      </c>
      <c r="G180" s="7" t="s">
        <v>559</v>
      </c>
      <c r="H180" s="9"/>
      <c r="I180" s="7" t="s">
        <v>15</v>
      </c>
    </row>
    <row r="181">
      <c r="A181" s="7">
        <v>193979.0</v>
      </c>
      <c r="B181" s="8" t="s">
        <v>501</v>
      </c>
      <c r="C181" s="8" t="s">
        <v>502</v>
      </c>
      <c r="D181" s="8" t="s">
        <v>503</v>
      </c>
      <c r="E181" s="8" t="s">
        <v>504</v>
      </c>
      <c r="F181" s="7" t="s">
        <v>20</v>
      </c>
      <c r="G181" s="7" t="s">
        <v>14</v>
      </c>
      <c r="H181" s="9"/>
      <c r="I181" s="7" t="s">
        <v>15</v>
      </c>
    </row>
    <row r="182" hidden="1">
      <c r="A182" s="7">
        <v>194181.0</v>
      </c>
      <c r="B182" s="8" t="s">
        <v>501</v>
      </c>
      <c r="C182" s="8" t="s">
        <v>892</v>
      </c>
      <c r="D182" s="8" t="s">
        <v>503</v>
      </c>
      <c r="E182" s="9"/>
      <c r="F182" s="10"/>
      <c r="G182" s="7" t="s">
        <v>801</v>
      </c>
      <c r="H182" s="8" t="s">
        <v>571</v>
      </c>
      <c r="I182" s="7" t="s">
        <v>15</v>
      </c>
    </row>
    <row r="183">
      <c r="A183" s="7">
        <v>193864.0</v>
      </c>
      <c r="B183" s="8" t="s">
        <v>81</v>
      </c>
      <c r="C183" s="8" t="s">
        <v>82</v>
      </c>
      <c r="D183" s="8" t="s">
        <v>83</v>
      </c>
      <c r="E183" s="8" t="s">
        <v>84</v>
      </c>
      <c r="F183" s="7" t="s">
        <v>13</v>
      </c>
      <c r="G183" s="7" t="s">
        <v>14</v>
      </c>
      <c r="H183" s="9"/>
      <c r="I183" s="7" t="s">
        <v>960</v>
      </c>
    </row>
    <row r="184" hidden="1">
      <c r="A184" s="7">
        <v>194206.0</v>
      </c>
      <c r="B184" s="8" t="s">
        <v>81</v>
      </c>
      <c r="C184" s="8" t="s">
        <v>913</v>
      </c>
      <c r="D184" s="8" t="s">
        <v>83</v>
      </c>
      <c r="E184" s="9"/>
      <c r="F184" s="10"/>
      <c r="G184" s="7" t="s">
        <v>801</v>
      </c>
      <c r="H184" s="8" t="s">
        <v>571</v>
      </c>
      <c r="I184" s="7" t="s">
        <v>15</v>
      </c>
    </row>
    <row r="185" hidden="1">
      <c r="A185" s="7">
        <v>194023.0</v>
      </c>
      <c r="B185" s="8" t="s">
        <v>646</v>
      </c>
      <c r="C185" s="8" t="s">
        <v>647</v>
      </c>
      <c r="D185" s="8" t="s">
        <v>648</v>
      </c>
      <c r="E185" s="8" t="s">
        <v>84</v>
      </c>
      <c r="F185" s="7" t="s">
        <v>13</v>
      </c>
      <c r="G185" s="7" t="s">
        <v>559</v>
      </c>
      <c r="H185" s="8" t="s">
        <v>571</v>
      </c>
      <c r="I185" s="7" t="s">
        <v>15</v>
      </c>
    </row>
    <row r="186">
      <c r="A186" s="7">
        <v>193921.0</v>
      </c>
      <c r="B186" s="8" t="s">
        <v>300</v>
      </c>
      <c r="C186" s="8" t="s">
        <v>301</v>
      </c>
      <c r="D186" s="8" t="s">
        <v>302</v>
      </c>
      <c r="E186" s="8" t="s">
        <v>303</v>
      </c>
      <c r="F186" s="7" t="s">
        <v>20</v>
      </c>
      <c r="G186" s="7" t="s">
        <v>14</v>
      </c>
      <c r="H186" s="9"/>
      <c r="I186" s="7" t="s">
        <v>15</v>
      </c>
    </row>
    <row r="187" hidden="1">
      <c r="A187" s="7">
        <v>194058.0</v>
      </c>
      <c r="B187" s="8" t="s">
        <v>733</v>
      </c>
      <c r="C187" s="8" t="s">
        <v>734</v>
      </c>
      <c r="D187" s="9"/>
      <c r="E187" s="8" t="s">
        <v>303</v>
      </c>
      <c r="F187" s="7" t="s">
        <v>621</v>
      </c>
      <c r="G187" s="7" t="s">
        <v>559</v>
      </c>
      <c r="H187" s="8" t="s">
        <v>571</v>
      </c>
      <c r="I187" s="7" t="s">
        <v>15</v>
      </c>
    </row>
    <row r="188">
      <c r="A188" s="7">
        <v>193881.0</v>
      </c>
      <c r="B188" s="8" t="s">
        <v>147</v>
      </c>
      <c r="C188" s="8" t="s">
        <v>148</v>
      </c>
      <c r="D188" s="8" t="s">
        <v>149</v>
      </c>
      <c r="E188" s="8" t="s">
        <v>150</v>
      </c>
      <c r="F188" s="7" t="s">
        <v>20</v>
      </c>
      <c r="G188" s="7" t="s">
        <v>14</v>
      </c>
      <c r="H188" s="9"/>
      <c r="I188" s="7" t="s">
        <v>15</v>
      </c>
    </row>
    <row r="189" hidden="1">
      <c r="A189" s="7">
        <v>194127.0</v>
      </c>
      <c r="B189" s="8" t="s">
        <v>147</v>
      </c>
      <c r="C189" s="8" t="s">
        <v>836</v>
      </c>
      <c r="D189" s="8" t="s">
        <v>149</v>
      </c>
      <c r="E189" s="9"/>
      <c r="F189" s="10"/>
      <c r="G189" s="7" t="s">
        <v>801</v>
      </c>
      <c r="H189" s="8" t="s">
        <v>571</v>
      </c>
      <c r="I189" s="7" t="s">
        <v>15</v>
      </c>
    </row>
    <row r="190">
      <c r="A190" s="7">
        <v>193871.0</v>
      </c>
      <c r="B190" s="8" t="s">
        <v>108</v>
      </c>
      <c r="C190" s="8" t="s">
        <v>109</v>
      </c>
      <c r="D190" s="8" t="s">
        <v>110</v>
      </c>
      <c r="E190" s="8" t="s">
        <v>111</v>
      </c>
      <c r="F190" s="7" t="s">
        <v>13</v>
      </c>
      <c r="G190" s="7" t="s">
        <v>14</v>
      </c>
      <c r="H190" s="9"/>
      <c r="I190" s="7" t="s">
        <v>15</v>
      </c>
    </row>
    <row r="191" hidden="1">
      <c r="A191" s="7">
        <v>194151.0</v>
      </c>
      <c r="B191" s="8" t="s">
        <v>108</v>
      </c>
      <c r="C191" s="8" t="s">
        <v>859</v>
      </c>
      <c r="D191" s="8" t="s">
        <v>110</v>
      </c>
      <c r="E191" s="9"/>
      <c r="F191" s="10"/>
      <c r="G191" s="7" t="s">
        <v>801</v>
      </c>
      <c r="H191" s="8" t="s">
        <v>571</v>
      </c>
      <c r="I191" s="7" t="s">
        <v>15</v>
      </c>
    </row>
    <row r="192" hidden="1">
      <c r="A192" s="7">
        <v>194050.0</v>
      </c>
      <c r="B192" s="8" t="s">
        <v>711</v>
      </c>
      <c r="C192" s="8" t="s">
        <v>712</v>
      </c>
      <c r="D192" s="8" t="s">
        <v>713</v>
      </c>
      <c r="E192" s="8" t="s">
        <v>111</v>
      </c>
      <c r="F192" s="7" t="s">
        <v>13</v>
      </c>
      <c r="G192" s="7" t="s">
        <v>559</v>
      </c>
      <c r="H192" s="8" t="s">
        <v>571</v>
      </c>
      <c r="I192" s="7" t="s">
        <v>15</v>
      </c>
    </row>
    <row r="193">
      <c r="A193" s="7">
        <v>193991.0</v>
      </c>
      <c r="B193" s="8" t="s">
        <v>545</v>
      </c>
      <c r="C193" s="8" t="s">
        <v>546</v>
      </c>
      <c r="D193" s="8" t="s">
        <v>547</v>
      </c>
      <c r="E193" s="9"/>
      <c r="F193" s="7" t="s">
        <v>13</v>
      </c>
      <c r="G193" s="7" t="s">
        <v>14</v>
      </c>
      <c r="H193" s="9"/>
      <c r="I193" s="7" t="s">
        <v>15</v>
      </c>
    </row>
    <row r="194" hidden="1">
      <c r="A194" s="7">
        <v>194222.0</v>
      </c>
      <c r="B194" s="8" t="s">
        <v>545</v>
      </c>
      <c r="C194" s="8" t="s">
        <v>546</v>
      </c>
      <c r="D194" s="8" t="s">
        <v>953</v>
      </c>
      <c r="E194" s="9"/>
      <c r="F194" s="10"/>
      <c r="G194" s="7" t="s">
        <v>14</v>
      </c>
      <c r="H194" s="8" t="s">
        <v>571</v>
      </c>
      <c r="I194" s="7" t="s">
        <v>15</v>
      </c>
    </row>
    <row r="195">
      <c r="A195" s="7">
        <v>193884.0</v>
      </c>
      <c r="B195" s="8" t="s">
        <v>158</v>
      </c>
      <c r="C195" s="8" t="s">
        <v>159</v>
      </c>
      <c r="D195" s="8" t="s">
        <v>160</v>
      </c>
      <c r="E195" s="8" t="s">
        <v>161</v>
      </c>
      <c r="F195" s="7" t="s">
        <v>13</v>
      </c>
      <c r="G195" s="7" t="s">
        <v>14</v>
      </c>
      <c r="H195" s="9"/>
      <c r="I195" s="7" t="s">
        <v>15</v>
      </c>
    </row>
    <row r="196" hidden="1">
      <c r="A196" s="7">
        <v>194011.0</v>
      </c>
      <c r="B196" s="8" t="s">
        <v>613</v>
      </c>
      <c r="C196" s="8" t="s">
        <v>614</v>
      </c>
      <c r="D196" s="8" t="s">
        <v>586</v>
      </c>
      <c r="E196" s="8" t="s">
        <v>161</v>
      </c>
      <c r="F196" s="7" t="s">
        <v>13</v>
      </c>
      <c r="G196" s="7" t="s">
        <v>559</v>
      </c>
      <c r="H196" s="8" t="s">
        <v>571</v>
      </c>
      <c r="I196" s="7" t="s">
        <v>15</v>
      </c>
    </row>
    <row r="197">
      <c r="A197" s="7">
        <v>193882.0</v>
      </c>
      <c r="B197" s="8" t="s">
        <v>151</v>
      </c>
      <c r="C197" s="8" t="s">
        <v>152</v>
      </c>
      <c r="D197" s="8" t="s">
        <v>153</v>
      </c>
      <c r="E197" s="9"/>
      <c r="F197" s="7" t="s">
        <v>13</v>
      </c>
      <c r="G197" s="7" t="s">
        <v>14</v>
      </c>
      <c r="H197" s="9"/>
      <c r="I197" s="7" t="s">
        <v>15</v>
      </c>
    </row>
    <row r="198">
      <c r="A198" s="7">
        <v>193920.0</v>
      </c>
      <c r="B198" s="8" t="s">
        <v>296</v>
      </c>
      <c r="C198" s="8" t="s">
        <v>297</v>
      </c>
      <c r="D198" s="8" t="s">
        <v>298</v>
      </c>
      <c r="E198" s="8" t="s">
        <v>299</v>
      </c>
      <c r="F198" s="7" t="s">
        <v>20</v>
      </c>
      <c r="G198" s="7" t="s">
        <v>14</v>
      </c>
      <c r="H198" s="9"/>
      <c r="I198" s="7" t="s">
        <v>15</v>
      </c>
    </row>
    <row r="199" hidden="1">
      <c r="A199" s="7">
        <v>194061.0</v>
      </c>
      <c r="B199" s="8" t="s">
        <v>739</v>
      </c>
      <c r="C199" s="8" t="s">
        <v>740</v>
      </c>
      <c r="D199" s="9"/>
      <c r="E199" s="8" t="s">
        <v>185</v>
      </c>
      <c r="F199" s="7" t="s">
        <v>621</v>
      </c>
      <c r="G199" s="7" t="s">
        <v>559</v>
      </c>
      <c r="H199" s="8" t="s">
        <v>571</v>
      </c>
      <c r="I199" s="7" t="s">
        <v>15</v>
      </c>
    </row>
    <row r="200">
      <c r="A200" s="7">
        <v>193890.0</v>
      </c>
      <c r="B200" s="8" t="s">
        <v>182</v>
      </c>
      <c r="C200" s="8" t="s">
        <v>183</v>
      </c>
      <c r="D200" s="8" t="s">
        <v>184</v>
      </c>
      <c r="E200" s="8" t="s">
        <v>185</v>
      </c>
      <c r="F200" s="7" t="s">
        <v>20</v>
      </c>
      <c r="G200" s="7" t="s">
        <v>14</v>
      </c>
      <c r="H200" s="9"/>
      <c r="I200" s="7" t="s">
        <v>15</v>
      </c>
    </row>
    <row r="201" hidden="1">
      <c r="A201" s="7">
        <v>194124.0</v>
      </c>
      <c r="B201" s="8" t="s">
        <v>182</v>
      </c>
      <c r="C201" s="8" t="s">
        <v>740</v>
      </c>
      <c r="D201" s="8" t="s">
        <v>184</v>
      </c>
      <c r="E201" s="9"/>
      <c r="F201" s="10"/>
      <c r="G201" s="7" t="s">
        <v>801</v>
      </c>
      <c r="H201" s="8" t="s">
        <v>571</v>
      </c>
      <c r="I201" s="7" t="s">
        <v>15</v>
      </c>
    </row>
    <row r="202">
      <c r="A202" s="7">
        <v>193914.0</v>
      </c>
      <c r="B202" s="8" t="s">
        <v>273</v>
      </c>
      <c r="C202" s="8" t="s">
        <v>274</v>
      </c>
      <c r="D202" s="8" t="s">
        <v>275</v>
      </c>
      <c r="E202" s="8" t="s">
        <v>276</v>
      </c>
      <c r="F202" s="7" t="s">
        <v>13</v>
      </c>
      <c r="G202" s="7" t="s">
        <v>14</v>
      </c>
      <c r="H202" s="9"/>
      <c r="I202" s="7" t="s">
        <v>15</v>
      </c>
    </row>
    <row r="203" hidden="1">
      <c r="A203" s="7">
        <v>193999.0</v>
      </c>
      <c r="B203" s="8" t="s">
        <v>273</v>
      </c>
      <c r="C203" s="8" t="s">
        <v>575</v>
      </c>
      <c r="D203" s="8" t="s">
        <v>576</v>
      </c>
      <c r="E203" s="8" t="s">
        <v>276</v>
      </c>
      <c r="F203" s="7" t="s">
        <v>577</v>
      </c>
      <c r="G203" s="7" t="s">
        <v>559</v>
      </c>
      <c r="H203" s="8" t="s">
        <v>571</v>
      </c>
      <c r="I203" s="7" t="s">
        <v>15</v>
      </c>
    </row>
    <row r="204" hidden="1">
      <c r="A204" s="7">
        <v>194126.0</v>
      </c>
      <c r="B204" s="8" t="s">
        <v>273</v>
      </c>
      <c r="C204" s="8" t="s">
        <v>575</v>
      </c>
      <c r="D204" s="8" t="s">
        <v>275</v>
      </c>
      <c r="E204" s="9"/>
      <c r="F204" s="10"/>
      <c r="G204" s="7" t="s">
        <v>801</v>
      </c>
      <c r="H204" s="8" t="s">
        <v>571</v>
      </c>
      <c r="I204" s="7" t="s">
        <v>15</v>
      </c>
    </row>
    <row r="205">
      <c r="A205" s="7">
        <v>193946.0</v>
      </c>
      <c r="B205" s="8" t="s">
        <v>391</v>
      </c>
      <c r="C205" s="8" t="s">
        <v>392</v>
      </c>
      <c r="D205" s="8" t="s">
        <v>389</v>
      </c>
      <c r="E205" s="8" t="s">
        <v>393</v>
      </c>
      <c r="F205" s="7" t="s">
        <v>20</v>
      </c>
      <c r="G205" s="7" t="s">
        <v>14</v>
      </c>
      <c r="H205" s="9"/>
      <c r="I205" s="7" t="s">
        <v>15</v>
      </c>
    </row>
    <row r="206">
      <c r="A206" s="7">
        <v>194177.0</v>
      </c>
      <c r="B206" s="8" t="s">
        <v>886</v>
      </c>
      <c r="C206" s="8" t="s">
        <v>887</v>
      </c>
      <c r="D206" s="8" t="s">
        <v>888</v>
      </c>
      <c r="E206" s="9"/>
      <c r="F206" s="10"/>
      <c r="G206" s="7" t="s">
        <v>801</v>
      </c>
      <c r="H206" s="9"/>
      <c r="I206" s="7" t="s">
        <v>15</v>
      </c>
    </row>
    <row r="207">
      <c r="A207" s="7">
        <v>193915.0</v>
      </c>
      <c r="B207" s="8" t="s">
        <v>277</v>
      </c>
      <c r="C207" s="8" t="s">
        <v>278</v>
      </c>
      <c r="D207" s="8" t="s">
        <v>279</v>
      </c>
      <c r="E207" s="8" t="s">
        <v>280</v>
      </c>
      <c r="F207" s="7" t="s">
        <v>20</v>
      </c>
      <c r="G207" s="7" t="s">
        <v>14</v>
      </c>
      <c r="H207" s="9"/>
      <c r="I207" s="7" t="s">
        <v>15</v>
      </c>
    </row>
    <row r="208" hidden="1">
      <c r="A208" s="7">
        <v>194205.0</v>
      </c>
      <c r="B208" s="8" t="s">
        <v>277</v>
      </c>
      <c r="C208" s="8" t="s">
        <v>912</v>
      </c>
      <c r="D208" s="8" t="s">
        <v>279</v>
      </c>
      <c r="E208" s="9"/>
      <c r="F208" s="10"/>
      <c r="G208" s="7" t="s">
        <v>801</v>
      </c>
      <c r="H208" s="8" t="s">
        <v>571</v>
      </c>
      <c r="I208" s="7" t="s">
        <v>15</v>
      </c>
    </row>
    <row r="209">
      <c r="A209" s="7">
        <v>193989.0</v>
      </c>
      <c r="B209" s="8" t="s">
        <v>537</v>
      </c>
      <c r="C209" s="8" t="s">
        <v>538</v>
      </c>
      <c r="D209" s="8" t="s">
        <v>539</v>
      </c>
      <c r="E209" s="8" t="s">
        <v>540</v>
      </c>
      <c r="F209" s="7" t="s">
        <v>13</v>
      </c>
      <c r="G209" s="7" t="s">
        <v>14</v>
      </c>
      <c r="H209" s="9"/>
      <c r="I209" s="7" t="s">
        <v>15</v>
      </c>
    </row>
    <row r="210" hidden="1">
      <c r="A210" s="7">
        <v>194208.0</v>
      </c>
      <c r="B210" s="8" t="s">
        <v>917</v>
      </c>
      <c r="C210" s="8" t="s">
        <v>918</v>
      </c>
      <c r="D210" s="8" t="s">
        <v>919</v>
      </c>
      <c r="E210" s="9"/>
      <c r="F210" s="10"/>
      <c r="G210" s="7" t="s">
        <v>14</v>
      </c>
      <c r="H210" s="8" t="s">
        <v>571</v>
      </c>
      <c r="I210" s="7" t="s">
        <v>15</v>
      </c>
    </row>
    <row r="211">
      <c r="A211" s="7">
        <v>193994.0</v>
      </c>
      <c r="B211" s="8" t="s">
        <v>554</v>
      </c>
      <c r="C211" s="8" t="s">
        <v>555</v>
      </c>
      <c r="D211" s="8" t="s">
        <v>556</v>
      </c>
      <c r="E211" s="8" t="s">
        <v>557</v>
      </c>
      <c r="F211" s="7" t="s">
        <v>558</v>
      </c>
      <c r="G211" s="7" t="s">
        <v>559</v>
      </c>
      <c r="H211" s="9"/>
      <c r="I211" s="7" t="s">
        <v>15</v>
      </c>
    </row>
    <row r="212">
      <c r="A212" s="7">
        <v>193887.0</v>
      </c>
      <c r="B212" s="8" t="s">
        <v>170</v>
      </c>
      <c r="C212" s="8" t="s">
        <v>171</v>
      </c>
      <c r="D212" s="8" t="s">
        <v>172</v>
      </c>
      <c r="E212" s="8" t="s">
        <v>173</v>
      </c>
      <c r="F212" s="7" t="s">
        <v>13</v>
      </c>
      <c r="G212" s="7" t="s">
        <v>14</v>
      </c>
      <c r="H212" s="9"/>
      <c r="I212" s="7" t="s">
        <v>960</v>
      </c>
    </row>
    <row r="213" hidden="1">
      <c r="A213" s="7">
        <v>194043.0</v>
      </c>
      <c r="B213" s="8" t="s">
        <v>695</v>
      </c>
      <c r="C213" s="8" t="s">
        <v>696</v>
      </c>
      <c r="D213" s="8" t="s">
        <v>697</v>
      </c>
      <c r="E213" s="8" t="s">
        <v>173</v>
      </c>
      <c r="F213" s="7" t="s">
        <v>13</v>
      </c>
      <c r="G213" s="7" t="s">
        <v>559</v>
      </c>
      <c r="H213" s="8" t="s">
        <v>571</v>
      </c>
      <c r="I213" s="7" t="s">
        <v>15</v>
      </c>
    </row>
    <row r="214" hidden="1">
      <c r="A214" s="7">
        <v>194183.0</v>
      </c>
      <c r="B214" s="8" t="s">
        <v>895</v>
      </c>
      <c r="C214" s="8" t="s">
        <v>565</v>
      </c>
      <c r="D214" s="8" t="s">
        <v>896</v>
      </c>
      <c r="E214" s="9"/>
      <c r="F214" s="10"/>
      <c r="G214" s="7" t="s">
        <v>801</v>
      </c>
      <c r="H214" s="8" t="s">
        <v>571</v>
      </c>
      <c r="I214" s="7" t="s">
        <v>15</v>
      </c>
    </row>
    <row r="215">
      <c r="A215" s="7">
        <v>193996.0</v>
      </c>
      <c r="B215" s="8" t="s">
        <v>564</v>
      </c>
      <c r="C215" s="8" t="s">
        <v>565</v>
      </c>
      <c r="D215" s="8" t="s">
        <v>566</v>
      </c>
      <c r="E215" s="8" t="s">
        <v>567</v>
      </c>
      <c r="F215" s="7" t="s">
        <v>13</v>
      </c>
      <c r="G215" s="7" t="s">
        <v>559</v>
      </c>
      <c r="H215" s="9"/>
      <c r="I215" s="7" t="s">
        <v>15</v>
      </c>
    </row>
    <row r="216">
      <c r="A216" s="7">
        <v>193880.0</v>
      </c>
      <c r="B216" s="8" t="s">
        <v>143</v>
      </c>
      <c r="C216" s="8" t="s">
        <v>144</v>
      </c>
      <c r="D216" s="8" t="s">
        <v>145</v>
      </c>
      <c r="E216" s="8" t="s">
        <v>146</v>
      </c>
      <c r="F216" s="7" t="s">
        <v>13</v>
      </c>
      <c r="G216" s="7" t="s">
        <v>14</v>
      </c>
      <c r="H216" s="9"/>
      <c r="I216" s="7" t="s">
        <v>15</v>
      </c>
    </row>
    <row r="217" hidden="1">
      <c r="A217" s="7">
        <v>194113.0</v>
      </c>
      <c r="B217" s="8" t="s">
        <v>143</v>
      </c>
      <c r="C217" s="8" t="s">
        <v>828</v>
      </c>
      <c r="D217" s="8" t="s">
        <v>145</v>
      </c>
      <c r="E217" s="9"/>
      <c r="F217" s="10"/>
      <c r="G217" s="7" t="s">
        <v>801</v>
      </c>
      <c r="H217" s="8" t="s">
        <v>571</v>
      </c>
      <c r="I217" s="7" t="s">
        <v>15</v>
      </c>
    </row>
    <row r="218" hidden="1">
      <c r="A218" s="7">
        <v>194140.0</v>
      </c>
      <c r="B218" s="8" t="s">
        <v>846</v>
      </c>
      <c r="C218" s="8" t="s">
        <v>847</v>
      </c>
      <c r="D218" s="8" t="s">
        <v>848</v>
      </c>
      <c r="E218" s="9"/>
      <c r="F218" s="10"/>
      <c r="G218" s="7" t="s">
        <v>801</v>
      </c>
      <c r="H218" s="8" t="s">
        <v>571</v>
      </c>
      <c r="I218" s="7" t="s">
        <v>15</v>
      </c>
    </row>
    <row r="219">
      <c r="A219" s="7">
        <v>194020.0</v>
      </c>
      <c r="B219" s="8" t="s">
        <v>635</v>
      </c>
      <c r="C219" s="8" t="s">
        <v>636</v>
      </c>
      <c r="D219" s="8" t="s">
        <v>637</v>
      </c>
      <c r="E219" s="8" t="s">
        <v>638</v>
      </c>
      <c r="F219" s="7" t="s">
        <v>13</v>
      </c>
      <c r="G219" s="7" t="s">
        <v>559</v>
      </c>
      <c r="H219" s="9"/>
      <c r="I219" s="7" t="s">
        <v>15</v>
      </c>
    </row>
    <row r="220">
      <c r="A220" s="7">
        <v>194209.0</v>
      </c>
      <c r="B220" s="8" t="s">
        <v>920</v>
      </c>
      <c r="C220" s="8" t="s">
        <v>921</v>
      </c>
      <c r="D220" s="8" t="s">
        <v>922</v>
      </c>
      <c r="E220" s="9"/>
      <c r="F220" s="10"/>
      <c r="G220" s="7" t="s">
        <v>14</v>
      </c>
      <c r="H220" s="9"/>
      <c r="I220" s="7" t="s">
        <v>15</v>
      </c>
    </row>
    <row r="221">
      <c r="A221" s="7">
        <v>193854.0</v>
      </c>
      <c r="B221" s="8" t="s">
        <v>41</v>
      </c>
      <c r="C221" s="8" t="s">
        <v>42</v>
      </c>
      <c r="D221" s="8" t="s">
        <v>43</v>
      </c>
      <c r="E221" s="8" t="s">
        <v>44</v>
      </c>
      <c r="F221" s="7" t="s">
        <v>13</v>
      </c>
      <c r="G221" s="7" t="s">
        <v>14</v>
      </c>
      <c r="H221" s="9"/>
      <c r="I221" s="7" t="s">
        <v>15</v>
      </c>
    </row>
    <row r="222" hidden="1">
      <c r="A222" s="7">
        <v>194065.0</v>
      </c>
      <c r="B222" s="8" t="s">
        <v>749</v>
      </c>
      <c r="C222" s="8" t="s">
        <v>750</v>
      </c>
      <c r="D222" s="8" t="s">
        <v>751</v>
      </c>
      <c r="E222" s="8" t="s">
        <v>44</v>
      </c>
      <c r="F222" s="7" t="s">
        <v>13</v>
      </c>
      <c r="G222" s="7" t="s">
        <v>559</v>
      </c>
      <c r="H222" s="8" t="s">
        <v>571</v>
      </c>
      <c r="I222" s="7" t="s">
        <v>15</v>
      </c>
    </row>
    <row r="223" hidden="1">
      <c r="A223" s="7">
        <v>194185.0</v>
      </c>
      <c r="B223" s="8" t="s">
        <v>41</v>
      </c>
      <c r="C223" s="8" t="s">
        <v>898</v>
      </c>
      <c r="D223" s="8" t="s">
        <v>43</v>
      </c>
      <c r="E223" s="9"/>
      <c r="F223" s="10"/>
      <c r="G223" s="7" t="s">
        <v>801</v>
      </c>
      <c r="H223" s="8" t="s">
        <v>571</v>
      </c>
      <c r="I223" s="7" t="s">
        <v>15</v>
      </c>
    </row>
    <row r="224">
      <c r="A224" s="7">
        <v>193974.0</v>
      </c>
      <c r="B224" s="8" t="s">
        <v>487</v>
      </c>
      <c r="C224" s="8" t="s">
        <v>488</v>
      </c>
      <c r="D224" s="8" t="s">
        <v>245</v>
      </c>
      <c r="E224" s="8" t="s">
        <v>489</v>
      </c>
      <c r="F224" s="7" t="s">
        <v>20</v>
      </c>
      <c r="G224" s="7" t="s">
        <v>14</v>
      </c>
      <c r="H224" s="9"/>
      <c r="I224" s="7" t="s">
        <v>15</v>
      </c>
    </row>
    <row r="225">
      <c r="A225" s="7">
        <v>193918.0</v>
      </c>
      <c r="B225" s="8" t="s">
        <v>288</v>
      </c>
      <c r="C225" s="8" t="s">
        <v>289</v>
      </c>
      <c r="D225" s="8" t="s">
        <v>290</v>
      </c>
      <c r="E225" s="8" t="s">
        <v>291</v>
      </c>
      <c r="F225" s="7" t="s">
        <v>20</v>
      </c>
      <c r="G225" s="7" t="s">
        <v>14</v>
      </c>
      <c r="H225" s="9"/>
      <c r="I225" s="7" t="s">
        <v>960</v>
      </c>
    </row>
    <row r="226" hidden="1">
      <c r="A226" s="7">
        <v>194195.0</v>
      </c>
      <c r="B226" s="8" t="s">
        <v>288</v>
      </c>
      <c r="C226" s="8" t="s">
        <v>905</v>
      </c>
      <c r="D226" s="8" t="s">
        <v>290</v>
      </c>
      <c r="E226" s="9"/>
      <c r="F226" s="10"/>
      <c r="G226" s="7" t="s">
        <v>801</v>
      </c>
      <c r="H226" s="8" t="s">
        <v>571</v>
      </c>
      <c r="I226" s="7" t="s">
        <v>15</v>
      </c>
    </row>
    <row r="227">
      <c r="A227" s="7">
        <v>193951.0</v>
      </c>
      <c r="B227" s="8" t="s">
        <v>408</v>
      </c>
      <c r="C227" s="8" t="s">
        <v>195</v>
      </c>
      <c r="D227" s="8" t="s">
        <v>389</v>
      </c>
      <c r="E227" s="8" t="s">
        <v>409</v>
      </c>
      <c r="F227" s="7" t="s">
        <v>20</v>
      </c>
      <c r="G227" s="7" t="s">
        <v>14</v>
      </c>
      <c r="H227" s="9"/>
      <c r="I227" s="7" t="s">
        <v>15</v>
      </c>
    </row>
    <row r="228">
      <c r="A228" s="7">
        <v>194052.0</v>
      </c>
      <c r="B228" s="8" t="s">
        <v>717</v>
      </c>
      <c r="C228" s="8" t="s">
        <v>718</v>
      </c>
      <c r="D228" s="8" t="s">
        <v>719</v>
      </c>
      <c r="E228" s="8" t="s">
        <v>720</v>
      </c>
      <c r="F228" s="7" t="s">
        <v>13</v>
      </c>
      <c r="G228" s="7" t="s">
        <v>559</v>
      </c>
      <c r="H228" s="9"/>
      <c r="I228" s="7" t="s">
        <v>15</v>
      </c>
    </row>
    <row r="229">
      <c r="A229" s="7">
        <v>193858.0</v>
      </c>
      <c r="B229" s="8" t="s">
        <v>57</v>
      </c>
      <c r="C229" s="8" t="s">
        <v>58</v>
      </c>
      <c r="D229" s="8" t="s">
        <v>59</v>
      </c>
      <c r="E229" s="8" t="s">
        <v>60</v>
      </c>
      <c r="F229" s="7" t="s">
        <v>20</v>
      </c>
      <c r="G229" s="7" t="s">
        <v>14</v>
      </c>
      <c r="H229" s="9"/>
      <c r="I229" s="7" t="s">
        <v>15</v>
      </c>
    </row>
    <row r="230" hidden="1">
      <c r="A230" s="7">
        <v>194192.0</v>
      </c>
      <c r="B230" s="8" t="s">
        <v>57</v>
      </c>
      <c r="C230" s="8" t="s">
        <v>789</v>
      </c>
      <c r="D230" s="8" t="s">
        <v>59</v>
      </c>
      <c r="E230" s="9"/>
      <c r="F230" s="10"/>
      <c r="G230" s="7" t="s">
        <v>801</v>
      </c>
      <c r="H230" s="8" t="s">
        <v>571</v>
      </c>
      <c r="I230" s="7" t="s">
        <v>15</v>
      </c>
    </row>
    <row r="231" hidden="1">
      <c r="A231" s="7">
        <v>194082.0</v>
      </c>
      <c r="B231" s="8" t="s">
        <v>788</v>
      </c>
      <c r="C231" s="8" t="s">
        <v>789</v>
      </c>
      <c r="D231" s="9"/>
      <c r="E231" s="9"/>
      <c r="F231" s="7" t="s">
        <v>621</v>
      </c>
      <c r="G231" s="7" t="s">
        <v>559</v>
      </c>
      <c r="H231" s="8" t="s">
        <v>571</v>
      </c>
      <c r="I231" s="7" t="s">
        <v>15</v>
      </c>
    </row>
    <row r="232">
      <c r="A232" s="7">
        <v>193993.0</v>
      </c>
      <c r="B232" s="8" t="s">
        <v>551</v>
      </c>
      <c r="C232" s="8" t="s">
        <v>552</v>
      </c>
      <c r="D232" s="8" t="s">
        <v>553</v>
      </c>
      <c r="E232" s="9"/>
      <c r="F232" s="7" t="s">
        <v>20</v>
      </c>
      <c r="G232" s="7" t="s">
        <v>14</v>
      </c>
      <c r="H232" s="9"/>
      <c r="I232" s="7" t="s">
        <v>15</v>
      </c>
    </row>
    <row r="233" hidden="1">
      <c r="A233" s="7">
        <v>194193.0</v>
      </c>
      <c r="B233" s="8" t="s">
        <v>551</v>
      </c>
      <c r="C233" s="8" t="s">
        <v>904</v>
      </c>
      <c r="D233" s="8" t="s">
        <v>553</v>
      </c>
      <c r="E233" s="9"/>
      <c r="F233" s="10"/>
      <c r="G233" s="7" t="s">
        <v>801</v>
      </c>
      <c r="H233" s="8" t="s">
        <v>571</v>
      </c>
      <c r="I233" s="7" t="s">
        <v>15</v>
      </c>
    </row>
    <row r="234">
      <c r="A234" s="7">
        <v>193980.0</v>
      </c>
      <c r="B234" s="8" t="s">
        <v>505</v>
      </c>
      <c r="C234" s="8" t="s">
        <v>506</v>
      </c>
      <c r="D234" s="8" t="s">
        <v>507</v>
      </c>
      <c r="E234" s="8" t="s">
        <v>508</v>
      </c>
      <c r="F234" s="7" t="s">
        <v>13</v>
      </c>
      <c r="G234" s="7" t="s">
        <v>14</v>
      </c>
      <c r="H234" s="9"/>
      <c r="I234" s="7" t="s">
        <v>15</v>
      </c>
    </row>
    <row r="235">
      <c r="A235" s="7">
        <v>193943.0</v>
      </c>
      <c r="B235" s="8" t="s">
        <v>380</v>
      </c>
      <c r="C235" s="8" t="s">
        <v>381</v>
      </c>
      <c r="D235" s="8" t="s">
        <v>382</v>
      </c>
      <c r="E235" s="8" t="s">
        <v>383</v>
      </c>
      <c r="F235" s="7" t="s">
        <v>20</v>
      </c>
      <c r="G235" s="7" t="s">
        <v>14</v>
      </c>
      <c r="H235" s="9"/>
      <c r="I235" s="7" t="s">
        <v>960</v>
      </c>
    </row>
    <row r="236" hidden="1">
      <c r="A236" s="7">
        <v>194060.0</v>
      </c>
      <c r="B236" s="8" t="s">
        <v>737</v>
      </c>
      <c r="C236" s="8" t="s">
        <v>738</v>
      </c>
      <c r="D236" s="9"/>
      <c r="E236" s="9"/>
      <c r="F236" s="7" t="s">
        <v>621</v>
      </c>
      <c r="G236" s="7" t="s">
        <v>559</v>
      </c>
      <c r="H236" s="8" t="s">
        <v>571</v>
      </c>
      <c r="I236" s="7" t="s">
        <v>15</v>
      </c>
    </row>
    <row r="237" hidden="1">
      <c r="A237" s="7">
        <v>194196.0</v>
      </c>
      <c r="B237" s="8" t="s">
        <v>380</v>
      </c>
      <c r="C237" s="8" t="s">
        <v>738</v>
      </c>
      <c r="D237" s="8" t="s">
        <v>382</v>
      </c>
      <c r="E237" s="9"/>
      <c r="F237" s="10"/>
      <c r="G237" s="7" t="s">
        <v>801</v>
      </c>
      <c r="H237" s="8" t="s">
        <v>571</v>
      </c>
      <c r="I237" s="7" t="s">
        <v>15</v>
      </c>
    </row>
    <row r="238">
      <c r="A238" s="7">
        <v>193960.0</v>
      </c>
      <c r="B238" s="8" t="s">
        <v>437</v>
      </c>
      <c r="C238" s="8" t="s">
        <v>438</v>
      </c>
      <c r="D238" s="8" t="s">
        <v>439</v>
      </c>
      <c r="E238" s="8" t="s">
        <v>440</v>
      </c>
      <c r="F238" s="7" t="s">
        <v>20</v>
      </c>
      <c r="G238" s="7" t="s">
        <v>14</v>
      </c>
      <c r="H238" s="9"/>
      <c r="I238" s="7" t="s">
        <v>15</v>
      </c>
    </row>
    <row r="239" hidden="1">
      <c r="A239" s="7">
        <v>194201.0</v>
      </c>
      <c r="B239" s="8" t="s">
        <v>437</v>
      </c>
      <c r="C239" s="8" t="s">
        <v>908</v>
      </c>
      <c r="D239" s="8" t="s">
        <v>439</v>
      </c>
      <c r="E239" s="9"/>
      <c r="F239" s="10"/>
      <c r="G239" s="7" t="s">
        <v>801</v>
      </c>
      <c r="H239" s="8" t="s">
        <v>571</v>
      </c>
      <c r="I239" s="7" t="s">
        <v>15</v>
      </c>
    </row>
    <row r="240">
      <c r="A240" s="7">
        <v>193983.0</v>
      </c>
      <c r="B240" s="8" t="s">
        <v>517</v>
      </c>
      <c r="C240" s="8" t="s">
        <v>518</v>
      </c>
      <c r="D240" s="8" t="s">
        <v>519</v>
      </c>
      <c r="E240" s="9"/>
      <c r="F240" s="7" t="s">
        <v>13</v>
      </c>
      <c r="G240" s="7" t="s">
        <v>14</v>
      </c>
      <c r="H240" s="9"/>
      <c r="I240" s="7" t="s">
        <v>15</v>
      </c>
    </row>
    <row r="241">
      <c r="A241" s="7">
        <v>193901.0</v>
      </c>
      <c r="B241" s="8" t="s">
        <v>224</v>
      </c>
      <c r="C241" s="8" t="s">
        <v>225</v>
      </c>
      <c r="D241" s="8" t="s">
        <v>47</v>
      </c>
      <c r="E241" s="8" t="s">
        <v>226</v>
      </c>
      <c r="F241" s="7" t="s">
        <v>20</v>
      </c>
      <c r="G241" s="7" t="s">
        <v>14</v>
      </c>
      <c r="H241" s="9"/>
      <c r="I241" s="7" t="s">
        <v>15</v>
      </c>
    </row>
    <row r="242" hidden="1">
      <c r="A242" s="7">
        <v>194106.0</v>
      </c>
      <c r="B242" s="8" t="s">
        <v>224</v>
      </c>
      <c r="C242" s="8" t="s">
        <v>726</v>
      </c>
      <c r="D242" s="8" t="s">
        <v>47</v>
      </c>
      <c r="E242" s="9"/>
      <c r="F242" s="10"/>
      <c r="G242" s="7" t="s">
        <v>801</v>
      </c>
      <c r="H242" s="8" t="s">
        <v>571</v>
      </c>
      <c r="I242" s="7" t="s">
        <v>15</v>
      </c>
    </row>
    <row r="243">
      <c r="A243" s="7">
        <v>194005.0</v>
      </c>
      <c r="B243" s="8" t="s">
        <v>593</v>
      </c>
      <c r="C243" s="8" t="s">
        <v>594</v>
      </c>
      <c r="D243" s="8" t="s">
        <v>595</v>
      </c>
      <c r="E243" s="8" t="s">
        <v>596</v>
      </c>
      <c r="F243" s="7" t="s">
        <v>13</v>
      </c>
      <c r="G243" s="7" t="s">
        <v>559</v>
      </c>
      <c r="H243" s="9"/>
      <c r="I243" s="7" t="s">
        <v>15</v>
      </c>
    </row>
    <row r="244">
      <c r="A244" s="7">
        <v>193990.0</v>
      </c>
      <c r="B244" s="8" t="s">
        <v>541</v>
      </c>
      <c r="C244" s="8" t="s">
        <v>542</v>
      </c>
      <c r="D244" s="8" t="s">
        <v>543</v>
      </c>
      <c r="E244" s="8" t="s">
        <v>544</v>
      </c>
      <c r="F244" s="7" t="s">
        <v>20</v>
      </c>
      <c r="G244" s="7" t="s">
        <v>14</v>
      </c>
      <c r="H244" s="9"/>
      <c r="I244" s="7" t="s">
        <v>15</v>
      </c>
    </row>
    <row r="245" hidden="1">
      <c r="A245" s="7">
        <v>194092.0</v>
      </c>
      <c r="B245" s="8" t="s">
        <v>541</v>
      </c>
      <c r="C245" s="8" t="s">
        <v>807</v>
      </c>
      <c r="D245" s="8" t="s">
        <v>543</v>
      </c>
      <c r="E245" s="9"/>
      <c r="F245" s="10"/>
      <c r="G245" s="7" t="s">
        <v>801</v>
      </c>
      <c r="H245" s="8" t="s">
        <v>571</v>
      </c>
      <c r="I245" s="7" t="s">
        <v>15</v>
      </c>
    </row>
    <row r="246">
      <c r="A246" s="7">
        <v>194110.0</v>
      </c>
      <c r="B246" s="8" t="s">
        <v>824</v>
      </c>
      <c r="C246" s="8" t="s">
        <v>825</v>
      </c>
      <c r="D246" s="8" t="s">
        <v>826</v>
      </c>
      <c r="E246" s="9"/>
      <c r="F246" s="10"/>
      <c r="G246" s="7" t="s">
        <v>801</v>
      </c>
      <c r="H246" s="9"/>
      <c r="I246" s="7" t="s">
        <v>15</v>
      </c>
    </row>
    <row r="247">
      <c r="A247" s="7">
        <v>193908.0</v>
      </c>
      <c r="B247" s="8" t="s">
        <v>251</v>
      </c>
      <c r="C247" s="8" t="s">
        <v>252</v>
      </c>
      <c r="D247" s="8" t="s">
        <v>47</v>
      </c>
      <c r="E247" s="8" t="s">
        <v>253</v>
      </c>
      <c r="F247" s="7" t="s">
        <v>20</v>
      </c>
      <c r="G247" s="7" t="s">
        <v>14</v>
      </c>
      <c r="H247" s="9"/>
      <c r="I247" s="7" t="s">
        <v>15</v>
      </c>
    </row>
    <row r="248" hidden="1">
      <c r="A248" s="7">
        <v>194064.0</v>
      </c>
      <c r="B248" s="8" t="s">
        <v>746</v>
      </c>
      <c r="C248" s="8" t="s">
        <v>747</v>
      </c>
      <c r="D248" s="9"/>
      <c r="E248" s="8" t="s">
        <v>748</v>
      </c>
      <c r="F248" s="7" t="s">
        <v>621</v>
      </c>
      <c r="G248" s="7" t="s">
        <v>559</v>
      </c>
      <c r="H248" s="8" t="s">
        <v>571</v>
      </c>
      <c r="I248" s="7" t="s">
        <v>15</v>
      </c>
    </row>
    <row r="249" hidden="1">
      <c r="A249" s="7">
        <v>194099.0</v>
      </c>
      <c r="B249" s="8" t="s">
        <v>251</v>
      </c>
      <c r="C249" s="8" t="s">
        <v>814</v>
      </c>
      <c r="D249" s="8" t="s">
        <v>47</v>
      </c>
      <c r="E249" s="9"/>
      <c r="F249" s="10"/>
      <c r="G249" s="7" t="s">
        <v>801</v>
      </c>
      <c r="H249" s="8" t="s">
        <v>571</v>
      </c>
      <c r="I249" s="7" t="s">
        <v>15</v>
      </c>
    </row>
    <row r="250">
      <c r="A250" s="7">
        <v>193903.0</v>
      </c>
      <c r="B250" s="8" t="s">
        <v>231</v>
      </c>
      <c r="C250" s="8" t="s">
        <v>232</v>
      </c>
      <c r="D250" s="8" t="s">
        <v>233</v>
      </c>
      <c r="E250" s="8" t="s">
        <v>234</v>
      </c>
      <c r="F250" s="7" t="s">
        <v>20</v>
      </c>
      <c r="G250" s="7" t="s">
        <v>14</v>
      </c>
      <c r="H250" s="9"/>
      <c r="I250" s="7" t="s">
        <v>15</v>
      </c>
    </row>
    <row r="251" hidden="1">
      <c r="A251" s="7">
        <v>194145.0</v>
      </c>
      <c r="B251" s="8" t="s">
        <v>231</v>
      </c>
      <c r="C251" s="8" t="s">
        <v>852</v>
      </c>
      <c r="D251" s="8" t="s">
        <v>233</v>
      </c>
      <c r="E251" s="9"/>
      <c r="F251" s="10"/>
      <c r="G251" s="7" t="s">
        <v>801</v>
      </c>
      <c r="H251" s="8" t="s">
        <v>571</v>
      </c>
      <c r="I251" s="7" t="s">
        <v>15</v>
      </c>
    </row>
    <row r="252">
      <c r="A252" s="7">
        <v>193893.0</v>
      </c>
      <c r="B252" s="8" t="s">
        <v>194</v>
      </c>
      <c r="C252" s="8" t="s">
        <v>195</v>
      </c>
      <c r="D252" s="8" t="s">
        <v>160</v>
      </c>
      <c r="E252" s="8" t="s">
        <v>196</v>
      </c>
      <c r="F252" s="7" t="s">
        <v>13</v>
      </c>
      <c r="G252" s="7" t="s">
        <v>14</v>
      </c>
      <c r="H252" s="9"/>
      <c r="I252" s="7" t="s">
        <v>15</v>
      </c>
    </row>
    <row r="253" hidden="1">
      <c r="A253" s="7">
        <v>194002.0</v>
      </c>
      <c r="B253" s="8" t="s">
        <v>584</v>
      </c>
      <c r="C253" s="8" t="s">
        <v>585</v>
      </c>
      <c r="D253" s="8" t="s">
        <v>586</v>
      </c>
      <c r="E253" s="8" t="s">
        <v>196</v>
      </c>
      <c r="F253" s="7" t="s">
        <v>13</v>
      </c>
      <c r="G253" s="7" t="s">
        <v>559</v>
      </c>
      <c r="H253" s="8" t="s">
        <v>571</v>
      </c>
      <c r="I253" s="7" t="s">
        <v>15</v>
      </c>
    </row>
    <row r="254">
      <c r="A254" s="7">
        <v>193931.0</v>
      </c>
      <c r="B254" s="8" t="s">
        <v>337</v>
      </c>
      <c r="C254" s="8" t="s">
        <v>338</v>
      </c>
      <c r="D254" s="8" t="s">
        <v>339</v>
      </c>
      <c r="E254" s="8" t="s">
        <v>340</v>
      </c>
      <c r="F254" s="7" t="s">
        <v>13</v>
      </c>
      <c r="G254" s="7" t="s">
        <v>14</v>
      </c>
      <c r="H254" s="9"/>
      <c r="I254" s="7" t="s">
        <v>15</v>
      </c>
    </row>
    <row r="255" hidden="1">
      <c r="A255" s="7">
        <v>194159.0</v>
      </c>
      <c r="B255" s="8" t="s">
        <v>337</v>
      </c>
      <c r="C255" s="8" t="s">
        <v>866</v>
      </c>
      <c r="D255" s="8" t="s">
        <v>339</v>
      </c>
      <c r="E255" s="9"/>
      <c r="F255" s="10"/>
      <c r="G255" s="7" t="s">
        <v>801</v>
      </c>
      <c r="H255" s="8" t="s">
        <v>571</v>
      </c>
      <c r="I255" s="7" t="s">
        <v>15</v>
      </c>
    </row>
    <row r="256" hidden="1">
      <c r="A256" s="7">
        <v>194006.0</v>
      </c>
      <c r="B256" s="8" t="s">
        <v>597</v>
      </c>
      <c r="C256" s="8" t="s">
        <v>598</v>
      </c>
      <c r="D256" s="8" t="s">
        <v>599</v>
      </c>
      <c r="E256" s="8" t="s">
        <v>340</v>
      </c>
      <c r="F256" s="7" t="s">
        <v>13</v>
      </c>
      <c r="G256" s="7" t="s">
        <v>559</v>
      </c>
      <c r="H256" s="8" t="s">
        <v>571</v>
      </c>
      <c r="I256" s="7" t="s">
        <v>15</v>
      </c>
    </row>
    <row r="257">
      <c r="A257" s="7">
        <v>193936.0</v>
      </c>
      <c r="B257" s="8" t="s">
        <v>356</v>
      </c>
      <c r="C257" s="8" t="s">
        <v>195</v>
      </c>
      <c r="D257" s="8" t="s">
        <v>249</v>
      </c>
      <c r="E257" s="8" t="s">
        <v>357</v>
      </c>
      <c r="F257" s="7" t="s">
        <v>20</v>
      </c>
      <c r="G257" s="7" t="s">
        <v>14</v>
      </c>
      <c r="H257" s="9"/>
      <c r="I257" s="7" t="s">
        <v>960</v>
      </c>
    </row>
    <row r="258" hidden="1">
      <c r="A258" s="7">
        <v>194194.0</v>
      </c>
      <c r="B258" s="8" t="s">
        <v>356</v>
      </c>
      <c r="C258" s="8" t="s">
        <v>585</v>
      </c>
      <c r="D258" s="8" t="s">
        <v>249</v>
      </c>
      <c r="E258" s="9"/>
      <c r="F258" s="10"/>
      <c r="G258" s="7" t="s">
        <v>801</v>
      </c>
      <c r="H258" s="8" t="s">
        <v>571</v>
      </c>
      <c r="I258" s="7" t="s">
        <v>15</v>
      </c>
    </row>
    <row r="259">
      <c r="A259" s="7">
        <v>194063.0</v>
      </c>
      <c r="B259" s="8" t="s">
        <v>744</v>
      </c>
      <c r="C259" s="8" t="s">
        <v>745</v>
      </c>
      <c r="D259" s="9"/>
      <c r="E259" s="9"/>
      <c r="F259" s="7" t="s">
        <v>621</v>
      </c>
      <c r="G259" s="7" t="s">
        <v>559</v>
      </c>
      <c r="H259" s="9"/>
      <c r="I259" s="7" t="s">
        <v>961</v>
      </c>
    </row>
    <row r="260">
      <c r="A260" s="7">
        <v>193900.0</v>
      </c>
      <c r="B260" s="8" t="s">
        <v>220</v>
      </c>
      <c r="C260" s="8" t="s">
        <v>221</v>
      </c>
      <c r="D260" s="8" t="s">
        <v>222</v>
      </c>
      <c r="E260" s="8" t="s">
        <v>223</v>
      </c>
      <c r="F260" s="7" t="s">
        <v>20</v>
      </c>
      <c r="G260" s="7" t="s">
        <v>14</v>
      </c>
      <c r="H260" s="9"/>
      <c r="I260" s="7" t="s">
        <v>15</v>
      </c>
    </row>
    <row r="261" hidden="1">
      <c r="A261" s="7">
        <v>194070.0</v>
      </c>
      <c r="B261" s="8" t="s">
        <v>220</v>
      </c>
      <c r="C261" s="8" t="s">
        <v>763</v>
      </c>
      <c r="D261" s="9"/>
      <c r="E261" s="8" t="s">
        <v>764</v>
      </c>
      <c r="F261" s="7" t="s">
        <v>621</v>
      </c>
      <c r="G261" s="7" t="s">
        <v>559</v>
      </c>
      <c r="H261" s="8" t="s">
        <v>571</v>
      </c>
      <c r="I261" s="7" t="s">
        <v>15</v>
      </c>
    </row>
    <row r="262" hidden="1">
      <c r="A262" s="7">
        <v>194143.0</v>
      </c>
      <c r="B262" s="8" t="s">
        <v>220</v>
      </c>
      <c r="C262" s="8" t="s">
        <v>850</v>
      </c>
      <c r="D262" s="8" t="s">
        <v>222</v>
      </c>
      <c r="E262" s="9"/>
      <c r="F262" s="10"/>
      <c r="G262" s="7" t="s">
        <v>801</v>
      </c>
      <c r="H262" s="8" t="s">
        <v>571</v>
      </c>
      <c r="I262" s="7" t="s">
        <v>15</v>
      </c>
    </row>
    <row r="263">
      <c r="A263" s="7">
        <v>194224.0</v>
      </c>
      <c r="B263" s="8" t="s">
        <v>955</v>
      </c>
      <c r="C263" s="8" t="s">
        <v>956</v>
      </c>
      <c r="D263" s="8" t="s">
        <v>957</v>
      </c>
      <c r="E263" s="9"/>
      <c r="F263" s="10"/>
      <c r="G263" s="7" t="s">
        <v>14</v>
      </c>
      <c r="H263" s="9"/>
      <c r="I263" s="7" t="s">
        <v>961</v>
      </c>
    </row>
    <row r="264">
      <c r="A264" s="7">
        <v>194055.0</v>
      </c>
      <c r="B264" s="8" t="s">
        <v>728</v>
      </c>
      <c r="C264" s="8" t="s">
        <v>729</v>
      </c>
      <c r="D264" s="9"/>
      <c r="E264" s="9"/>
      <c r="F264" s="7" t="s">
        <v>621</v>
      </c>
      <c r="G264" s="7" t="s">
        <v>559</v>
      </c>
      <c r="H264" s="9"/>
      <c r="I264" s="7" t="s">
        <v>15</v>
      </c>
    </row>
    <row r="265">
      <c r="A265" s="7">
        <v>193922.0</v>
      </c>
      <c r="B265" s="8" t="s">
        <v>304</v>
      </c>
      <c r="C265" s="8" t="s">
        <v>305</v>
      </c>
      <c r="D265" s="8" t="s">
        <v>306</v>
      </c>
      <c r="E265" s="8" t="s">
        <v>307</v>
      </c>
      <c r="F265" s="7" t="s">
        <v>20</v>
      </c>
      <c r="G265" s="7" t="s">
        <v>14</v>
      </c>
      <c r="H265" s="9"/>
      <c r="I265" s="7" t="s">
        <v>15</v>
      </c>
    </row>
    <row r="266" hidden="1">
      <c r="A266" s="7">
        <v>194139.0</v>
      </c>
      <c r="B266" s="8" t="s">
        <v>304</v>
      </c>
      <c r="C266" s="8" t="s">
        <v>729</v>
      </c>
      <c r="D266" s="8" t="s">
        <v>306</v>
      </c>
      <c r="E266" s="9"/>
      <c r="F266" s="10"/>
      <c r="G266" s="7" t="s">
        <v>801</v>
      </c>
      <c r="H266" s="8" t="s">
        <v>571</v>
      </c>
      <c r="I266" s="7" t="s">
        <v>15</v>
      </c>
    </row>
    <row r="267">
      <c r="A267" s="7">
        <v>193961.0</v>
      </c>
      <c r="B267" s="8" t="s">
        <v>441</v>
      </c>
      <c r="C267" s="8" t="s">
        <v>442</v>
      </c>
      <c r="D267" s="8" t="s">
        <v>443</v>
      </c>
      <c r="E267" s="8" t="s">
        <v>444</v>
      </c>
      <c r="F267" s="7" t="s">
        <v>20</v>
      </c>
      <c r="G267" s="7" t="s">
        <v>14</v>
      </c>
      <c r="H267" s="9"/>
      <c r="I267" s="7" t="s">
        <v>15</v>
      </c>
    </row>
    <row r="268" hidden="1">
      <c r="A268" s="7">
        <v>194130.0</v>
      </c>
      <c r="B268" s="8" t="s">
        <v>441</v>
      </c>
      <c r="C268" s="8" t="s">
        <v>839</v>
      </c>
      <c r="D268" s="8" t="s">
        <v>443</v>
      </c>
      <c r="E268" s="9"/>
      <c r="F268" s="10"/>
      <c r="G268" s="7" t="s">
        <v>801</v>
      </c>
      <c r="H268" s="8" t="s">
        <v>571</v>
      </c>
      <c r="I268" s="7" t="s">
        <v>15</v>
      </c>
    </row>
    <row r="269">
      <c r="A269" s="7">
        <v>193877.0</v>
      </c>
      <c r="B269" s="8" t="s">
        <v>131</v>
      </c>
      <c r="C269" s="8" t="s">
        <v>132</v>
      </c>
      <c r="D269" s="8" t="s">
        <v>133</v>
      </c>
      <c r="E269" s="8" t="s">
        <v>134</v>
      </c>
      <c r="F269" s="7" t="s">
        <v>13</v>
      </c>
      <c r="G269" s="7" t="s">
        <v>14</v>
      </c>
      <c r="H269" s="9"/>
      <c r="I269" s="7" t="s">
        <v>15</v>
      </c>
    </row>
    <row r="270" hidden="1">
      <c r="A270" s="7">
        <v>194134.0</v>
      </c>
      <c r="B270" s="8" t="s">
        <v>131</v>
      </c>
      <c r="C270" s="8" t="s">
        <v>842</v>
      </c>
      <c r="D270" s="8" t="s">
        <v>133</v>
      </c>
      <c r="E270" s="9"/>
      <c r="F270" s="10"/>
      <c r="G270" s="7" t="s">
        <v>801</v>
      </c>
      <c r="H270" s="8" t="s">
        <v>571</v>
      </c>
      <c r="I270" s="7" t="s">
        <v>15</v>
      </c>
    </row>
    <row r="271">
      <c r="A271" s="7">
        <v>193904.0</v>
      </c>
      <c r="B271" s="8" t="s">
        <v>235</v>
      </c>
      <c r="C271" s="8" t="s">
        <v>236</v>
      </c>
      <c r="D271" s="8" t="s">
        <v>237</v>
      </c>
      <c r="E271" s="8" t="s">
        <v>238</v>
      </c>
      <c r="F271" s="7" t="s">
        <v>20</v>
      </c>
      <c r="G271" s="7" t="s">
        <v>14</v>
      </c>
      <c r="H271" s="9"/>
      <c r="I271" s="7" t="s">
        <v>15</v>
      </c>
    </row>
    <row r="272" hidden="1">
      <c r="A272" s="7">
        <v>194039.0</v>
      </c>
      <c r="B272" s="8" t="s">
        <v>235</v>
      </c>
      <c r="C272" s="8" t="s">
        <v>687</v>
      </c>
      <c r="D272" s="9"/>
      <c r="E272" s="8" t="s">
        <v>238</v>
      </c>
      <c r="F272" s="7" t="s">
        <v>621</v>
      </c>
      <c r="G272" s="7" t="s">
        <v>559</v>
      </c>
      <c r="H272" s="8" t="s">
        <v>571</v>
      </c>
      <c r="I272" s="7" t="s">
        <v>15</v>
      </c>
    </row>
    <row r="273" hidden="1">
      <c r="A273" s="7">
        <v>194153.0</v>
      </c>
      <c r="B273" s="8" t="s">
        <v>235</v>
      </c>
      <c r="C273" s="8" t="s">
        <v>860</v>
      </c>
      <c r="D273" s="8" t="s">
        <v>237</v>
      </c>
      <c r="E273" s="9"/>
      <c r="F273" s="10"/>
      <c r="G273" s="7" t="s">
        <v>801</v>
      </c>
      <c r="H273" s="8" t="s">
        <v>571</v>
      </c>
      <c r="I273" s="7" t="s">
        <v>15</v>
      </c>
    </row>
    <row r="274" hidden="1">
      <c r="A274" s="7">
        <v>194218.0</v>
      </c>
      <c r="B274" s="8" t="s">
        <v>944</v>
      </c>
      <c r="C274" s="8" t="s">
        <v>945</v>
      </c>
      <c r="D274" s="8" t="s">
        <v>946</v>
      </c>
      <c r="E274" s="9"/>
      <c r="F274" s="10"/>
      <c r="G274" s="7" t="s">
        <v>14</v>
      </c>
      <c r="H274" s="8" t="s">
        <v>571</v>
      </c>
      <c r="I274" s="7" t="s">
        <v>15</v>
      </c>
    </row>
    <row r="275">
      <c r="A275" s="7">
        <v>194034.0</v>
      </c>
      <c r="B275" s="8" t="s">
        <v>677</v>
      </c>
      <c r="C275" s="8" t="s">
        <v>678</v>
      </c>
      <c r="D275" s="9"/>
      <c r="E275" s="8" t="s">
        <v>679</v>
      </c>
      <c r="F275" s="7" t="s">
        <v>621</v>
      </c>
      <c r="G275" s="7" t="s">
        <v>559</v>
      </c>
      <c r="H275" s="9"/>
      <c r="I275" s="7" t="s">
        <v>15</v>
      </c>
    </row>
    <row r="276">
      <c r="A276" s="7">
        <v>193866.0</v>
      </c>
      <c r="B276" s="8" t="s">
        <v>89</v>
      </c>
      <c r="C276" s="8" t="s">
        <v>90</v>
      </c>
      <c r="D276" s="8" t="s">
        <v>91</v>
      </c>
      <c r="E276" s="8" t="s">
        <v>92</v>
      </c>
      <c r="F276" s="7" t="s">
        <v>13</v>
      </c>
      <c r="G276" s="7" t="s">
        <v>14</v>
      </c>
      <c r="H276" s="9"/>
      <c r="I276" s="7" t="s">
        <v>15</v>
      </c>
    </row>
    <row r="277" hidden="1">
      <c r="A277" s="7">
        <v>194221.0</v>
      </c>
      <c r="B277" s="8" t="s">
        <v>950</v>
      </c>
      <c r="C277" s="8" t="s">
        <v>951</v>
      </c>
      <c r="D277" s="8" t="s">
        <v>952</v>
      </c>
      <c r="E277" s="9"/>
      <c r="F277" s="10"/>
      <c r="G277" s="7" t="s">
        <v>14</v>
      </c>
      <c r="H277" s="8" t="s">
        <v>571</v>
      </c>
      <c r="I277" s="7" t="s">
        <v>15</v>
      </c>
    </row>
    <row r="278">
      <c r="A278" s="7">
        <v>193944.0</v>
      </c>
      <c r="B278" s="8" t="s">
        <v>384</v>
      </c>
      <c r="C278" s="8" t="s">
        <v>385</v>
      </c>
      <c r="D278" s="8" t="s">
        <v>47</v>
      </c>
      <c r="E278" s="8" t="s">
        <v>386</v>
      </c>
      <c r="F278" s="7" t="s">
        <v>20</v>
      </c>
      <c r="G278" s="7" t="s">
        <v>14</v>
      </c>
      <c r="H278" s="9"/>
      <c r="I278" s="7" t="s">
        <v>15</v>
      </c>
    </row>
    <row r="279" hidden="1">
      <c r="A279" s="7">
        <v>194103.0</v>
      </c>
      <c r="B279" s="8" t="s">
        <v>384</v>
      </c>
      <c r="C279" s="8" t="s">
        <v>818</v>
      </c>
      <c r="D279" s="8" t="s">
        <v>47</v>
      </c>
      <c r="E279" s="9"/>
      <c r="F279" s="10"/>
      <c r="G279" s="7" t="s">
        <v>801</v>
      </c>
      <c r="H279" s="8" t="s">
        <v>571</v>
      </c>
      <c r="I279" s="7" t="s">
        <v>15</v>
      </c>
    </row>
    <row r="280" hidden="1">
      <c r="A280" s="7">
        <v>194054.0</v>
      </c>
      <c r="B280" s="8" t="s">
        <v>725</v>
      </c>
      <c r="C280" s="8" t="s">
        <v>726</v>
      </c>
      <c r="D280" s="9"/>
      <c r="E280" s="8" t="s">
        <v>727</v>
      </c>
      <c r="F280" s="7" t="s">
        <v>621</v>
      </c>
      <c r="G280" s="7" t="s">
        <v>559</v>
      </c>
      <c r="H280" s="8" t="s">
        <v>571</v>
      </c>
      <c r="I280" s="7" t="s">
        <v>15</v>
      </c>
    </row>
    <row r="281">
      <c r="A281" s="7">
        <v>194071.0</v>
      </c>
      <c r="B281" s="8" t="s">
        <v>765</v>
      </c>
      <c r="C281" s="8" t="s">
        <v>766</v>
      </c>
      <c r="D281" s="9"/>
      <c r="E281" s="9"/>
      <c r="F281" s="7" t="s">
        <v>621</v>
      </c>
      <c r="G281" s="7" t="s">
        <v>559</v>
      </c>
      <c r="H281" s="9"/>
      <c r="I281" s="7" t="s">
        <v>15</v>
      </c>
    </row>
    <row r="282">
      <c r="A282" s="7">
        <v>193987.0</v>
      </c>
      <c r="B282" s="8" t="s">
        <v>531</v>
      </c>
      <c r="C282" s="8" t="s">
        <v>532</v>
      </c>
      <c r="D282" s="8" t="s">
        <v>533</v>
      </c>
      <c r="E282" s="9"/>
      <c r="F282" s="7" t="s">
        <v>20</v>
      </c>
      <c r="G282" s="7" t="s">
        <v>14</v>
      </c>
      <c r="H282" s="9"/>
      <c r="I282" s="7" t="s">
        <v>15</v>
      </c>
    </row>
    <row r="283" hidden="1">
      <c r="A283" s="7">
        <v>194091.0</v>
      </c>
      <c r="B283" s="8" t="s">
        <v>531</v>
      </c>
      <c r="C283" s="8" t="s">
        <v>806</v>
      </c>
      <c r="D283" s="8" t="s">
        <v>533</v>
      </c>
      <c r="E283" s="9"/>
      <c r="F283" s="10"/>
      <c r="G283" s="7" t="s">
        <v>801</v>
      </c>
      <c r="H283" s="8" t="s">
        <v>571</v>
      </c>
      <c r="I283" s="7" t="s">
        <v>15</v>
      </c>
    </row>
    <row r="284">
      <c r="A284" s="7">
        <v>193895.0</v>
      </c>
      <c r="B284" s="8" t="s">
        <v>201</v>
      </c>
      <c r="C284" s="8" t="s">
        <v>202</v>
      </c>
      <c r="D284" s="8" t="s">
        <v>203</v>
      </c>
      <c r="E284" s="8" t="s">
        <v>204</v>
      </c>
      <c r="F284" s="7" t="s">
        <v>20</v>
      </c>
      <c r="G284" s="7" t="s">
        <v>14</v>
      </c>
      <c r="H284" s="9"/>
      <c r="I284" s="7" t="s">
        <v>15</v>
      </c>
    </row>
    <row r="285" hidden="1">
      <c r="A285" s="7">
        <v>194079.0</v>
      </c>
      <c r="B285" s="8" t="s">
        <v>782</v>
      </c>
      <c r="C285" s="8" t="s">
        <v>202</v>
      </c>
      <c r="D285" s="9"/>
      <c r="E285" s="8" t="s">
        <v>204</v>
      </c>
      <c r="F285" s="7" t="s">
        <v>621</v>
      </c>
      <c r="G285" s="7" t="s">
        <v>559</v>
      </c>
      <c r="H285" s="8" t="s">
        <v>571</v>
      </c>
      <c r="I285" s="7" t="s">
        <v>15</v>
      </c>
    </row>
    <row r="286" hidden="1">
      <c r="A286" s="7">
        <v>194118.0</v>
      </c>
      <c r="B286" s="8" t="s">
        <v>201</v>
      </c>
      <c r="C286" s="8" t="s">
        <v>202</v>
      </c>
      <c r="D286" s="8" t="s">
        <v>203</v>
      </c>
      <c r="E286" s="9"/>
      <c r="F286" s="10"/>
      <c r="G286" s="7" t="s">
        <v>801</v>
      </c>
      <c r="H286" s="8" t="s">
        <v>571</v>
      </c>
      <c r="I286" s="7" t="s">
        <v>15</v>
      </c>
    </row>
    <row r="287">
      <c r="A287" s="7">
        <v>193992.0</v>
      </c>
      <c r="B287" s="8" t="s">
        <v>548</v>
      </c>
      <c r="C287" s="8" t="s">
        <v>549</v>
      </c>
      <c r="D287" s="8" t="s">
        <v>550</v>
      </c>
      <c r="E287" s="9"/>
      <c r="F287" s="7" t="s">
        <v>20</v>
      </c>
      <c r="G287" s="7" t="s">
        <v>14</v>
      </c>
      <c r="H287" s="9"/>
      <c r="I287" s="7" t="s">
        <v>15</v>
      </c>
    </row>
    <row r="288" hidden="1">
      <c r="A288" s="7">
        <v>194173.0</v>
      </c>
      <c r="B288" s="8" t="s">
        <v>548</v>
      </c>
      <c r="C288" s="8" t="s">
        <v>883</v>
      </c>
      <c r="D288" s="8" t="s">
        <v>550</v>
      </c>
      <c r="E288" s="9"/>
      <c r="F288" s="10"/>
      <c r="G288" s="7" t="s">
        <v>801</v>
      </c>
      <c r="H288" s="8" t="s">
        <v>571</v>
      </c>
      <c r="I288" s="7" t="s">
        <v>15</v>
      </c>
    </row>
    <row r="289">
      <c r="A289" s="7">
        <v>194147.0</v>
      </c>
      <c r="B289" s="8" t="s">
        <v>854</v>
      </c>
      <c r="C289" s="8" t="s">
        <v>855</v>
      </c>
      <c r="D289" s="8" t="s">
        <v>856</v>
      </c>
      <c r="E289" s="9"/>
      <c r="F289" s="10"/>
      <c r="G289" s="7" t="s">
        <v>801</v>
      </c>
      <c r="H289" s="9"/>
      <c r="I289" s="7" t="s">
        <v>15</v>
      </c>
    </row>
    <row r="290">
      <c r="A290" s="7">
        <v>193855.0</v>
      </c>
      <c r="B290" s="8" t="s">
        <v>45</v>
      </c>
      <c r="C290" s="8" t="s">
        <v>46</v>
      </c>
      <c r="D290" s="8" t="s">
        <v>47</v>
      </c>
      <c r="E290" s="8" t="s">
        <v>48</v>
      </c>
      <c r="F290" s="7" t="s">
        <v>20</v>
      </c>
      <c r="G290" s="7" t="s">
        <v>14</v>
      </c>
      <c r="H290" s="9"/>
      <c r="I290" s="7" t="s">
        <v>15</v>
      </c>
    </row>
    <row r="291" hidden="1">
      <c r="A291" s="7">
        <v>194115.0</v>
      </c>
      <c r="B291" s="8" t="s">
        <v>45</v>
      </c>
      <c r="C291" s="8" t="s">
        <v>830</v>
      </c>
      <c r="D291" s="8" t="s">
        <v>47</v>
      </c>
      <c r="E291" s="9"/>
      <c r="F291" s="10"/>
      <c r="G291" s="7" t="s">
        <v>801</v>
      </c>
      <c r="H291" s="8" t="s">
        <v>571</v>
      </c>
      <c r="I291" s="7" t="s">
        <v>15</v>
      </c>
    </row>
    <row r="292" hidden="1">
      <c r="A292" s="7">
        <v>194074.0</v>
      </c>
      <c r="B292" s="8" t="s">
        <v>770</v>
      </c>
      <c r="C292" s="8" t="s">
        <v>771</v>
      </c>
      <c r="D292" s="9"/>
      <c r="E292" s="8" t="s">
        <v>772</v>
      </c>
      <c r="F292" s="7" t="s">
        <v>621</v>
      </c>
      <c r="G292" s="7" t="s">
        <v>559</v>
      </c>
      <c r="H292" s="8" t="s">
        <v>571</v>
      </c>
      <c r="I292" s="7" t="s">
        <v>15</v>
      </c>
    </row>
    <row r="293">
      <c r="A293" s="7">
        <v>193947.0</v>
      </c>
      <c r="B293" s="8" t="s">
        <v>394</v>
      </c>
      <c r="C293" s="8" t="s">
        <v>395</v>
      </c>
      <c r="D293" s="8" t="s">
        <v>396</v>
      </c>
      <c r="E293" s="8" t="s">
        <v>397</v>
      </c>
      <c r="F293" s="7" t="s">
        <v>20</v>
      </c>
      <c r="G293" s="7" t="s">
        <v>14</v>
      </c>
      <c r="H293" s="9"/>
      <c r="I293" s="7" t="s">
        <v>15</v>
      </c>
    </row>
    <row r="294" hidden="1">
      <c r="A294" s="7">
        <v>194197.0</v>
      </c>
      <c r="B294" s="8" t="s">
        <v>394</v>
      </c>
      <c r="C294" s="8" t="s">
        <v>395</v>
      </c>
      <c r="D294" s="8" t="s">
        <v>396</v>
      </c>
      <c r="E294" s="9"/>
      <c r="F294" s="10"/>
      <c r="G294" s="7" t="s">
        <v>801</v>
      </c>
      <c r="H294" s="8" t="s">
        <v>571</v>
      </c>
      <c r="I294" s="7" t="s">
        <v>15</v>
      </c>
    </row>
    <row r="295" hidden="1">
      <c r="A295" s="7">
        <v>194083.0</v>
      </c>
      <c r="B295" s="8" t="s">
        <v>790</v>
      </c>
      <c r="C295" s="8" t="s">
        <v>395</v>
      </c>
      <c r="D295" s="9"/>
      <c r="E295" s="9"/>
      <c r="F295" s="7" t="s">
        <v>621</v>
      </c>
      <c r="G295" s="7" t="s">
        <v>559</v>
      </c>
      <c r="H295" s="8" t="s">
        <v>571</v>
      </c>
      <c r="I295" s="7" t="s">
        <v>15</v>
      </c>
    </row>
    <row r="296">
      <c r="A296" s="7">
        <v>193925.0</v>
      </c>
      <c r="B296" s="8" t="s">
        <v>315</v>
      </c>
      <c r="C296" s="8" t="s">
        <v>316</v>
      </c>
      <c r="D296" s="8" t="s">
        <v>317</v>
      </c>
      <c r="E296" s="9"/>
      <c r="F296" s="7" t="s">
        <v>20</v>
      </c>
      <c r="G296" s="7" t="s">
        <v>14</v>
      </c>
      <c r="H296" s="9"/>
      <c r="I296" s="7" t="s">
        <v>15</v>
      </c>
    </row>
    <row r="297" hidden="1">
      <c r="A297" s="7">
        <v>194128.0</v>
      </c>
      <c r="B297" s="8" t="s">
        <v>315</v>
      </c>
      <c r="C297" s="8" t="s">
        <v>837</v>
      </c>
      <c r="D297" s="8" t="s">
        <v>317</v>
      </c>
      <c r="E297" s="9"/>
      <c r="F297" s="10"/>
      <c r="G297" s="7" t="s">
        <v>801</v>
      </c>
      <c r="H297" s="8" t="s">
        <v>571</v>
      </c>
      <c r="I297" s="7" t="s">
        <v>15</v>
      </c>
    </row>
    <row r="298">
      <c r="A298" s="7">
        <v>194160.0</v>
      </c>
      <c r="B298" s="8" t="s">
        <v>867</v>
      </c>
      <c r="C298" s="8" t="s">
        <v>868</v>
      </c>
      <c r="D298" s="8" t="s">
        <v>848</v>
      </c>
      <c r="E298" s="9"/>
      <c r="F298" s="10"/>
      <c r="G298" s="7" t="s">
        <v>801</v>
      </c>
      <c r="H298" s="9"/>
      <c r="I298" s="7" t="s">
        <v>15</v>
      </c>
    </row>
    <row r="299">
      <c r="A299" s="7">
        <v>194031.0</v>
      </c>
      <c r="B299" s="8" t="s">
        <v>669</v>
      </c>
      <c r="C299" s="8" t="s">
        <v>670</v>
      </c>
      <c r="D299" s="8" t="s">
        <v>671</v>
      </c>
      <c r="E299" s="9"/>
      <c r="F299" s="7" t="s">
        <v>13</v>
      </c>
      <c r="G299" s="7" t="s">
        <v>559</v>
      </c>
      <c r="H299" s="9"/>
      <c r="I299" s="7" t="s">
        <v>15</v>
      </c>
    </row>
    <row r="300">
      <c r="A300" s="7">
        <v>193907.0</v>
      </c>
      <c r="B300" s="8" t="s">
        <v>247</v>
      </c>
      <c r="C300" s="8" t="s">
        <v>248</v>
      </c>
      <c r="D300" s="8" t="s">
        <v>249</v>
      </c>
      <c r="E300" s="8" t="s">
        <v>250</v>
      </c>
      <c r="F300" s="7" t="s">
        <v>20</v>
      </c>
      <c r="G300" s="7" t="s">
        <v>14</v>
      </c>
      <c r="H300" s="9"/>
      <c r="I300" s="7" t="s">
        <v>15</v>
      </c>
    </row>
    <row r="301" hidden="1">
      <c r="A301" s="7">
        <v>194141.0</v>
      </c>
      <c r="B301" s="8" t="s">
        <v>247</v>
      </c>
      <c r="C301" s="8" t="s">
        <v>849</v>
      </c>
      <c r="D301" s="8" t="s">
        <v>249</v>
      </c>
      <c r="E301" s="9"/>
      <c r="F301" s="10"/>
      <c r="G301" s="7" t="s">
        <v>801</v>
      </c>
      <c r="H301" s="8" t="s">
        <v>571</v>
      </c>
      <c r="I301" s="7" t="s">
        <v>15</v>
      </c>
    </row>
    <row r="302">
      <c r="A302" s="7">
        <v>193988.0</v>
      </c>
      <c r="B302" s="8" t="s">
        <v>534</v>
      </c>
      <c r="C302" s="8" t="s">
        <v>535</v>
      </c>
      <c r="D302" s="8" t="s">
        <v>421</v>
      </c>
      <c r="E302" s="8" t="s">
        <v>536</v>
      </c>
      <c r="F302" s="7" t="s">
        <v>20</v>
      </c>
      <c r="G302" s="7" t="s">
        <v>14</v>
      </c>
      <c r="H302" s="9"/>
      <c r="I302" s="7" t="s">
        <v>15</v>
      </c>
    </row>
    <row r="303" hidden="1">
      <c r="A303" s="7">
        <v>194042.0</v>
      </c>
      <c r="B303" s="8" t="s">
        <v>692</v>
      </c>
      <c r="C303" s="8" t="s">
        <v>693</v>
      </c>
      <c r="D303" s="9"/>
      <c r="E303" s="8" t="s">
        <v>694</v>
      </c>
      <c r="F303" s="7" t="s">
        <v>621</v>
      </c>
      <c r="G303" s="7" t="s">
        <v>559</v>
      </c>
      <c r="H303" s="8" t="s">
        <v>571</v>
      </c>
      <c r="I303" s="7" t="s">
        <v>15</v>
      </c>
    </row>
    <row r="304" hidden="1">
      <c r="A304" s="7">
        <v>194162.0</v>
      </c>
      <c r="B304" s="8" t="s">
        <v>534</v>
      </c>
      <c r="C304" s="8" t="s">
        <v>870</v>
      </c>
      <c r="D304" s="8" t="s">
        <v>421</v>
      </c>
      <c r="E304" s="9"/>
      <c r="F304" s="10"/>
      <c r="G304" s="7" t="s">
        <v>801</v>
      </c>
      <c r="H304" s="8" t="s">
        <v>571</v>
      </c>
      <c r="I304" s="7" t="s">
        <v>15</v>
      </c>
    </row>
    <row r="305">
      <c r="A305" s="7">
        <v>194087.0</v>
      </c>
      <c r="B305" s="8" t="s">
        <v>799</v>
      </c>
      <c r="C305" s="8" t="s">
        <v>800</v>
      </c>
      <c r="D305" s="9"/>
      <c r="E305" s="9"/>
      <c r="F305" s="7" t="s">
        <v>621</v>
      </c>
      <c r="G305" s="7" t="s">
        <v>559</v>
      </c>
      <c r="H305" s="9"/>
      <c r="I305" s="7" t="s">
        <v>15</v>
      </c>
    </row>
    <row r="306">
      <c r="A306" s="7">
        <v>193848.0</v>
      </c>
      <c r="B306" s="8" t="s">
        <v>16</v>
      </c>
      <c r="C306" s="8" t="s">
        <v>17</v>
      </c>
      <c r="D306" s="8" t="s">
        <v>18</v>
      </c>
      <c r="E306" s="8" t="s">
        <v>19</v>
      </c>
      <c r="F306" s="7" t="s">
        <v>20</v>
      </c>
      <c r="G306" s="7" t="s">
        <v>14</v>
      </c>
      <c r="H306" s="9"/>
      <c r="I306" s="7" t="s">
        <v>15</v>
      </c>
    </row>
    <row r="307" hidden="1">
      <c r="A307" s="7">
        <v>194178.0</v>
      </c>
      <c r="B307" s="8" t="s">
        <v>16</v>
      </c>
      <c r="C307" s="8" t="s">
        <v>889</v>
      </c>
      <c r="D307" s="8" t="s">
        <v>18</v>
      </c>
      <c r="E307" s="9"/>
      <c r="F307" s="10"/>
      <c r="G307" s="7" t="s">
        <v>801</v>
      </c>
      <c r="H307" s="8" t="s">
        <v>571</v>
      </c>
      <c r="I307" s="7" t="s">
        <v>15</v>
      </c>
    </row>
    <row r="308">
      <c r="A308" s="7">
        <v>194081.0</v>
      </c>
      <c r="B308" s="8" t="s">
        <v>786</v>
      </c>
      <c r="C308" s="8" t="s">
        <v>787</v>
      </c>
      <c r="D308" s="9"/>
      <c r="E308" s="9"/>
      <c r="F308" s="7" t="s">
        <v>621</v>
      </c>
      <c r="G308" s="7" t="s">
        <v>559</v>
      </c>
      <c r="H308" s="9"/>
      <c r="I308" s="7" t="s">
        <v>15</v>
      </c>
    </row>
    <row r="309">
      <c r="A309" s="7">
        <v>193917.0</v>
      </c>
      <c r="B309" s="8" t="s">
        <v>284</v>
      </c>
      <c r="C309" s="8" t="s">
        <v>285</v>
      </c>
      <c r="D309" s="8" t="s">
        <v>286</v>
      </c>
      <c r="E309" s="8" t="s">
        <v>287</v>
      </c>
      <c r="F309" s="7" t="s">
        <v>20</v>
      </c>
      <c r="G309" s="7" t="s">
        <v>14</v>
      </c>
      <c r="H309" s="9"/>
      <c r="I309" s="7" t="s">
        <v>15</v>
      </c>
    </row>
    <row r="310" hidden="1">
      <c r="A310" s="7">
        <v>194171.0</v>
      </c>
      <c r="B310" s="8" t="s">
        <v>284</v>
      </c>
      <c r="C310" s="8" t="s">
        <v>285</v>
      </c>
      <c r="D310" s="8" t="s">
        <v>286</v>
      </c>
      <c r="E310" s="9"/>
      <c r="F310" s="10"/>
      <c r="G310" s="7" t="s">
        <v>801</v>
      </c>
      <c r="H310" s="8" t="s">
        <v>571</v>
      </c>
      <c r="I310" s="7" t="s">
        <v>15</v>
      </c>
    </row>
    <row r="311">
      <c r="A311" s="7">
        <v>194062.0</v>
      </c>
      <c r="B311" s="8" t="s">
        <v>741</v>
      </c>
      <c r="C311" s="8" t="s">
        <v>742</v>
      </c>
      <c r="D311" s="9"/>
      <c r="E311" s="8" t="s">
        <v>743</v>
      </c>
      <c r="F311" s="7" t="s">
        <v>621</v>
      </c>
      <c r="G311" s="7" t="s">
        <v>559</v>
      </c>
      <c r="H311" s="9"/>
      <c r="I311" s="7" t="s">
        <v>15</v>
      </c>
    </row>
    <row r="312">
      <c r="A312" s="7">
        <v>193972.0</v>
      </c>
      <c r="B312" s="8" t="s">
        <v>480</v>
      </c>
      <c r="C312" s="8" t="s">
        <v>481</v>
      </c>
      <c r="D312" s="8" t="s">
        <v>482</v>
      </c>
      <c r="E312" s="8" t="s">
        <v>483</v>
      </c>
      <c r="F312" s="7" t="s">
        <v>20</v>
      </c>
      <c r="G312" s="7" t="s">
        <v>14</v>
      </c>
      <c r="H312" s="9"/>
      <c r="I312" s="7" t="s">
        <v>960</v>
      </c>
    </row>
    <row r="313" hidden="1">
      <c r="A313" s="7">
        <v>194036.0</v>
      </c>
      <c r="B313" s="8" t="s">
        <v>480</v>
      </c>
      <c r="C313" s="8" t="s">
        <v>682</v>
      </c>
      <c r="D313" s="9"/>
      <c r="E313" s="9"/>
      <c r="F313" s="7" t="s">
        <v>621</v>
      </c>
      <c r="G313" s="7" t="s">
        <v>559</v>
      </c>
      <c r="H313" s="8" t="s">
        <v>571</v>
      </c>
      <c r="I313" s="7" t="s">
        <v>15</v>
      </c>
    </row>
    <row r="314" hidden="1">
      <c r="A314" s="7">
        <v>194093.0</v>
      </c>
      <c r="B314" s="8" t="s">
        <v>480</v>
      </c>
      <c r="C314" s="8" t="s">
        <v>808</v>
      </c>
      <c r="D314" s="8" t="s">
        <v>482</v>
      </c>
      <c r="E314" s="9"/>
      <c r="F314" s="10"/>
      <c r="G314" s="7" t="s">
        <v>801</v>
      </c>
      <c r="H314" s="8" t="s">
        <v>571</v>
      </c>
      <c r="I314" s="7" t="s">
        <v>15</v>
      </c>
    </row>
    <row r="315">
      <c r="A315" s="7">
        <v>194107.0</v>
      </c>
      <c r="B315" s="8" t="s">
        <v>820</v>
      </c>
      <c r="C315" s="8" t="s">
        <v>821</v>
      </c>
      <c r="D315" s="8" t="s">
        <v>275</v>
      </c>
      <c r="E315" s="9"/>
      <c r="F315" s="10"/>
      <c r="G315" s="7" t="s">
        <v>801</v>
      </c>
      <c r="H315" s="9"/>
      <c r="I315" s="7" t="s">
        <v>960</v>
      </c>
    </row>
    <row r="316" hidden="1">
      <c r="A316" s="7">
        <v>194104.0</v>
      </c>
      <c r="B316" s="8" t="s">
        <v>65</v>
      </c>
      <c r="C316" s="8" t="s">
        <v>66</v>
      </c>
      <c r="D316" s="8" t="s">
        <v>67</v>
      </c>
      <c r="E316" s="9"/>
      <c r="F316" s="10"/>
      <c r="G316" s="7" t="s">
        <v>801</v>
      </c>
      <c r="H316" s="8" t="s">
        <v>571</v>
      </c>
      <c r="I316" s="7" t="s">
        <v>15</v>
      </c>
    </row>
    <row r="317">
      <c r="A317" s="7">
        <v>193860.0</v>
      </c>
      <c r="B317" s="8" t="s">
        <v>65</v>
      </c>
      <c r="C317" s="8" t="s">
        <v>66</v>
      </c>
      <c r="D317" s="8" t="s">
        <v>67</v>
      </c>
      <c r="E317" s="8" t="s">
        <v>68</v>
      </c>
      <c r="F317" s="7" t="s">
        <v>20</v>
      </c>
      <c r="G317" s="7" t="s">
        <v>14</v>
      </c>
      <c r="H317" s="9"/>
      <c r="I317" s="7" t="s">
        <v>961</v>
      </c>
    </row>
    <row r="318" hidden="1">
      <c r="A318" s="7">
        <v>194085.0</v>
      </c>
      <c r="B318" s="8" t="s">
        <v>795</v>
      </c>
      <c r="C318" s="8" t="s">
        <v>796</v>
      </c>
      <c r="D318" s="9"/>
      <c r="E318" s="8" t="s">
        <v>68</v>
      </c>
      <c r="F318" s="7" t="s">
        <v>621</v>
      </c>
      <c r="G318" s="7" t="s">
        <v>559</v>
      </c>
      <c r="H318" s="8" t="s">
        <v>571</v>
      </c>
      <c r="I318" s="7" t="s">
        <v>15</v>
      </c>
    </row>
    <row r="319">
      <c r="A319" s="7">
        <v>193911.0</v>
      </c>
      <c r="B319" s="8" t="s">
        <v>262</v>
      </c>
      <c r="C319" s="8" t="s">
        <v>263</v>
      </c>
      <c r="D319" s="8" t="s">
        <v>264</v>
      </c>
      <c r="E319" s="9"/>
      <c r="F319" s="7" t="s">
        <v>20</v>
      </c>
      <c r="G319" s="7" t="s">
        <v>14</v>
      </c>
      <c r="H319" s="9"/>
      <c r="I319" s="7" t="s">
        <v>15</v>
      </c>
    </row>
    <row r="320" hidden="1">
      <c r="A320" s="7">
        <v>194163.0</v>
      </c>
      <c r="B320" s="8" t="s">
        <v>871</v>
      </c>
      <c r="C320" s="8" t="s">
        <v>872</v>
      </c>
      <c r="D320" s="8" t="s">
        <v>264</v>
      </c>
      <c r="E320" s="9"/>
      <c r="F320" s="10"/>
      <c r="G320" s="7" t="s">
        <v>801</v>
      </c>
      <c r="H320" s="8" t="s">
        <v>571</v>
      </c>
      <c r="I320" s="7" t="s">
        <v>15</v>
      </c>
    </row>
    <row r="321">
      <c r="A321" s="7">
        <v>193865.0</v>
      </c>
      <c r="B321" s="8" t="s">
        <v>85</v>
      </c>
      <c r="C321" s="8" t="s">
        <v>86</v>
      </c>
      <c r="D321" s="8" t="s">
        <v>87</v>
      </c>
      <c r="E321" s="8" t="s">
        <v>88</v>
      </c>
      <c r="F321" s="7" t="s">
        <v>20</v>
      </c>
      <c r="G321" s="7" t="s">
        <v>14</v>
      </c>
      <c r="H321" s="9"/>
      <c r="I321" s="7" t="s">
        <v>15</v>
      </c>
    </row>
    <row r="322" hidden="1">
      <c r="A322" s="7">
        <v>194138.0</v>
      </c>
      <c r="B322" s="8" t="s">
        <v>85</v>
      </c>
      <c r="C322" s="8" t="s">
        <v>774</v>
      </c>
      <c r="D322" s="8" t="s">
        <v>87</v>
      </c>
      <c r="E322" s="9"/>
      <c r="F322" s="10"/>
      <c r="G322" s="7" t="s">
        <v>801</v>
      </c>
      <c r="H322" s="8" t="s">
        <v>571</v>
      </c>
      <c r="I322" s="7" t="s">
        <v>15</v>
      </c>
    </row>
    <row r="323" hidden="1">
      <c r="A323" s="7">
        <v>194075.0</v>
      </c>
      <c r="B323" s="8" t="s">
        <v>773</v>
      </c>
      <c r="C323" s="8" t="s">
        <v>774</v>
      </c>
      <c r="D323" s="9"/>
      <c r="E323" s="9"/>
      <c r="F323" s="7" t="s">
        <v>621</v>
      </c>
      <c r="G323" s="7" t="s">
        <v>559</v>
      </c>
      <c r="H323" s="8" t="s">
        <v>571</v>
      </c>
      <c r="I323" s="7" t="s">
        <v>15</v>
      </c>
    </row>
    <row r="324">
      <c r="A324" s="7">
        <v>193984.0</v>
      </c>
      <c r="B324" s="8" t="s">
        <v>520</v>
      </c>
      <c r="C324" s="8" t="s">
        <v>521</v>
      </c>
      <c r="D324" s="8" t="s">
        <v>522</v>
      </c>
      <c r="E324" s="8" t="s">
        <v>523</v>
      </c>
      <c r="F324" s="7" t="s">
        <v>13</v>
      </c>
      <c r="G324" s="7" t="s">
        <v>14</v>
      </c>
      <c r="H324" s="9"/>
      <c r="I324" s="7" t="s">
        <v>15</v>
      </c>
    </row>
    <row r="325">
      <c r="A325" s="7">
        <v>194048.0</v>
      </c>
      <c r="B325" s="8" t="s">
        <v>707</v>
      </c>
      <c r="C325" s="8" t="s">
        <v>708</v>
      </c>
      <c r="D325" s="8" t="s">
        <v>709</v>
      </c>
      <c r="E325" s="8" t="s">
        <v>523</v>
      </c>
      <c r="F325" s="7" t="s">
        <v>13</v>
      </c>
      <c r="G325" s="7" t="s">
        <v>559</v>
      </c>
      <c r="H325" s="9"/>
      <c r="I325" s="7" t="s">
        <v>15</v>
      </c>
    </row>
    <row r="326">
      <c r="A326" s="7">
        <v>193889.0</v>
      </c>
      <c r="B326" s="8" t="s">
        <v>178</v>
      </c>
      <c r="C326" s="8" t="s">
        <v>179</v>
      </c>
      <c r="D326" s="8" t="s">
        <v>180</v>
      </c>
      <c r="E326" s="8" t="s">
        <v>181</v>
      </c>
      <c r="F326" s="7" t="s">
        <v>20</v>
      </c>
      <c r="G326" s="7" t="s">
        <v>14</v>
      </c>
      <c r="H326" s="9"/>
      <c r="I326" s="7" t="s">
        <v>15</v>
      </c>
    </row>
    <row r="327" hidden="1">
      <c r="A327" s="7">
        <v>194191.0</v>
      </c>
      <c r="B327" s="8" t="s">
        <v>178</v>
      </c>
      <c r="C327" s="8" t="s">
        <v>903</v>
      </c>
      <c r="D327" s="8" t="s">
        <v>180</v>
      </c>
      <c r="E327" s="9"/>
      <c r="F327" s="10"/>
      <c r="G327" s="7" t="s">
        <v>801</v>
      </c>
      <c r="H327" s="8" t="s">
        <v>571</v>
      </c>
      <c r="I327" s="7" t="s">
        <v>15</v>
      </c>
    </row>
    <row r="328">
      <c r="A328" s="7">
        <v>193876.0</v>
      </c>
      <c r="B328" s="8" t="s">
        <v>127</v>
      </c>
      <c r="C328" s="8" t="s">
        <v>128</v>
      </c>
      <c r="D328" s="8" t="s">
        <v>129</v>
      </c>
      <c r="E328" s="8" t="s">
        <v>130</v>
      </c>
      <c r="F328" s="7" t="s">
        <v>13</v>
      </c>
      <c r="G328" s="7" t="s">
        <v>14</v>
      </c>
      <c r="H328" s="9"/>
      <c r="I328" s="7" t="s">
        <v>15</v>
      </c>
    </row>
    <row r="329" hidden="1">
      <c r="A329" s="7">
        <v>194149.0</v>
      </c>
      <c r="B329" s="8" t="s">
        <v>127</v>
      </c>
      <c r="C329" s="8" t="s">
        <v>857</v>
      </c>
      <c r="D329" s="8" t="s">
        <v>129</v>
      </c>
      <c r="E329" s="9"/>
      <c r="F329" s="10"/>
      <c r="G329" s="7" t="s">
        <v>801</v>
      </c>
      <c r="H329" s="8" t="s">
        <v>571</v>
      </c>
      <c r="I329" s="7" t="s">
        <v>15</v>
      </c>
    </row>
    <row r="330" hidden="1">
      <c r="A330" s="7">
        <v>194025.0</v>
      </c>
      <c r="B330" s="8" t="s">
        <v>652</v>
      </c>
      <c r="C330" s="8" t="s">
        <v>653</v>
      </c>
      <c r="D330" s="8" t="s">
        <v>654</v>
      </c>
      <c r="E330" s="8" t="s">
        <v>130</v>
      </c>
      <c r="F330" s="7" t="s">
        <v>13</v>
      </c>
      <c r="G330" s="7" t="s">
        <v>559</v>
      </c>
      <c r="H330" s="8" t="s">
        <v>571</v>
      </c>
      <c r="I330" s="7" t="s">
        <v>15</v>
      </c>
    </row>
    <row r="331">
      <c r="A331" s="7">
        <v>193954.0</v>
      </c>
      <c r="B331" s="8" t="s">
        <v>416</v>
      </c>
      <c r="C331" s="8" t="s">
        <v>417</v>
      </c>
      <c r="D331" s="8" t="s">
        <v>249</v>
      </c>
      <c r="E331" s="8" t="s">
        <v>418</v>
      </c>
      <c r="F331" s="7" t="s">
        <v>20</v>
      </c>
      <c r="G331" s="7" t="s">
        <v>14</v>
      </c>
      <c r="H331" s="9"/>
      <c r="I331" s="7" t="s">
        <v>15</v>
      </c>
    </row>
    <row r="332" hidden="1">
      <c r="A332" s="7">
        <v>194108.0</v>
      </c>
      <c r="B332" s="8" t="s">
        <v>416</v>
      </c>
      <c r="C332" s="8" t="s">
        <v>822</v>
      </c>
      <c r="D332" s="8" t="s">
        <v>249</v>
      </c>
      <c r="E332" s="9"/>
      <c r="F332" s="10"/>
      <c r="G332" s="7" t="s">
        <v>801</v>
      </c>
      <c r="H332" s="8" t="s">
        <v>571</v>
      </c>
      <c r="I332" s="7" t="s">
        <v>15</v>
      </c>
    </row>
    <row r="333">
      <c r="A333" s="7">
        <v>193941.0</v>
      </c>
      <c r="B333" s="8" t="s">
        <v>373</v>
      </c>
      <c r="C333" s="8" t="s">
        <v>374</v>
      </c>
      <c r="D333" s="8" t="s">
        <v>83</v>
      </c>
      <c r="E333" s="8" t="s">
        <v>375</v>
      </c>
      <c r="F333" s="7" t="s">
        <v>13</v>
      </c>
      <c r="G333" s="7" t="s">
        <v>14</v>
      </c>
      <c r="H333" s="9"/>
      <c r="I333" s="7" t="s">
        <v>15</v>
      </c>
    </row>
    <row r="334" hidden="1">
      <c r="A334" s="7">
        <v>194027.0</v>
      </c>
      <c r="B334" s="8" t="s">
        <v>373</v>
      </c>
      <c r="C334" s="8" t="s">
        <v>659</v>
      </c>
      <c r="D334" s="8" t="s">
        <v>648</v>
      </c>
      <c r="E334" s="8" t="s">
        <v>375</v>
      </c>
      <c r="F334" s="7" t="s">
        <v>13</v>
      </c>
      <c r="G334" s="7" t="s">
        <v>559</v>
      </c>
      <c r="H334" s="8" t="s">
        <v>571</v>
      </c>
      <c r="I334" s="7" t="s">
        <v>15</v>
      </c>
    </row>
    <row r="335" hidden="1">
      <c r="A335" s="7">
        <v>194125.0</v>
      </c>
      <c r="B335" s="8" t="s">
        <v>373</v>
      </c>
      <c r="C335" s="8" t="s">
        <v>659</v>
      </c>
      <c r="D335" s="8" t="s">
        <v>83</v>
      </c>
      <c r="E335" s="9"/>
      <c r="F335" s="10"/>
      <c r="G335" s="7" t="s">
        <v>801</v>
      </c>
      <c r="H335" s="8" t="s">
        <v>571</v>
      </c>
      <c r="I335" s="7" t="s">
        <v>15</v>
      </c>
    </row>
    <row r="336">
      <c r="A336" s="7">
        <v>193969.0</v>
      </c>
      <c r="B336" s="8" t="s">
        <v>469</v>
      </c>
      <c r="C336" s="8" t="s">
        <v>470</v>
      </c>
      <c r="D336" s="8" t="s">
        <v>471</v>
      </c>
      <c r="E336" s="8" t="s">
        <v>472</v>
      </c>
      <c r="F336" s="7" t="s">
        <v>20</v>
      </c>
      <c r="G336" s="7" t="s">
        <v>14</v>
      </c>
      <c r="H336" s="9"/>
      <c r="I336" s="7" t="s">
        <v>15</v>
      </c>
    </row>
    <row r="337" hidden="1">
      <c r="A337" s="7">
        <v>194109.0</v>
      </c>
      <c r="B337" s="8" t="s">
        <v>469</v>
      </c>
      <c r="C337" s="8" t="s">
        <v>823</v>
      </c>
      <c r="D337" s="8" t="s">
        <v>471</v>
      </c>
      <c r="E337" s="9"/>
      <c r="F337" s="10"/>
      <c r="G337" s="7" t="s">
        <v>801</v>
      </c>
      <c r="H337" s="8" t="s">
        <v>571</v>
      </c>
      <c r="I337" s="7" t="s">
        <v>15</v>
      </c>
    </row>
    <row r="338" hidden="1">
      <c r="A338" s="7">
        <v>194019.0</v>
      </c>
      <c r="B338" s="8" t="s">
        <v>633</v>
      </c>
      <c r="C338" s="8" t="s">
        <v>634</v>
      </c>
      <c r="D338" s="9"/>
      <c r="E338" s="9"/>
      <c r="F338" s="7" t="s">
        <v>621</v>
      </c>
      <c r="G338" s="7" t="s">
        <v>559</v>
      </c>
      <c r="H338" s="8" t="s">
        <v>571</v>
      </c>
      <c r="I338" s="7" t="s">
        <v>15</v>
      </c>
    </row>
    <row r="339">
      <c r="A339" s="7">
        <v>193927.0</v>
      </c>
      <c r="B339" s="8" t="s">
        <v>322</v>
      </c>
      <c r="C339" s="8" t="s">
        <v>323</v>
      </c>
      <c r="D339" s="8" t="s">
        <v>63</v>
      </c>
      <c r="E339" s="8" t="s">
        <v>324</v>
      </c>
      <c r="F339" s="7" t="s">
        <v>13</v>
      </c>
      <c r="G339" s="7" t="s">
        <v>14</v>
      </c>
      <c r="H339" s="9"/>
      <c r="I339" s="7" t="s">
        <v>15</v>
      </c>
    </row>
    <row r="340">
      <c r="A340" s="7">
        <v>193976.0</v>
      </c>
      <c r="B340" s="8" t="s">
        <v>492</v>
      </c>
      <c r="C340" s="8" t="s">
        <v>493</v>
      </c>
      <c r="D340" s="8" t="s">
        <v>494</v>
      </c>
      <c r="E340" s="9"/>
      <c r="F340" s="7" t="s">
        <v>20</v>
      </c>
      <c r="G340" s="7" t="s">
        <v>14</v>
      </c>
      <c r="H340" s="9"/>
      <c r="I340" s="7" t="s">
        <v>15</v>
      </c>
    </row>
    <row r="341" hidden="1">
      <c r="A341" s="7">
        <v>194161.0</v>
      </c>
      <c r="B341" s="8" t="s">
        <v>492</v>
      </c>
      <c r="C341" s="8" t="s">
        <v>869</v>
      </c>
      <c r="D341" s="8" t="s">
        <v>494</v>
      </c>
      <c r="E341" s="9"/>
      <c r="F341" s="10"/>
      <c r="G341" s="7" t="s">
        <v>801</v>
      </c>
      <c r="H341" s="8" t="s">
        <v>571</v>
      </c>
      <c r="I341" s="7" t="s">
        <v>15</v>
      </c>
    </row>
    <row r="342" hidden="1">
      <c r="A342" s="7">
        <v>194015.0</v>
      </c>
      <c r="B342" s="8" t="s">
        <v>625</v>
      </c>
      <c r="C342" s="8" t="s">
        <v>626</v>
      </c>
      <c r="D342" s="9"/>
      <c r="E342" s="9"/>
      <c r="F342" s="7" t="s">
        <v>621</v>
      </c>
      <c r="G342" s="7" t="s">
        <v>559</v>
      </c>
      <c r="H342" s="8" t="s">
        <v>571</v>
      </c>
      <c r="I342" s="7" t="s">
        <v>15</v>
      </c>
    </row>
    <row r="343">
      <c r="A343" s="7">
        <v>194047.0</v>
      </c>
      <c r="B343" s="8" t="s">
        <v>704</v>
      </c>
      <c r="C343" s="8" t="s">
        <v>705</v>
      </c>
      <c r="D343" s="8" t="s">
        <v>706</v>
      </c>
      <c r="E343" s="9"/>
      <c r="F343" s="7" t="s">
        <v>13</v>
      </c>
      <c r="G343" s="7" t="s">
        <v>559</v>
      </c>
      <c r="H343" s="9"/>
      <c r="I343" s="7" t="s">
        <v>15</v>
      </c>
    </row>
    <row r="344">
      <c r="A344" s="7">
        <v>193851.0</v>
      </c>
      <c r="B344" s="8" t="s">
        <v>29</v>
      </c>
      <c r="C344" s="8" t="s">
        <v>30</v>
      </c>
      <c r="D344" s="8" t="s">
        <v>31</v>
      </c>
      <c r="E344" s="8" t="s">
        <v>32</v>
      </c>
      <c r="F344" s="7" t="s">
        <v>13</v>
      </c>
      <c r="G344" s="7" t="s">
        <v>14</v>
      </c>
      <c r="H344" s="9"/>
      <c r="I344" s="7" t="s">
        <v>15</v>
      </c>
    </row>
    <row r="345" hidden="1">
      <c r="A345" s="7">
        <v>194184.0</v>
      </c>
      <c r="B345" s="8" t="s">
        <v>29</v>
      </c>
      <c r="C345" s="8" t="s">
        <v>897</v>
      </c>
      <c r="D345" s="8" t="s">
        <v>31</v>
      </c>
      <c r="E345" s="9"/>
      <c r="F345" s="10"/>
      <c r="G345" s="7" t="s">
        <v>801</v>
      </c>
      <c r="H345" s="8" t="s">
        <v>571</v>
      </c>
      <c r="I345" s="7" t="s">
        <v>15</v>
      </c>
    </row>
    <row r="346">
      <c r="A346" s="7">
        <v>193896.0</v>
      </c>
      <c r="B346" s="8" t="s">
        <v>205</v>
      </c>
      <c r="C346" s="8" t="s">
        <v>206</v>
      </c>
      <c r="D346" s="8" t="s">
        <v>207</v>
      </c>
      <c r="E346" s="8" t="s">
        <v>208</v>
      </c>
      <c r="F346" s="7" t="s">
        <v>13</v>
      </c>
      <c r="G346" s="7" t="s">
        <v>14</v>
      </c>
      <c r="H346" s="9"/>
      <c r="I346" s="7" t="s">
        <v>15</v>
      </c>
    </row>
    <row r="347">
      <c r="A347" s="7">
        <v>193970.0</v>
      </c>
      <c r="B347" s="8" t="s">
        <v>473</v>
      </c>
      <c r="C347" s="8" t="s">
        <v>474</v>
      </c>
      <c r="D347" s="8" t="s">
        <v>475</v>
      </c>
      <c r="E347" s="8" t="s">
        <v>476</v>
      </c>
      <c r="F347" s="7" t="s">
        <v>20</v>
      </c>
      <c r="G347" s="7" t="s">
        <v>14</v>
      </c>
      <c r="H347" s="9"/>
      <c r="I347" s="7" t="s">
        <v>15</v>
      </c>
    </row>
    <row r="348" hidden="1">
      <c r="A348" s="7">
        <v>194156.0</v>
      </c>
      <c r="B348" s="8" t="s">
        <v>473</v>
      </c>
      <c r="C348" s="8" t="s">
        <v>863</v>
      </c>
      <c r="D348" s="8" t="s">
        <v>475</v>
      </c>
      <c r="E348" s="9"/>
      <c r="F348" s="10"/>
      <c r="G348" s="7" t="s">
        <v>801</v>
      </c>
      <c r="H348" s="8" t="s">
        <v>571</v>
      </c>
      <c r="I348" s="7" t="s">
        <v>15</v>
      </c>
    </row>
    <row r="349">
      <c r="A349" s="7">
        <v>193952.0</v>
      </c>
      <c r="B349" s="8" t="s">
        <v>410</v>
      </c>
      <c r="C349" s="8" t="s">
        <v>411</v>
      </c>
      <c r="D349" s="8" t="s">
        <v>249</v>
      </c>
      <c r="E349" s="8" t="s">
        <v>412</v>
      </c>
      <c r="F349" s="7" t="s">
        <v>20</v>
      </c>
      <c r="G349" s="7" t="s">
        <v>14</v>
      </c>
      <c r="H349" s="9"/>
      <c r="I349" s="7" t="s">
        <v>15</v>
      </c>
    </row>
    <row r="350" hidden="1">
      <c r="A350" s="7">
        <v>194132.0</v>
      </c>
      <c r="B350" s="8" t="s">
        <v>410</v>
      </c>
      <c r="C350" s="8" t="s">
        <v>840</v>
      </c>
      <c r="D350" s="8" t="s">
        <v>249</v>
      </c>
      <c r="E350" s="9"/>
      <c r="F350" s="10"/>
      <c r="G350" s="7" t="s">
        <v>801</v>
      </c>
      <c r="H350" s="8" t="s">
        <v>571</v>
      </c>
      <c r="I350" s="7" t="s">
        <v>15</v>
      </c>
    </row>
    <row r="351">
      <c r="A351" s="7">
        <v>193883.0</v>
      </c>
      <c r="B351" s="8" t="s">
        <v>154</v>
      </c>
      <c r="C351" s="8" t="s">
        <v>155</v>
      </c>
      <c r="D351" s="8" t="s">
        <v>156</v>
      </c>
      <c r="E351" s="8" t="s">
        <v>157</v>
      </c>
      <c r="F351" s="7" t="s">
        <v>13</v>
      </c>
      <c r="G351" s="7" t="s">
        <v>14</v>
      </c>
      <c r="H351" s="9"/>
      <c r="I351" s="7" t="s">
        <v>960</v>
      </c>
    </row>
    <row r="352" hidden="1">
      <c r="A352" s="7">
        <v>194155.0</v>
      </c>
      <c r="B352" s="8" t="s">
        <v>154</v>
      </c>
      <c r="C352" s="8" t="s">
        <v>862</v>
      </c>
      <c r="D352" s="8" t="s">
        <v>156</v>
      </c>
      <c r="E352" s="9"/>
      <c r="F352" s="10"/>
      <c r="G352" s="7" t="s">
        <v>801</v>
      </c>
      <c r="H352" s="8" t="s">
        <v>571</v>
      </c>
      <c r="I352" s="7" t="s">
        <v>15</v>
      </c>
    </row>
    <row r="353">
      <c r="A353" s="7">
        <v>194084.0</v>
      </c>
      <c r="B353" s="8" t="s">
        <v>791</v>
      </c>
      <c r="C353" s="8" t="s">
        <v>792</v>
      </c>
      <c r="D353" s="8" t="s">
        <v>793</v>
      </c>
      <c r="E353" s="8" t="s">
        <v>794</v>
      </c>
      <c r="F353" s="7" t="s">
        <v>13</v>
      </c>
      <c r="G353" s="7" t="s">
        <v>559</v>
      </c>
      <c r="H353" s="9"/>
      <c r="I353" s="7" t="s">
        <v>960</v>
      </c>
    </row>
    <row r="354">
      <c r="A354" s="7">
        <v>193962.0</v>
      </c>
      <c r="B354" s="8" t="s">
        <v>445</v>
      </c>
      <c r="C354" s="8" t="s">
        <v>446</v>
      </c>
      <c r="D354" s="8" t="s">
        <v>256</v>
      </c>
      <c r="E354" s="8" t="s">
        <v>447</v>
      </c>
      <c r="F354" s="7" t="s">
        <v>20</v>
      </c>
      <c r="G354" s="7" t="s">
        <v>14</v>
      </c>
      <c r="H354" s="9"/>
      <c r="I354" s="7" t="s">
        <v>15</v>
      </c>
    </row>
    <row r="355" hidden="1">
      <c r="A355" s="7">
        <v>194170.0</v>
      </c>
      <c r="B355" s="8" t="s">
        <v>445</v>
      </c>
      <c r="C355" s="8" t="s">
        <v>880</v>
      </c>
      <c r="D355" s="8" t="s">
        <v>256</v>
      </c>
      <c r="E355" s="9"/>
      <c r="F355" s="10"/>
      <c r="G355" s="7" t="s">
        <v>801</v>
      </c>
      <c r="H355" s="8" t="s">
        <v>571</v>
      </c>
      <c r="I355" s="7" t="s">
        <v>15</v>
      </c>
    </row>
    <row r="356">
      <c r="A356" s="7">
        <v>193888.0</v>
      </c>
      <c r="B356" s="8" t="s">
        <v>174</v>
      </c>
      <c r="C356" s="8" t="s">
        <v>175</v>
      </c>
      <c r="D356" s="8" t="s">
        <v>176</v>
      </c>
      <c r="E356" s="8" t="s">
        <v>177</v>
      </c>
      <c r="F356" s="7" t="s">
        <v>20</v>
      </c>
      <c r="G356" s="7" t="s">
        <v>14</v>
      </c>
      <c r="H356" s="9"/>
      <c r="I356" s="7" t="s">
        <v>15</v>
      </c>
    </row>
    <row r="357" hidden="1">
      <c r="A357" s="7">
        <v>194137.0</v>
      </c>
      <c r="B357" s="8" t="s">
        <v>174</v>
      </c>
      <c r="C357" s="8" t="s">
        <v>845</v>
      </c>
      <c r="D357" s="8" t="s">
        <v>176</v>
      </c>
      <c r="E357" s="9"/>
      <c r="F357" s="10"/>
      <c r="G357" s="7" t="s">
        <v>801</v>
      </c>
      <c r="H357" s="8" t="s">
        <v>571</v>
      </c>
      <c r="I357" s="7" t="s">
        <v>15</v>
      </c>
    </row>
    <row r="358">
      <c r="A358" s="7">
        <v>193940.0</v>
      </c>
      <c r="B358" s="8" t="s">
        <v>369</v>
      </c>
      <c r="C358" s="8" t="s">
        <v>370</v>
      </c>
      <c r="D358" s="8" t="s">
        <v>371</v>
      </c>
      <c r="E358" s="8" t="s">
        <v>372</v>
      </c>
      <c r="F358" s="7" t="s">
        <v>20</v>
      </c>
      <c r="G358" s="7" t="s">
        <v>14</v>
      </c>
      <c r="H358" s="9"/>
      <c r="I358" s="7" t="s">
        <v>15</v>
      </c>
    </row>
    <row r="359" hidden="1">
      <c r="A359" s="7">
        <v>194135.0</v>
      </c>
      <c r="B359" s="8" t="s">
        <v>369</v>
      </c>
      <c r="C359" s="8" t="s">
        <v>843</v>
      </c>
      <c r="D359" s="8" t="s">
        <v>371</v>
      </c>
      <c r="E359" s="9"/>
      <c r="F359" s="10"/>
      <c r="G359" s="7" t="s">
        <v>801</v>
      </c>
      <c r="H359" s="8" t="s">
        <v>571</v>
      </c>
      <c r="I359" s="7" t="s">
        <v>15</v>
      </c>
    </row>
    <row r="360">
      <c r="A360" s="7">
        <v>194077.0</v>
      </c>
      <c r="B360" s="8" t="s">
        <v>777</v>
      </c>
      <c r="C360" s="8" t="s">
        <v>778</v>
      </c>
      <c r="D360" s="9"/>
      <c r="E360" s="9"/>
      <c r="F360" s="7" t="s">
        <v>621</v>
      </c>
      <c r="G360" s="7" t="s">
        <v>559</v>
      </c>
      <c r="H360" s="9"/>
      <c r="I360" s="7" t="s">
        <v>15</v>
      </c>
    </row>
    <row r="361">
      <c r="A361" s="7">
        <v>193933.0</v>
      </c>
      <c r="B361" s="8" t="s">
        <v>345</v>
      </c>
      <c r="C361" s="8" t="s">
        <v>346</v>
      </c>
      <c r="D361" s="8" t="s">
        <v>347</v>
      </c>
      <c r="E361" s="8" t="s">
        <v>348</v>
      </c>
      <c r="F361" s="7" t="s">
        <v>20</v>
      </c>
      <c r="G361" s="7" t="s">
        <v>14</v>
      </c>
      <c r="H361" s="9"/>
      <c r="I361" s="7" t="s">
        <v>15</v>
      </c>
    </row>
    <row r="362" hidden="1">
      <c r="A362" s="7">
        <v>194088.0</v>
      </c>
      <c r="B362" s="8" t="s">
        <v>345</v>
      </c>
      <c r="C362" s="8" t="s">
        <v>681</v>
      </c>
      <c r="D362" s="8" t="s">
        <v>347</v>
      </c>
      <c r="E362" s="9"/>
      <c r="F362" s="10"/>
      <c r="G362" s="7" t="s">
        <v>801</v>
      </c>
      <c r="H362" s="8" t="s">
        <v>571</v>
      </c>
      <c r="I362" s="7" t="s">
        <v>15</v>
      </c>
    </row>
    <row r="363" hidden="1">
      <c r="A363" s="7">
        <v>194035.0</v>
      </c>
      <c r="B363" s="8" t="s">
        <v>680</v>
      </c>
      <c r="C363" s="8" t="s">
        <v>681</v>
      </c>
      <c r="D363" s="9"/>
      <c r="E363" s="8" t="s">
        <v>348</v>
      </c>
      <c r="F363" s="7" t="s">
        <v>621</v>
      </c>
      <c r="G363" s="7" t="s">
        <v>559</v>
      </c>
      <c r="H363" s="8" t="s">
        <v>571</v>
      </c>
      <c r="I363" s="7" t="s">
        <v>15</v>
      </c>
    </row>
    <row r="364">
      <c r="A364" s="7">
        <v>193847.0</v>
      </c>
      <c r="B364" s="8" t="s">
        <v>9</v>
      </c>
      <c r="C364" s="8" t="s">
        <v>10</v>
      </c>
      <c r="D364" s="8" t="s">
        <v>11</v>
      </c>
      <c r="E364" s="8" t="s">
        <v>12</v>
      </c>
      <c r="F364" s="7" t="s">
        <v>13</v>
      </c>
      <c r="G364" s="7" t="s">
        <v>14</v>
      </c>
      <c r="H364" s="9"/>
      <c r="I364" s="7" t="s">
        <v>960</v>
      </c>
    </row>
    <row r="365" hidden="1">
      <c r="A365" s="7">
        <v>194164.0</v>
      </c>
      <c r="B365" s="8" t="s">
        <v>9</v>
      </c>
      <c r="C365" s="8" t="s">
        <v>873</v>
      </c>
      <c r="D365" s="8" t="s">
        <v>11</v>
      </c>
      <c r="E365" s="9"/>
      <c r="F365" s="10"/>
      <c r="G365" s="7" t="s">
        <v>801</v>
      </c>
      <c r="H365" s="8" t="s">
        <v>571</v>
      </c>
      <c r="I365" s="7" t="s">
        <v>15</v>
      </c>
    </row>
    <row r="366">
      <c r="A366" s="7">
        <v>194182.0</v>
      </c>
      <c r="B366" s="8" t="s">
        <v>893</v>
      </c>
      <c r="C366" s="8" t="s">
        <v>894</v>
      </c>
      <c r="D366" s="8" t="s">
        <v>335</v>
      </c>
      <c r="E366" s="9"/>
      <c r="F366" s="10"/>
      <c r="G366" s="7" t="s">
        <v>801</v>
      </c>
      <c r="H366" s="9"/>
      <c r="I366" s="7" t="s">
        <v>15</v>
      </c>
    </row>
    <row r="367" hidden="1">
      <c r="A367" s="7">
        <v>194215.0</v>
      </c>
      <c r="B367" s="8" t="s">
        <v>936</v>
      </c>
      <c r="C367" s="8" t="s">
        <v>937</v>
      </c>
      <c r="D367" s="8" t="s">
        <v>928</v>
      </c>
      <c r="E367" s="9"/>
      <c r="F367" s="10"/>
      <c r="G367" s="7" t="s">
        <v>14</v>
      </c>
      <c r="H367" s="8" t="s">
        <v>571</v>
      </c>
      <c r="I367" s="7" t="s">
        <v>15</v>
      </c>
    </row>
    <row r="368">
      <c r="A368" s="7">
        <v>193964.0</v>
      </c>
      <c r="B368" s="8" t="s">
        <v>451</v>
      </c>
      <c r="C368" s="8" t="s">
        <v>452</v>
      </c>
      <c r="D368" s="8" t="s">
        <v>256</v>
      </c>
      <c r="E368" s="8" t="s">
        <v>453</v>
      </c>
      <c r="F368" s="7" t="s">
        <v>20</v>
      </c>
      <c r="G368" s="7" t="s">
        <v>14</v>
      </c>
      <c r="H368" s="9"/>
      <c r="I368" s="7" t="s">
        <v>15</v>
      </c>
    </row>
    <row r="369" hidden="1">
      <c r="A369" s="7">
        <v>194199.0</v>
      </c>
      <c r="B369" s="8" t="s">
        <v>451</v>
      </c>
      <c r="C369" s="8" t="s">
        <v>907</v>
      </c>
      <c r="D369" s="8" t="s">
        <v>256</v>
      </c>
      <c r="E369" s="9"/>
      <c r="F369" s="10"/>
      <c r="G369" s="7" t="s">
        <v>801</v>
      </c>
      <c r="H369" s="8" t="s">
        <v>571</v>
      </c>
      <c r="I369" s="7" t="s">
        <v>15</v>
      </c>
    </row>
    <row r="370">
      <c r="A370" s="7">
        <v>193916.0</v>
      </c>
      <c r="B370" s="8" t="s">
        <v>281</v>
      </c>
      <c r="C370" s="8" t="s">
        <v>282</v>
      </c>
      <c r="D370" s="8" t="s">
        <v>23</v>
      </c>
      <c r="E370" s="8" t="s">
        <v>283</v>
      </c>
      <c r="F370" s="7" t="s">
        <v>13</v>
      </c>
      <c r="G370" s="7" t="s">
        <v>14</v>
      </c>
      <c r="H370" s="9"/>
      <c r="I370" s="7" t="s">
        <v>15</v>
      </c>
    </row>
    <row r="371" hidden="1">
      <c r="A371" s="7">
        <v>194166.0</v>
      </c>
      <c r="B371" s="8" t="s">
        <v>281</v>
      </c>
      <c r="C371" s="8" t="s">
        <v>877</v>
      </c>
      <c r="D371" s="8" t="s">
        <v>23</v>
      </c>
      <c r="E371" s="9"/>
      <c r="F371" s="10"/>
      <c r="G371" s="7" t="s">
        <v>801</v>
      </c>
      <c r="H371" s="8" t="s">
        <v>571</v>
      </c>
      <c r="I371" s="7" t="s">
        <v>15</v>
      </c>
    </row>
    <row r="372">
      <c r="A372" s="7">
        <v>193874.0</v>
      </c>
      <c r="B372" s="8" t="s">
        <v>119</v>
      </c>
      <c r="C372" s="8" t="s">
        <v>120</v>
      </c>
      <c r="D372" s="8" t="s">
        <v>121</v>
      </c>
      <c r="E372" s="8" t="s">
        <v>122</v>
      </c>
      <c r="F372" s="7" t="s">
        <v>20</v>
      </c>
      <c r="G372" s="7" t="s">
        <v>14</v>
      </c>
      <c r="H372" s="9"/>
      <c r="I372" s="7" t="s">
        <v>15</v>
      </c>
    </row>
    <row r="373" hidden="1">
      <c r="A373" s="7">
        <v>194175.0</v>
      </c>
      <c r="B373" s="8" t="s">
        <v>119</v>
      </c>
      <c r="C373" s="8" t="s">
        <v>885</v>
      </c>
      <c r="D373" s="8" t="s">
        <v>121</v>
      </c>
      <c r="E373" s="9"/>
      <c r="F373" s="10"/>
      <c r="G373" s="7" t="s">
        <v>801</v>
      </c>
      <c r="H373" s="8" t="s">
        <v>571</v>
      </c>
      <c r="I373" s="7" t="s">
        <v>15</v>
      </c>
    </row>
    <row r="374">
      <c r="A374" s="7">
        <v>193872.0</v>
      </c>
      <c r="B374" s="8" t="s">
        <v>112</v>
      </c>
      <c r="C374" s="8" t="s">
        <v>113</v>
      </c>
      <c r="D374" s="8" t="s">
        <v>114</v>
      </c>
      <c r="E374" s="8" t="s">
        <v>115</v>
      </c>
      <c r="F374" s="7" t="s">
        <v>13</v>
      </c>
      <c r="G374" s="7" t="s">
        <v>14</v>
      </c>
      <c r="H374" s="9"/>
      <c r="I374" s="7" t="s">
        <v>15</v>
      </c>
    </row>
    <row r="375" hidden="1">
      <c r="A375" s="7">
        <v>194144.0</v>
      </c>
      <c r="B375" s="8" t="s">
        <v>112</v>
      </c>
      <c r="C375" s="8" t="s">
        <v>851</v>
      </c>
      <c r="D375" s="8" t="s">
        <v>114</v>
      </c>
      <c r="E375" s="9"/>
      <c r="F375" s="10"/>
      <c r="G375" s="7" t="s">
        <v>801</v>
      </c>
      <c r="H375" s="8" t="s">
        <v>571</v>
      </c>
      <c r="I375" s="7" t="s">
        <v>15</v>
      </c>
    </row>
    <row r="376" hidden="1">
      <c r="A376" s="7">
        <v>194030.0</v>
      </c>
      <c r="B376" s="8" t="s">
        <v>666</v>
      </c>
      <c r="C376" s="8" t="s">
        <v>667</v>
      </c>
      <c r="D376" s="8" t="s">
        <v>668</v>
      </c>
      <c r="E376" s="8" t="s">
        <v>115</v>
      </c>
      <c r="F376" s="7" t="s">
        <v>577</v>
      </c>
      <c r="G376" s="7" t="s">
        <v>559</v>
      </c>
      <c r="H376" s="8" t="s">
        <v>571</v>
      </c>
      <c r="I376" s="7" t="s">
        <v>15</v>
      </c>
    </row>
    <row r="377">
      <c r="A377" s="7">
        <v>193955.0</v>
      </c>
      <c r="B377" s="8" t="s">
        <v>419</v>
      </c>
      <c r="C377" s="8" t="s">
        <v>420</v>
      </c>
      <c r="D377" s="8" t="s">
        <v>421</v>
      </c>
      <c r="E377" s="8" t="s">
        <v>422</v>
      </c>
      <c r="F377" s="7" t="s">
        <v>20</v>
      </c>
      <c r="G377" s="7" t="s">
        <v>14</v>
      </c>
      <c r="H377" s="9"/>
      <c r="I377" s="7" t="s">
        <v>15</v>
      </c>
    </row>
    <row r="378" hidden="1">
      <c r="A378" s="7">
        <v>194150.0</v>
      </c>
      <c r="B378" s="8" t="s">
        <v>419</v>
      </c>
      <c r="C378" s="8" t="s">
        <v>858</v>
      </c>
      <c r="D378" s="8" t="s">
        <v>421</v>
      </c>
      <c r="E378" s="9"/>
      <c r="F378" s="10"/>
      <c r="G378" s="7" t="s">
        <v>801</v>
      </c>
      <c r="H378" s="8" t="s">
        <v>571</v>
      </c>
      <c r="I378" s="7" t="s">
        <v>15</v>
      </c>
    </row>
    <row r="379">
      <c r="A379" s="7">
        <v>194207.0</v>
      </c>
      <c r="B379" s="8" t="s">
        <v>914</v>
      </c>
      <c r="C379" s="8" t="s">
        <v>915</v>
      </c>
      <c r="D379" s="8" t="s">
        <v>916</v>
      </c>
      <c r="E379" s="9"/>
      <c r="F379" s="10"/>
      <c r="G379" s="7" t="s">
        <v>801</v>
      </c>
      <c r="H379" s="9"/>
      <c r="I379" s="7" t="s">
        <v>15</v>
      </c>
    </row>
  </sheetData>
  <autoFilter ref="$A$1:$I$379">
    <filterColumn colId="7">
      <filters blank="1"/>
    </filterColumn>
    <sortState ref="A1:I379">
      <sortCondition ref="B1:B379"/>
      <sortCondition ref="I1:I379"/>
    </sortState>
  </autoFil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4" width="29.43"/>
    <col customWidth="1" min="5" max="5" width="98.43"/>
  </cols>
  <sheetData>
    <row r="1">
      <c r="A1" s="24" t="s">
        <v>1848</v>
      </c>
      <c r="B1" s="24" t="s">
        <v>1734</v>
      </c>
      <c r="C1" s="24" t="s">
        <v>1737</v>
      </c>
      <c r="D1" s="24" t="s">
        <v>1736</v>
      </c>
      <c r="E1" s="89" t="s">
        <v>1735</v>
      </c>
    </row>
    <row r="2">
      <c r="A2" s="27">
        <v>193919.0</v>
      </c>
      <c r="B2" s="27">
        <v>1.0</v>
      </c>
      <c r="C2" s="27" t="str">
        <f>VLOOKUP($B2,Problems!$A:$D,4,FALSE)</f>
        <v>Health perspective</v>
      </c>
      <c r="D2" s="27" t="str">
        <f>VLOOKUP($B2,Problems!$A:$D,3,FALSE)</f>
        <v>Diseases and Health Issues</v>
      </c>
      <c r="E2" s="90" t="str">
        <f>VLOOKUP($B2,Problems!$A:$D,2,FALSE)</f>
        <v>Chronic diseases</v>
      </c>
    </row>
    <row r="3">
      <c r="A3" s="27">
        <v>193969.0</v>
      </c>
      <c r="B3" s="27">
        <v>2.0</v>
      </c>
      <c r="C3" s="27" t="str">
        <f>VLOOKUP($B3,Problems!$A:$D,4,FALSE)</f>
        <v>Computer Science perspective</v>
      </c>
      <c r="D3" s="27" t="str">
        <f>VLOOKUP($B3,Problems!$A:$D,3,FALSE)</f>
        <v>Software Engineering</v>
      </c>
      <c r="E3" s="90" t="str">
        <f>VLOOKUP($B3,Problems!$A:$D,2,FALSE)</f>
        <v>The large number of sensors</v>
      </c>
    </row>
    <row r="4">
      <c r="A4" s="27">
        <v>194021.0</v>
      </c>
      <c r="B4" s="27">
        <v>3.0</v>
      </c>
      <c r="C4" s="27" t="str">
        <f>VLOOKUP($B4,Problems!$A:$D,4,FALSE)</f>
        <v>Health perspective</v>
      </c>
      <c r="D4" s="27" t="str">
        <f>VLOOKUP($B4,Problems!$A:$D,3,FALSE)</f>
        <v>Diseases and Health Issues</v>
      </c>
      <c r="E4" s="90" t="str">
        <f>VLOOKUP($B4,Problems!$A:$D,2,FALSE)</f>
        <v>Cardiovascular and cardiorespiratory diseases</v>
      </c>
    </row>
    <row r="5">
      <c r="A5" s="27">
        <v>194021.0</v>
      </c>
      <c r="B5" s="27">
        <v>4.0</v>
      </c>
      <c r="C5" s="27" t="str">
        <f>VLOOKUP($B5,Problems!$A:$D,4,FALSE)</f>
        <v>Computer Science perspective</v>
      </c>
      <c r="D5" s="27" t="str">
        <f>VLOOKUP($B5,Problems!$A:$D,3,FALSE)</f>
        <v>Sensors and Wearables</v>
      </c>
      <c r="E5" s="90" t="str">
        <f>VLOOKUP($B5,Problems!$A:$D,2,FALSE)</f>
        <v>Wearable body sensors failures</v>
      </c>
    </row>
    <row r="6">
      <c r="A6" s="27">
        <v>193944.0</v>
      </c>
      <c r="B6" s="27">
        <v>1.0</v>
      </c>
      <c r="C6" s="27" t="str">
        <f>VLOOKUP($B6,Problems!$A:$D,4,FALSE)</f>
        <v>Health perspective</v>
      </c>
      <c r="D6" s="27" t="str">
        <f>VLOOKUP($B6,Problems!$A:$D,3,FALSE)</f>
        <v>Diseases and Health Issues</v>
      </c>
      <c r="E6" s="90" t="str">
        <f>VLOOKUP($B6,Problems!$A:$D,2,FALSE)</f>
        <v>Chronic diseases</v>
      </c>
    </row>
    <row r="7">
      <c r="A7" s="27">
        <v>193944.0</v>
      </c>
      <c r="B7" s="27">
        <v>39.0</v>
      </c>
      <c r="C7" s="27" t="str">
        <f>VLOOKUP($B7,Problems!$A:$D,4,FALSE)</f>
        <v>Health perspective</v>
      </c>
      <c r="D7" s="27" t="str">
        <f>VLOOKUP($B7,Problems!$A:$D,3,FALSE)</f>
        <v>General Issues</v>
      </c>
      <c r="E7" s="90" t="str">
        <f>VLOOKUP($B7,Problems!$A:$D,2,FALSE)</f>
        <v>Population ageing</v>
      </c>
    </row>
    <row r="8">
      <c r="A8" s="27">
        <v>193942.0</v>
      </c>
      <c r="B8" s="27">
        <v>3.0</v>
      </c>
      <c r="C8" s="27" t="str">
        <f>VLOOKUP($B8,Problems!$A:$D,4,FALSE)</f>
        <v>Health perspective</v>
      </c>
      <c r="D8" s="27" t="str">
        <f>VLOOKUP($B8,Problems!$A:$D,3,FALSE)</f>
        <v>Diseases and Health Issues</v>
      </c>
      <c r="E8" s="90" t="str">
        <f>VLOOKUP($B8,Problems!$A:$D,2,FALSE)</f>
        <v>Cardiovascular and cardiorespiratory diseases</v>
      </c>
    </row>
    <row r="9">
      <c r="A9" s="27">
        <v>193942.0</v>
      </c>
      <c r="B9" s="27">
        <v>7.0</v>
      </c>
      <c r="C9" s="27" t="str">
        <f>VLOOKUP($B9,Problems!$A:$D,4,FALSE)</f>
        <v>Computer Science perspective</v>
      </c>
      <c r="D9" s="27" t="str">
        <f>VLOOKUP($B9,Problems!$A:$D,3,FALSE)</f>
        <v>Network and Communication Technologies</v>
      </c>
      <c r="E9" s="90" t="str">
        <f>VLOOKUP($B9,Problems!$A:$D,2,FALSE)</f>
        <v>Real-time data collection and remote configuration capabilities</v>
      </c>
    </row>
    <row r="10">
      <c r="A10" s="27">
        <v>193864.0</v>
      </c>
      <c r="B10" s="27">
        <v>8.0</v>
      </c>
      <c r="C10" s="27" t="str">
        <f>VLOOKUP($B10,Problems!$A:$D,4,FALSE)</f>
        <v>Health perspective</v>
      </c>
      <c r="D10" s="27" t="str">
        <f>VLOOKUP($B10,Problems!$A:$D,3,FALSE)</f>
        <v>HCI</v>
      </c>
      <c r="E10" s="90" t="str">
        <f>VLOOKUP($B10,Problems!$A:$D,2,FALSE)</f>
        <v>The fast pace of developments in the information technology sector</v>
      </c>
    </row>
    <row r="11">
      <c r="A11" s="27">
        <v>193918.0</v>
      </c>
      <c r="B11" s="27">
        <v>39.0</v>
      </c>
      <c r="C11" s="27" t="str">
        <f>VLOOKUP($B11,Problems!$A:$D,4,FALSE)</f>
        <v>Health perspective</v>
      </c>
      <c r="D11" s="27" t="str">
        <f>VLOOKUP($B11,Problems!$A:$D,3,FALSE)</f>
        <v>General Issues</v>
      </c>
      <c r="E11" s="90" t="str">
        <f>VLOOKUP($B11,Problems!$A:$D,2,FALSE)</f>
        <v>Population ageing</v>
      </c>
    </row>
    <row r="12">
      <c r="A12" s="27">
        <v>193918.0</v>
      </c>
      <c r="B12" s="27">
        <v>10.0</v>
      </c>
      <c r="C12" s="27" t="str">
        <f>VLOOKUP($B12,Problems!$A:$D,4,FALSE)</f>
        <v>Computer Science perspective</v>
      </c>
      <c r="D12" s="27" t="str">
        <f>VLOOKUP($B12,Problems!$A:$D,3,FALSE)</f>
        <v>Data Analytics</v>
      </c>
      <c r="E12" s="90" t="str">
        <f>VLOOKUP($B12,Problems!$A:$D,2,FALSE)</f>
        <v>Behaviour analytics</v>
      </c>
    </row>
    <row r="13">
      <c r="A13" s="27">
        <v>193873.0</v>
      </c>
      <c r="B13" s="27">
        <v>23.0</v>
      </c>
      <c r="C13" s="27" t="str">
        <f>VLOOKUP($B13,Problems!$A:$D,4,FALSE)</f>
        <v>Health perspective</v>
      </c>
      <c r="D13" s="27" t="str">
        <f>VLOOKUP($B13,Problems!$A:$D,3,FALSE)</f>
        <v>Health Monitoring</v>
      </c>
      <c r="E13" s="90" t="str">
        <f>VLOOKUP($B13,Problems!$A:$D,2,FALSE)</f>
        <v>Continuos and real time monitoring of vital sign</v>
      </c>
    </row>
    <row r="14">
      <c r="A14" s="27">
        <v>193873.0</v>
      </c>
      <c r="B14" s="27">
        <v>12.0</v>
      </c>
      <c r="C14" s="27" t="str">
        <f>VLOOKUP($B14,Problems!$A:$D,4,FALSE)</f>
        <v>Computer Science perspective</v>
      </c>
      <c r="D14" s="27" t="str">
        <f>VLOOKUP($B14,Problems!$A:$D,3,FALSE)</f>
        <v>Energy Consumption</v>
      </c>
      <c r="E14" s="90" t="str">
        <f>VLOOKUP($B14,Problems!$A:$D,2,FALSE)</f>
        <v>Developed a real-time mobile health monitoring with low battery consume</v>
      </c>
    </row>
    <row r="15">
      <c r="A15" s="27">
        <v>193897.0</v>
      </c>
      <c r="B15" s="27">
        <v>13.0</v>
      </c>
      <c r="C15" s="27" t="str">
        <f>VLOOKUP($B15,Problems!$A:$D,4,FALSE)</f>
        <v>Health perspective</v>
      </c>
      <c r="D15" s="27" t="str">
        <f>VLOOKUP($B15,Problems!$A:$D,3,FALSE)</f>
        <v>Diseases and Health Issues</v>
      </c>
      <c r="E15" s="90" t="str">
        <f>VLOOKUP($B15,Problems!$A:$D,2,FALSE)</f>
        <v>Diabetes</v>
      </c>
    </row>
    <row r="16">
      <c r="A16" s="27">
        <v>193897.0</v>
      </c>
      <c r="B16" s="27">
        <v>41.0</v>
      </c>
      <c r="C16" s="27" t="str">
        <f>VLOOKUP($B16,Problems!$A:$D,4,FALSE)</f>
        <v>Health perspective</v>
      </c>
      <c r="D16" s="27" t="str">
        <f>VLOOKUP($B16,Problems!$A:$D,3,FALSE)</f>
        <v>Diseases and Health Issues</v>
      </c>
      <c r="E16" s="90" t="str">
        <f>VLOOKUP($B16,Problems!$A:$D,2,FALSE)</f>
        <v>Stress</v>
      </c>
    </row>
    <row r="17">
      <c r="A17" s="27">
        <v>193897.0</v>
      </c>
      <c r="B17" s="27">
        <v>133.0</v>
      </c>
      <c r="C17" s="27" t="str">
        <f>VLOOKUP($B17,Problems!$A:$D,4,FALSE)</f>
        <v>Health perspective</v>
      </c>
      <c r="D17" s="27" t="str">
        <f>VLOOKUP($B17,Problems!$A:$D,3,FALSE)</f>
        <v>Diseases and Health Issues</v>
      </c>
      <c r="E17" s="90" t="str">
        <f>VLOOKUP($B17,Problems!$A:$D,2,FALSE)</f>
        <v>Hypertension health issues</v>
      </c>
    </row>
    <row r="18">
      <c r="A18" s="27">
        <v>193897.0</v>
      </c>
      <c r="B18" s="27">
        <v>14.0</v>
      </c>
      <c r="C18" s="27" t="str">
        <f>VLOOKUP($B18,Problems!$A:$D,4,FALSE)</f>
        <v>Computer Science perspective</v>
      </c>
      <c r="D18" s="27" t="str">
        <f>VLOOKUP($B18,Problems!$A:$D,3,FALSE)</f>
        <v>Machine Learning and Decision Support Systems</v>
      </c>
      <c r="E18" s="90" t="str">
        <f>VLOOKUP($B18,Problems!$A:$D,2,FALSE)</f>
        <v>Creation of a fog-based deep neural architecture for prediction of health issues</v>
      </c>
    </row>
    <row r="19">
      <c r="A19" s="27">
        <v>193884.0</v>
      </c>
      <c r="B19" s="27">
        <v>26.0</v>
      </c>
      <c r="C19" s="27" t="str">
        <f>VLOOKUP($B19,Problems!$A:$D,4,FALSE)</f>
        <v>Health perspective</v>
      </c>
      <c r="D19" s="27" t="str">
        <f>VLOOKUP($B19,Problems!$A:$D,3,FALSE)</f>
        <v>General Issues</v>
      </c>
      <c r="E19" s="90" t="str">
        <f>VLOOKUP($B19,Problems!$A:$D,2,FALSE)</f>
        <v>Reducing healthcare costs and providing improved and reliable services</v>
      </c>
    </row>
    <row r="20">
      <c r="A20" s="27">
        <v>193866.0</v>
      </c>
      <c r="B20" s="27">
        <v>16.0</v>
      </c>
      <c r="C20" s="27" t="str">
        <f>VLOOKUP($B20,Problems!$A:$D,4,FALSE)</f>
        <v>Health perspective</v>
      </c>
      <c r="D20" s="27" t="str">
        <f>VLOOKUP($B20,Problems!$A:$D,3,FALSE)</f>
        <v>Illness detection</v>
      </c>
      <c r="E20" s="90" t="str">
        <f>VLOOKUP($B20,Problems!$A:$D,2,FALSE)</f>
        <v>Disease prevention and personalized wellness management</v>
      </c>
    </row>
    <row r="21">
      <c r="A21" s="27">
        <v>193866.0</v>
      </c>
      <c r="B21" s="27">
        <v>17.0</v>
      </c>
      <c r="C21" s="27" t="str">
        <f>VLOOKUP($B21,Problems!$A:$D,4,FALSE)</f>
        <v>Computer Science perspective</v>
      </c>
      <c r="D21" s="27" t="str">
        <f>VLOOKUP($B21,Problems!$A:$D,3,FALSE)</f>
        <v>Software Engineering</v>
      </c>
      <c r="E21" s="90" t="str">
        <f>VLOOKUP($B21,Problems!$A:$D,2,FALSE)</f>
        <v>Lack of mobile health (mHealth) biomarker measurement platforms that are programmable (i.e., can be easily retasked for a variety of applications) and accessible to individuals, chemists, pharmaceutical scientists, and care-providers</v>
      </c>
    </row>
    <row r="22">
      <c r="A22" s="27">
        <v>193887.0</v>
      </c>
      <c r="B22" s="27">
        <v>18.0</v>
      </c>
      <c r="C22" s="27" t="str">
        <f>VLOOKUP($B22,Problems!$A:$D,4,FALSE)</f>
        <v>Health perspective</v>
      </c>
      <c r="D22" s="27" t="str">
        <f>VLOOKUP($B22,Problems!$A:$D,3,FALSE)</f>
        <v>Health Monitoring</v>
      </c>
      <c r="E22" s="90" t="str">
        <f>VLOOKUP($B22,Problems!$A:$D,2,FALSE)</f>
        <v>Fitness tracking (still limited when compared to vital body parameters in a clinical context)</v>
      </c>
    </row>
    <row r="23">
      <c r="A23" s="27">
        <v>193887.0</v>
      </c>
      <c r="B23" s="27">
        <v>19.0</v>
      </c>
      <c r="C23" s="27" t="str">
        <f>VLOOKUP($B23,Problems!$A:$D,4,FALSE)</f>
        <v>Computer Science perspective</v>
      </c>
      <c r="D23" s="27" t="str">
        <f>VLOOKUP($B23,Problems!$A:$D,3,FALSE)</f>
        <v>Data Analytics</v>
      </c>
      <c r="E23" s="90" t="str">
        <f>VLOOKUP($B23,Problems!$A:$D,2,FALSE)</f>
        <v>Semantic interoperability</v>
      </c>
    </row>
    <row r="24">
      <c r="A24" s="27">
        <v>194010.0</v>
      </c>
      <c r="B24" s="27">
        <v>20.0</v>
      </c>
      <c r="C24" s="27" t="str">
        <f>VLOOKUP($B24,Problems!$A:$D,4,FALSE)</f>
        <v>Health perspective</v>
      </c>
      <c r="D24" s="27" t="str">
        <f>VLOOKUP($B24,Problems!$A:$D,3,FALSE)</f>
        <v>General Issues</v>
      </c>
      <c r="E24" s="90" t="str">
        <f>VLOOKUP($B24,Problems!$A:$D,2,FALSE)</f>
        <v>The growing demand for health care</v>
      </c>
    </row>
    <row r="25">
      <c r="A25" s="27">
        <v>193995.0</v>
      </c>
      <c r="B25" s="27">
        <v>39.0</v>
      </c>
      <c r="C25" s="27" t="str">
        <f>VLOOKUP($B25,Problems!$A:$D,4,FALSE)</f>
        <v>Health perspective</v>
      </c>
      <c r="D25" s="27" t="str">
        <f>VLOOKUP($B25,Problems!$A:$D,3,FALSE)</f>
        <v>General Issues</v>
      </c>
      <c r="E25" s="90" t="str">
        <f>VLOOKUP($B25,Problems!$A:$D,2,FALSE)</f>
        <v>Population ageing</v>
      </c>
    </row>
    <row r="26">
      <c r="A26" s="27">
        <v>193995.0</v>
      </c>
      <c r="B26" s="27">
        <v>22.0</v>
      </c>
      <c r="C26" s="27" t="str">
        <f>VLOOKUP($B26,Problems!$A:$D,4,FALSE)</f>
        <v>Computer Science perspective</v>
      </c>
      <c r="D26" s="27" t="str">
        <f>VLOOKUP($B26,Problems!$A:$D,3,FALSE)</f>
        <v>Network and Communication Technologies</v>
      </c>
      <c r="E26" s="90" t="str">
        <f>VLOOKUP($B26,Problems!$A:$D,2,FALSE)</f>
        <v>Communication infrastructure</v>
      </c>
    </row>
    <row r="27">
      <c r="A27" s="27">
        <v>194182.0</v>
      </c>
      <c r="B27" s="27">
        <v>23.0</v>
      </c>
      <c r="C27" s="27" t="str">
        <f>VLOOKUP($B27,Problems!$A:$D,4,FALSE)</f>
        <v>Health perspective</v>
      </c>
      <c r="D27" s="27" t="str">
        <f>VLOOKUP($B27,Problems!$A:$D,3,FALSE)</f>
        <v>Health Monitoring</v>
      </c>
      <c r="E27" s="90" t="str">
        <f>VLOOKUP($B27,Problems!$A:$D,2,FALSE)</f>
        <v>Continuos and real time monitoring of vital sign</v>
      </c>
    </row>
    <row r="28">
      <c r="A28" s="27">
        <v>194182.0</v>
      </c>
      <c r="B28" s="27">
        <v>24.0</v>
      </c>
      <c r="C28" s="27" t="str">
        <f>VLOOKUP($B28,Problems!$A:$D,4,FALSE)</f>
        <v>Computer Science perspective</v>
      </c>
      <c r="D28" s="27" t="str">
        <f>VLOOKUP($B28,Problems!$A:$D,3,FALSE)</f>
        <v>Sensors and Wearables</v>
      </c>
      <c r="E28" s="90" t="str">
        <f>VLOOKUP($B28,Problems!$A:$D,2,FALSE)</f>
        <v>Design of wearables</v>
      </c>
    </row>
    <row r="29">
      <c r="A29" s="27">
        <v>193930.0</v>
      </c>
      <c r="B29" s="27">
        <v>24.0</v>
      </c>
      <c r="C29" s="27" t="str">
        <f>VLOOKUP($B29,Problems!$A:$D,4,FALSE)</f>
        <v>Computer Science perspective</v>
      </c>
      <c r="D29" s="27" t="str">
        <f>VLOOKUP($B29,Problems!$A:$D,3,FALSE)</f>
        <v>Sensors and Wearables</v>
      </c>
      <c r="E29" s="90" t="str">
        <f>VLOOKUP($B29,Problems!$A:$D,2,FALSE)</f>
        <v>Design of wearables</v>
      </c>
    </row>
    <row r="30">
      <c r="A30" s="27">
        <v>193930.0</v>
      </c>
      <c r="B30" s="27">
        <v>25.0</v>
      </c>
      <c r="C30" s="27" t="str">
        <f>VLOOKUP($B30,Problems!$A:$D,4,FALSE)</f>
        <v>Computer Science perspective</v>
      </c>
      <c r="D30" s="27" t="str">
        <f>VLOOKUP($B30,Problems!$A:$D,3,FALSE)</f>
        <v>Network and Communication Technologies</v>
      </c>
      <c r="E30" s="90" t="str">
        <f>VLOOKUP($B30,Problems!$A:$D,2,FALSE)</f>
        <v>Efficient routing protocol for BASN</v>
      </c>
    </row>
    <row r="31">
      <c r="A31" s="27">
        <v>193883.0</v>
      </c>
      <c r="B31" s="27">
        <v>26.0</v>
      </c>
      <c r="C31" s="27" t="str">
        <f>VLOOKUP($B31,Problems!$A:$D,4,FALSE)</f>
        <v>Health perspective</v>
      </c>
      <c r="D31" s="27" t="str">
        <f>VLOOKUP($B31,Problems!$A:$D,3,FALSE)</f>
        <v>General Issues</v>
      </c>
      <c r="E31" s="90" t="str">
        <f>VLOOKUP($B31,Problems!$A:$D,2,FALSE)</f>
        <v>Reducing healthcare costs and providing improved and reliable services</v>
      </c>
    </row>
    <row r="32">
      <c r="A32" s="27">
        <v>193883.0</v>
      </c>
      <c r="B32" s="27">
        <v>27.0</v>
      </c>
      <c r="C32" s="27" t="str">
        <f>VLOOKUP($B32,Problems!$A:$D,4,FALSE)</f>
        <v>Computer Science perspective</v>
      </c>
      <c r="D32" s="27" t="str">
        <f>VLOOKUP($B32,Problems!$A:$D,3,FALSE)</f>
        <v>Quality of Service (QoS)</v>
      </c>
      <c r="E32" s="90" t="str">
        <f>VLOOKUP($B32,Problems!$A:$D,2,FALSE)</f>
        <v>High quality of service (QoS) - in terms of faster responsiveness and data-specific complex analytics</v>
      </c>
    </row>
    <row r="33">
      <c r="A33" s="27">
        <v>193914.0</v>
      </c>
      <c r="B33" s="27">
        <v>28.0</v>
      </c>
      <c r="C33" s="27" t="str">
        <f>VLOOKUP($B33,Problems!$A:$D,4,FALSE)</f>
        <v>Computer Science perspective</v>
      </c>
      <c r="D33" s="27" t="str">
        <f>VLOOKUP($B33,Problems!$A:$D,3,FALSE)</f>
        <v>Software Engineering</v>
      </c>
      <c r="E33" s="90" t="str">
        <f>VLOOKUP($B33,Problems!$A:$D,2,FALSE)</f>
        <v>Integrated and holistic IoT healthcare system</v>
      </c>
    </row>
    <row r="34">
      <c r="A34" s="27">
        <v>193914.0</v>
      </c>
      <c r="B34" s="27">
        <v>29.0</v>
      </c>
      <c r="C34" s="27" t="str">
        <f>VLOOKUP($B34,Problems!$A:$D,4,FALSE)</f>
        <v>Computer Science perspective</v>
      </c>
      <c r="D34" s="27" t="str">
        <f>VLOOKUP($B34,Problems!$A:$D,3,FALSE)</f>
        <v>Software Engineering</v>
      </c>
      <c r="E34" s="90" t="str">
        <f>VLOOKUP($B34,Problems!$A:$D,2,FALSE)</f>
        <v>Design and implementation of a smart healthcare system</v>
      </c>
    </row>
    <row r="35">
      <c r="A35" s="27">
        <v>193893.0</v>
      </c>
      <c r="B35" s="27">
        <v>30.0</v>
      </c>
      <c r="C35" s="27" t="str">
        <f>VLOOKUP($B35,Problems!$A:$D,4,FALSE)</f>
        <v>Health perspective</v>
      </c>
      <c r="D35" s="27" t="str">
        <f>VLOOKUP($B35,Problems!$A:$D,3,FALSE)</f>
        <v>Elderly Healthcare</v>
      </c>
      <c r="E35" s="90" t="str">
        <f>VLOOKUP($B35,Problems!$A:$D,2,FALSE)</f>
        <v>Self-independence of elderly people</v>
      </c>
    </row>
    <row r="36">
      <c r="A36" s="27">
        <v>193893.0</v>
      </c>
      <c r="B36" s="27">
        <v>31.0</v>
      </c>
      <c r="C36" s="27" t="str">
        <f>VLOOKUP($B36,Problems!$A:$D,4,FALSE)</f>
        <v>Computer Science perspective</v>
      </c>
      <c r="D36" s="27" t="str">
        <f>VLOOKUP($B36,Problems!$A:$D,3,FALSE)</f>
        <v>Middleware</v>
      </c>
      <c r="E36" s="90" t="str">
        <f>VLOOKUP($B36,Problems!$A:$D,2,FALSE)</f>
        <v>Non-interoperability of heterogeneous technologies</v>
      </c>
    </row>
    <row r="37">
      <c r="A37" s="27">
        <v>194165.0</v>
      </c>
      <c r="B37" s="27">
        <v>18.0</v>
      </c>
      <c r="C37" s="27" t="str">
        <f>VLOOKUP($B37,Problems!$A:$D,4,FALSE)</f>
        <v>Health perspective</v>
      </c>
      <c r="D37" s="27" t="str">
        <f>VLOOKUP($B37,Problems!$A:$D,3,FALSE)</f>
        <v>Health Monitoring</v>
      </c>
      <c r="E37" s="90" t="str">
        <f>VLOOKUP($B37,Problems!$A:$D,2,FALSE)</f>
        <v>Fitness tracking (still limited when compared to vital body parameters in a clinical context)</v>
      </c>
    </row>
    <row r="38">
      <c r="A38" s="27">
        <v>193959.0</v>
      </c>
      <c r="B38" s="27">
        <v>33.0</v>
      </c>
      <c r="C38" s="27" t="str">
        <f>VLOOKUP($B38,Problems!$A:$D,4,FALSE)</f>
        <v>Computer Science perspective</v>
      </c>
      <c r="D38" s="27" t="str">
        <f>VLOOKUP($B38,Problems!$A:$D,3,FALSE)</f>
        <v>Big Data</v>
      </c>
      <c r="E38" s="90" t="str">
        <f>VLOOKUP($B38,Problems!$A:$D,2,FALSE)</f>
        <v>Analyze reliability data in context Big Data</v>
      </c>
    </row>
    <row r="39">
      <c r="A39" s="27">
        <v>193972.0</v>
      </c>
      <c r="B39" s="27">
        <v>34.0</v>
      </c>
      <c r="C39" s="27" t="str">
        <f>VLOOKUP($B39,Problems!$A:$D,4,FALSE)</f>
        <v>Computer Science perspective</v>
      </c>
      <c r="D39" s="27" t="str">
        <f>VLOOKUP($B39,Problems!$A:$D,3,FALSE)</f>
        <v>Machine Learning and Decision Support Systems</v>
      </c>
      <c r="E39" s="90" t="str">
        <f>VLOOKUP($B39,Problems!$A:$D,2,FALSE)</f>
        <v>Intelligence in health services</v>
      </c>
    </row>
    <row r="40">
      <c r="A40" s="27">
        <v>193972.0</v>
      </c>
      <c r="B40" s="27">
        <v>35.0</v>
      </c>
      <c r="C40" s="27" t="str">
        <f>VLOOKUP($B40,Problems!$A:$D,4,FALSE)</f>
        <v>Computer Science perspective</v>
      </c>
      <c r="D40" s="27" t="str">
        <f>VLOOKUP($B40,Problems!$A:$D,3,FALSE)</f>
        <v>Cloud Computing</v>
      </c>
      <c r="E40" s="90" t="str">
        <f>VLOOKUP($B40,Problems!$A:$D,2,FALSE)</f>
        <v>Integration of the cloud and the Internet of Things services</v>
      </c>
    </row>
    <row r="41">
      <c r="A41" s="27">
        <v>193871.0</v>
      </c>
      <c r="B41" s="27">
        <v>38.0</v>
      </c>
      <c r="C41" s="27" t="str">
        <f>VLOOKUP($B41,Problems!$A:$D,4,FALSE)</f>
        <v>Computer Science perspective</v>
      </c>
      <c r="D41" s="27" t="str">
        <f>VLOOKUP($B41,Problems!$A:$D,3,FALSE)</f>
        <v>Network and Communication Technologies</v>
      </c>
      <c r="E41" s="90" t="str">
        <f>VLOOKUP($B41,Problems!$A:$D,2,FALSE)</f>
        <v>Usage of 5G in healthcare systems</v>
      </c>
    </row>
    <row r="42">
      <c r="A42" s="27">
        <v>193971.0</v>
      </c>
      <c r="B42" s="27">
        <v>39.0</v>
      </c>
      <c r="C42" s="27" t="str">
        <f>VLOOKUP($B42,Problems!$A:$D,4,FALSE)</f>
        <v>Health perspective</v>
      </c>
      <c r="D42" s="27" t="str">
        <f>VLOOKUP($B42,Problems!$A:$D,3,FALSE)</f>
        <v>General Issues</v>
      </c>
      <c r="E42" s="90" t="str">
        <f>VLOOKUP($B42,Problems!$A:$D,2,FALSE)</f>
        <v>Population ageing</v>
      </c>
    </row>
    <row r="43">
      <c r="A43" s="27">
        <v>193971.0</v>
      </c>
      <c r="B43" s="27">
        <v>40.0</v>
      </c>
      <c r="C43" s="27" t="str">
        <f>VLOOKUP($B43,Problems!$A:$D,4,FALSE)</f>
        <v>Computer Science perspective</v>
      </c>
      <c r="D43" s="27" t="str">
        <f>VLOOKUP($B43,Problems!$A:$D,3,FALSE)</f>
        <v>Big Data</v>
      </c>
      <c r="E43" s="90" t="str">
        <f>VLOOKUP($B43,Problems!$A:$D,2,FALSE)</f>
        <v>Collect, storage, and manage data from various sensors (heterogeneous data)</v>
      </c>
    </row>
    <row r="44">
      <c r="A44" s="27">
        <v>194067.0</v>
      </c>
      <c r="B44" s="27">
        <v>41.0</v>
      </c>
      <c r="C44" s="27" t="str">
        <f>VLOOKUP($B44,Problems!$A:$D,4,FALSE)</f>
        <v>Health perspective</v>
      </c>
      <c r="D44" s="27" t="str">
        <f>VLOOKUP($B44,Problems!$A:$D,3,FALSE)</f>
        <v>Diseases and Health Issues</v>
      </c>
      <c r="E44" s="90" t="str">
        <f>VLOOKUP($B44,Problems!$A:$D,2,FALSE)</f>
        <v>Stress</v>
      </c>
    </row>
    <row r="45">
      <c r="A45" s="27">
        <v>194067.0</v>
      </c>
      <c r="B45" s="27">
        <v>41.0</v>
      </c>
      <c r="C45" s="27" t="str">
        <f>VLOOKUP($B45,Problems!$A:$D,4,FALSE)</f>
        <v>Health perspective</v>
      </c>
      <c r="D45" s="27" t="str">
        <f>VLOOKUP($B45,Problems!$A:$D,3,FALSE)</f>
        <v>Diseases and Health Issues</v>
      </c>
      <c r="E45" s="90" t="str">
        <f>VLOOKUP($B45,Problems!$A:$D,2,FALSE)</f>
        <v>Stress</v>
      </c>
    </row>
    <row r="46">
      <c r="A46" s="27">
        <v>193915.0</v>
      </c>
      <c r="B46" s="27">
        <v>39.0</v>
      </c>
      <c r="C46" s="27" t="str">
        <f>VLOOKUP($B46,Problems!$A:$D,4,FALSE)</f>
        <v>Health perspective</v>
      </c>
      <c r="D46" s="27" t="str">
        <f>VLOOKUP($B46,Problems!$A:$D,3,FALSE)</f>
        <v>General Issues</v>
      </c>
      <c r="E46" s="90" t="str">
        <f>VLOOKUP($B46,Problems!$A:$D,2,FALSE)</f>
        <v>Population ageing</v>
      </c>
    </row>
    <row r="47">
      <c r="A47" s="27">
        <v>193898.0</v>
      </c>
      <c r="B47" s="27">
        <v>26.0</v>
      </c>
      <c r="C47" s="27" t="str">
        <f>VLOOKUP($B47,Problems!$A:$D,4,FALSE)</f>
        <v>Health perspective</v>
      </c>
      <c r="D47" s="27" t="str">
        <f>VLOOKUP($B47,Problems!$A:$D,3,FALSE)</f>
        <v>General Issues</v>
      </c>
      <c r="E47" s="90" t="str">
        <f>VLOOKUP($B47,Problems!$A:$D,2,FALSE)</f>
        <v>Reducing healthcare costs and providing improved and reliable services</v>
      </c>
    </row>
    <row r="48">
      <c r="A48" s="27">
        <v>193898.0</v>
      </c>
      <c r="B48" s="27">
        <v>46.0</v>
      </c>
      <c r="C48" s="27" t="str">
        <f>VLOOKUP($B48,Problems!$A:$D,4,FALSE)</f>
        <v>Computer Science perspective</v>
      </c>
      <c r="D48" s="27" t="str">
        <f>VLOOKUP($B48,Problems!$A:$D,3,FALSE)</f>
        <v>Sensors and Wearables</v>
      </c>
      <c r="E48" s="90" t="str">
        <f>VLOOKUP($B48,Problems!$A:$D,2,FALSE)</f>
        <v>Sensors have several restrictions related to storage, processing, and battery capacity</v>
      </c>
    </row>
    <row r="49">
      <c r="A49" s="27">
        <v>193898.0</v>
      </c>
      <c r="B49" s="27">
        <v>445.0</v>
      </c>
      <c r="C49" s="27" t="str">
        <f>VLOOKUP($B49,Problems!$A:$D,4,FALSE)</f>
        <v>Computer Science perspective</v>
      </c>
      <c r="D49" s="27" t="str">
        <f>VLOOKUP($B49,Problems!$A:$D,3,FALSE)</f>
        <v>Network and Communication Technologies</v>
      </c>
      <c r="E49" s="90" t="str">
        <f>VLOOKUP($B49,Problems!$A:$D,2,FALSE)</f>
        <v>Cloud-based solutions can cause intolerable delays to health applications</v>
      </c>
    </row>
    <row r="50">
      <c r="A50" s="27">
        <v>193877.0</v>
      </c>
      <c r="B50" s="27">
        <v>48.0</v>
      </c>
      <c r="C50" s="27" t="str">
        <f>VLOOKUP($B50,Problems!$A:$D,4,FALSE)</f>
        <v>Computer Science perspective</v>
      </c>
      <c r="D50" s="27" t="str">
        <f>VLOOKUP($B50,Problems!$A:$D,3,FALSE)</f>
        <v>Data Analytics</v>
      </c>
      <c r="E50" s="90" t="str">
        <f>VLOOKUP($B50,Problems!$A:$D,2,FALSE)</f>
        <v>Infer health conditions from data</v>
      </c>
    </row>
    <row r="51">
      <c r="A51" s="27">
        <v>193933.0</v>
      </c>
      <c r="B51" s="27">
        <v>49.0</v>
      </c>
      <c r="C51" s="27" t="str">
        <f>VLOOKUP($B51,Problems!$A:$D,4,FALSE)</f>
        <v>Computer Science perspective</v>
      </c>
      <c r="D51" s="27" t="str">
        <f>VLOOKUP($B51,Problems!$A:$D,3,FALSE)</f>
        <v>Ethics</v>
      </c>
      <c r="E51" s="90" t="str">
        <f>VLOOKUP($B51,Problems!$A:$D,2,FALSE)</f>
        <v>Data sharing for researchers</v>
      </c>
    </row>
    <row r="52">
      <c r="A52" s="27">
        <v>193900.0</v>
      </c>
      <c r="B52" s="27">
        <v>50.0</v>
      </c>
      <c r="C52" s="27" t="str">
        <f>VLOOKUP($B52,Problems!$A:$D,4,FALSE)</f>
        <v>Computer Science perspective</v>
      </c>
      <c r="D52" s="27" t="str">
        <f>VLOOKUP($B52,Problems!$A:$D,3,FALSE)</f>
        <v>Software Engineering</v>
      </c>
      <c r="E52" s="90" t="str">
        <f>VLOOKUP($B52,Problems!$A:$D,2,FALSE)</f>
        <v>Personalization in IoT services</v>
      </c>
    </row>
    <row r="53">
      <c r="A53" s="27">
        <v>193970.0</v>
      </c>
      <c r="B53" s="27">
        <v>51.0</v>
      </c>
      <c r="C53" s="27" t="str">
        <f>VLOOKUP($B53,Problems!$A:$D,4,FALSE)</f>
        <v>Health perspective</v>
      </c>
      <c r="D53" s="27" t="str">
        <f>VLOOKUP($B53,Problems!$A:$D,3,FALSE)</f>
        <v>Diseases and Health Issues</v>
      </c>
      <c r="E53" s="90" t="str">
        <f>VLOOKUP($B53,Problems!$A:$D,2,FALSE)</f>
        <v>Falls</v>
      </c>
    </row>
    <row r="54">
      <c r="A54" s="27">
        <v>193970.0</v>
      </c>
      <c r="B54" s="27">
        <v>52.0</v>
      </c>
      <c r="C54" s="27" t="str">
        <f>VLOOKUP($B54,Problems!$A:$D,4,FALSE)</f>
        <v>Computer Science perspective</v>
      </c>
      <c r="D54" s="27" t="str">
        <f>VLOOKUP($B54,Problems!$A:$D,3,FALSE)</f>
        <v>Applications</v>
      </c>
      <c r="E54" s="90" t="str">
        <f>VLOOKUP($B54,Problems!$A:$D,2,FALSE)</f>
        <v>Fall detection avoiding privacy concerns, tendency to produce false positives, and requirements for end user maintenance</v>
      </c>
    </row>
    <row r="55">
      <c r="A55" s="27">
        <v>193886.0</v>
      </c>
      <c r="B55" s="27">
        <v>58.0</v>
      </c>
      <c r="C55" s="27" t="str">
        <f>VLOOKUP($B55,Problems!$A:$D,4,FALSE)</f>
        <v>Computer Science perspective</v>
      </c>
      <c r="D55" s="27" t="str">
        <f>VLOOKUP($B55,Problems!$A:$D,3,FALSE)</f>
        <v>Software Engineering</v>
      </c>
      <c r="E55" s="90" t="str">
        <f>VLOOKUP($B55,Problems!$A:$D,2,FALSE)</f>
        <v>Architectures for healthcare technologies</v>
      </c>
    </row>
    <row r="56">
      <c r="A56" s="27">
        <v>194047.0</v>
      </c>
      <c r="B56" s="27">
        <v>92.0</v>
      </c>
      <c r="C56" s="27" t="str">
        <f>VLOOKUP($B56,Problems!$A:$D,4,FALSE)</f>
        <v>Health perspective</v>
      </c>
      <c r="D56" s="27" t="str">
        <f>VLOOKUP($B56,Problems!$A:$D,3,FALSE)</f>
        <v>Diseases and Health Issues</v>
      </c>
      <c r="E56" s="90" t="str">
        <f>VLOOKUP($B56,Problems!$A:$D,2,FALSE)</f>
        <v>Cognitive decline and dementia</v>
      </c>
    </row>
    <row r="57">
      <c r="A57" s="27">
        <v>194047.0</v>
      </c>
      <c r="B57" s="27">
        <v>56.0</v>
      </c>
      <c r="C57" s="27" t="str">
        <f>VLOOKUP($B57,Problems!$A:$D,4,FALSE)</f>
        <v>Computer Science perspective</v>
      </c>
      <c r="D57" s="27" t="str">
        <f>VLOOKUP($B57,Problems!$A:$D,3,FALSE)</f>
        <v>Middleware</v>
      </c>
      <c r="E57" s="90" t="str">
        <f>VLOOKUP($B57,Problems!$A:$D,2,FALSE)</f>
        <v>Connect different IoT devices to monitor people with dementia aiming to improve their lifes</v>
      </c>
    </row>
    <row r="58">
      <c r="A58" s="27">
        <v>193891.0</v>
      </c>
      <c r="B58" s="27">
        <v>26.0</v>
      </c>
      <c r="C58" s="27" t="str">
        <f>VLOOKUP($B58,Problems!$A:$D,4,FALSE)</f>
        <v>Health perspective</v>
      </c>
      <c r="D58" s="27" t="str">
        <f>VLOOKUP($B58,Problems!$A:$D,3,FALSE)</f>
        <v>General Issues</v>
      </c>
      <c r="E58" s="90" t="str">
        <f>VLOOKUP($B58,Problems!$A:$D,2,FALSE)</f>
        <v>Reducing healthcare costs and providing improved and reliable services</v>
      </c>
    </row>
    <row r="59">
      <c r="A59" s="27">
        <v>193891.0</v>
      </c>
      <c r="B59" s="27">
        <v>58.0</v>
      </c>
      <c r="C59" s="27" t="str">
        <f>VLOOKUP($B59,Problems!$A:$D,4,FALSE)</f>
        <v>Computer Science perspective</v>
      </c>
      <c r="D59" s="27" t="str">
        <f>VLOOKUP($B59,Problems!$A:$D,3,FALSE)</f>
        <v>Software Engineering</v>
      </c>
      <c r="E59" s="90" t="str">
        <f>VLOOKUP($B59,Problems!$A:$D,2,FALSE)</f>
        <v>Architectures for healthcare technologies</v>
      </c>
    </row>
    <row r="60">
      <c r="A60" s="27">
        <v>193878.0</v>
      </c>
      <c r="B60" s="27">
        <v>59.0</v>
      </c>
      <c r="C60" s="27" t="str">
        <f>VLOOKUP($B60,Problems!$A:$D,4,FALSE)</f>
        <v>Health perspective</v>
      </c>
      <c r="D60" s="27" t="str">
        <f>VLOOKUP($B60,Problems!$A:$D,3,FALSE)</f>
        <v>Ethics</v>
      </c>
      <c r="E60" s="90" t="str">
        <f>VLOOKUP($B60,Problems!$A:$D,2,FALSE)</f>
        <v>Ethical responsability over health data</v>
      </c>
    </row>
    <row r="61">
      <c r="A61" s="27">
        <v>193878.0</v>
      </c>
      <c r="B61" s="27">
        <v>60.0</v>
      </c>
      <c r="C61" s="27" t="str">
        <f>VLOOKUP($B61,Problems!$A:$D,4,FALSE)</f>
        <v>Computer Science perspective</v>
      </c>
      <c r="D61" s="27" t="str">
        <f>VLOOKUP($B61,Problems!$A:$D,3,FALSE)</f>
        <v>Software Engineering</v>
      </c>
      <c r="E61" s="90" t="str">
        <f>VLOOKUP($B61,Problems!$A:$D,2,FALSE)</f>
        <v>Guidelines for design Health-related Internet of Things solutions</v>
      </c>
    </row>
    <row r="62">
      <c r="A62" s="27">
        <v>193935.0</v>
      </c>
      <c r="B62" s="27">
        <v>61.0</v>
      </c>
      <c r="C62" s="27" t="str">
        <f>VLOOKUP($B62,Problems!$A:$D,4,FALSE)</f>
        <v>Health perspective</v>
      </c>
      <c r="D62" s="27" t="str">
        <f>VLOOKUP($B62,Problems!$A:$D,3,FALSE)</f>
        <v>Illness detection</v>
      </c>
      <c r="E62" s="90" t="str">
        <f>VLOOKUP($B62,Problems!$A:$D,2,FALSE)</f>
        <v>Detect emotional state</v>
      </c>
    </row>
    <row r="63">
      <c r="A63" s="27">
        <v>193935.0</v>
      </c>
      <c r="B63" s="27">
        <v>58.0</v>
      </c>
      <c r="C63" s="27" t="str">
        <f>VLOOKUP($B63,Problems!$A:$D,4,FALSE)</f>
        <v>Computer Science perspective</v>
      </c>
      <c r="D63" s="27" t="str">
        <f>VLOOKUP($B63,Problems!$A:$D,3,FALSE)</f>
        <v>Software Engineering</v>
      </c>
      <c r="E63" s="90" t="str">
        <f>VLOOKUP($B63,Problems!$A:$D,2,FALSE)</f>
        <v>Architectures for healthcare technologies</v>
      </c>
    </row>
    <row r="64">
      <c r="A64" s="27">
        <v>194209.0</v>
      </c>
      <c r="B64" s="27">
        <v>65.0</v>
      </c>
      <c r="C64" s="27" t="str">
        <f>VLOOKUP($B64,Problems!$A:$D,4,FALSE)</f>
        <v>Computer Science perspective</v>
      </c>
      <c r="D64" s="27" t="str">
        <f>VLOOKUP($B64,Problems!$A:$D,3,FALSE)</f>
        <v>Literature Review</v>
      </c>
      <c r="E64" s="90" t="str">
        <f>VLOOKUP($B64,Problems!$A:$D,2,FALSE)</f>
        <v>Lack of a comprehensive picture of IoT/wearable usage and applications for elderly healthcare</v>
      </c>
    </row>
    <row r="65">
      <c r="A65" s="27">
        <v>194110.0</v>
      </c>
      <c r="B65" s="27">
        <v>66.0</v>
      </c>
      <c r="C65" s="27" t="str">
        <f>VLOOKUP($B65,Problems!$A:$D,4,FALSE)</f>
        <v>Health perspective</v>
      </c>
      <c r="D65" s="27" t="str">
        <f>VLOOKUP($B65,Problems!$A:$D,3,FALSE)</f>
        <v>General Issues</v>
      </c>
      <c r="E65" s="90" t="str">
        <f>VLOOKUP($B65,Problems!$A:$D,2,FALSE)</f>
        <v>Smart home healthcare services</v>
      </c>
    </row>
    <row r="66">
      <c r="A66" s="27">
        <v>194110.0</v>
      </c>
      <c r="B66" s="27">
        <v>67.0</v>
      </c>
      <c r="C66" s="27" t="str">
        <f>VLOOKUP($B66,Problems!$A:$D,4,FALSE)</f>
        <v>Computer Science perspective</v>
      </c>
      <c r="D66" s="27" t="str">
        <f>VLOOKUP($B66,Problems!$A:$D,3,FALSE)</f>
        <v>Sensors and Wearables</v>
      </c>
      <c r="E66" s="90" t="str">
        <f>VLOOKUP($B66,Problems!$A:$D,2,FALSE)</f>
        <v>Liquid level sensing</v>
      </c>
    </row>
    <row r="67">
      <c r="A67" s="27">
        <v>194012.0</v>
      </c>
      <c r="B67" s="27">
        <v>68.0</v>
      </c>
      <c r="C67" s="27" t="str">
        <f>VLOOKUP($B67,Problems!$A:$D,4,FALSE)</f>
        <v>Health perspective</v>
      </c>
      <c r="D67" s="27" t="str">
        <f>VLOOKUP($B67,Problems!$A:$D,3,FALSE)</f>
        <v>Health Monitoring</v>
      </c>
      <c r="E67" s="90" t="str">
        <f>VLOOKUP($B67,Problems!$A:$D,2,FALSE)</f>
        <v>Monitor patients who live further away from the city</v>
      </c>
    </row>
    <row r="68">
      <c r="A68" s="27">
        <v>194012.0</v>
      </c>
      <c r="B68" s="27">
        <v>135.0</v>
      </c>
      <c r="C68" s="27" t="str">
        <f>VLOOKUP($B68,Problems!$A:$D,4,FALSE)</f>
        <v>Computer Science perspective</v>
      </c>
      <c r="D68" s="27" t="str">
        <f>VLOOKUP($B68,Problems!$A:$D,3,FALSE)</f>
        <v>Big Data</v>
      </c>
      <c r="E68" s="90" t="str">
        <f>VLOOKUP($B68,Problems!$A:$D,2,FALSE)</f>
        <v>Health related data have grown exponentially in the past decades</v>
      </c>
    </row>
    <row r="69">
      <c r="A69" s="27">
        <v>193957.0</v>
      </c>
      <c r="B69" s="27">
        <v>51.0</v>
      </c>
      <c r="C69" s="27" t="str">
        <f>VLOOKUP($B69,Problems!$A:$D,4,FALSE)</f>
        <v>Health perspective</v>
      </c>
      <c r="D69" s="27" t="str">
        <f>VLOOKUP($B69,Problems!$A:$D,3,FALSE)</f>
        <v>Diseases and Health Issues</v>
      </c>
      <c r="E69" s="90" t="str">
        <f>VLOOKUP($B69,Problems!$A:$D,2,FALSE)</f>
        <v>Falls</v>
      </c>
    </row>
    <row r="70">
      <c r="A70" s="27">
        <v>193957.0</v>
      </c>
      <c r="B70" s="27">
        <v>70.0</v>
      </c>
      <c r="C70" s="27" t="str">
        <f>VLOOKUP($B70,Problems!$A:$D,4,FALSE)</f>
        <v>Computer Science perspective</v>
      </c>
      <c r="D70" s="27" t="str">
        <f>VLOOKUP($B70,Problems!$A:$D,3,FALSE)</f>
        <v>Applications</v>
      </c>
      <c r="E70" s="90" t="str">
        <f>VLOOKUP($B70,Problems!$A:$D,2,FALSE)</f>
        <v>Cloud-based system for activity assessment and fall detection</v>
      </c>
    </row>
    <row r="71">
      <c r="A71" s="27">
        <v>193890.0</v>
      </c>
      <c r="B71" s="27">
        <v>71.0</v>
      </c>
      <c r="C71" s="27" t="str">
        <f>VLOOKUP($B71,Problems!$A:$D,4,FALSE)</f>
        <v>Health perspective</v>
      </c>
      <c r="D71" s="27" t="str">
        <f>VLOOKUP($B71,Problems!$A:$D,3,FALSE)</f>
        <v>Elderly Healthcare</v>
      </c>
      <c r="E71" s="90" t="str">
        <f>VLOOKUP($B71,Problems!$A:$D,2,FALSE)</f>
        <v>Reduced physical ability in elderly</v>
      </c>
    </row>
    <row r="72">
      <c r="A72" s="27">
        <v>193890.0</v>
      </c>
      <c r="B72" s="27">
        <v>72.0</v>
      </c>
      <c r="C72" s="27" t="str">
        <f>VLOOKUP($B72,Problems!$A:$D,4,FALSE)</f>
        <v>Computer Science perspective</v>
      </c>
      <c r="D72" s="27" t="str">
        <f>VLOOKUP($B72,Problems!$A:$D,3,FALSE)</f>
        <v>Software Engineering</v>
      </c>
      <c r="E72" s="90" t="str">
        <f>VLOOKUP($B72,Problems!$A:$D,2,FALSE)</f>
        <v>Universal design (UD) for IoT aplication</v>
      </c>
    </row>
    <row r="73">
      <c r="A73" s="27">
        <v>193901.0</v>
      </c>
      <c r="B73" s="27">
        <v>73.0</v>
      </c>
      <c r="C73" s="27" t="str">
        <f>VLOOKUP($B73,Problems!$A:$D,4,FALSE)</f>
        <v>Computer Science perspective</v>
      </c>
      <c r="D73" s="27" t="str">
        <f>VLOOKUP($B73,Problems!$A:$D,3,FALSE)</f>
        <v>Literature Review</v>
      </c>
      <c r="E73" s="90" t="str">
        <f>VLOOKUP($B73,Problems!$A:$D,2,FALSE)</f>
        <v>Abstence of a review related to current state and future trends for healthcare applications based on IoT infrastructure</v>
      </c>
    </row>
    <row r="74">
      <c r="A74" s="27">
        <v>193848.0</v>
      </c>
      <c r="B74" s="27">
        <v>74.0</v>
      </c>
      <c r="C74" s="27" t="str">
        <f>VLOOKUP($B74,Problems!$A:$D,4,FALSE)</f>
        <v>Health perspective</v>
      </c>
      <c r="D74" s="27" t="str">
        <f>VLOOKUP($B74,Problems!$A:$D,3,FALSE)</f>
        <v>Health Monitoring</v>
      </c>
      <c r="E74" s="90" t="str">
        <f>VLOOKUP($B74,Problems!$A:$D,2,FALSE)</f>
        <v>Deployment of ubiquitous health monitoring systems especially in clinical environments</v>
      </c>
    </row>
    <row r="75">
      <c r="A75" s="27">
        <v>193848.0</v>
      </c>
      <c r="B75" s="27">
        <v>75.0</v>
      </c>
      <c r="C75" s="27" t="str">
        <f>VLOOKUP($B75,Problems!$A:$D,4,FALSE)</f>
        <v>Computer Science perspective</v>
      </c>
      <c r="D75" s="27" t="str">
        <f>VLOOKUP($B75,Problems!$A:$D,3,FALSE)</f>
        <v>Network and Communication Technologies</v>
      </c>
      <c r="E75" s="90" t="str">
        <f>VLOOKUP($B75,Problems!$A:$D,2,FALSE)</f>
        <v>Smart e-Health Gateway</v>
      </c>
    </row>
    <row r="76">
      <c r="A76" s="27">
        <v>193863.0</v>
      </c>
      <c r="B76" s="27">
        <v>76.0</v>
      </c>
      <c r="C76" s="27" t="str">
        <f>VLOOKUP($B76,Problems!$A:$D,4,FALSE)</f>
        <v>Health perspective</v>
      </c>
      <c r="D76" s="27" t="str">
        <f>VLOOKUP($B76,Problems!$A:$D,3,FALSE)</f>
        <v>General Issues</v>
      </c>
      <c r="E76" s="90" t="str">
        <f>VLOOKUP($B76,Problems!$A:$D,2,FALSE)</f>
        <v>Improve the quality of life of hospitalized children</v>
      </c>
    </row>
    <row r="77">
      <c r="A77" s="27">
        <v>193863.0</v>
      </c>
      <c r="B77" s="27">
        <v>77.0</v>
      </c>
      <c r="C77" s="27" t="str">
        <f>VLOOKUP($B77,Problems!$A:$D,4,FALSE)</f>
        <v>Computer Science perspective</v>
      </c>
      <c r="D77" s="27" t="str">
        <f>VLOOKUP($B77,Problems!$A:$D,3,FALSE)</f>
        <v>Human-Computer Interaction</v>
      </c>
      <c r="E77" s="90" t="str">
        <f>VLOOKUP($B77,Problems!$A:$D,2,FALSE)</f>
        <v>User's experiences</v>
      </c>
    </row>
    <row r="78">
      <c r="A78" s="27">
        <v>193913.0</v>
      </c>
      <c r="B78" s="27">
        <v>23.0</v>
      </c>
      <c r="C78" s="27" t="str">
        <f>VLOOKUP($B78,Problems!$A:$D,4,FALSE)</f>
        <v>Health perspective</v>
      </c>
      <c r="D78" s="27" t="str">
        <f>VLOOKUP($B78,Problems!$A:$D,3,FALSE)</f>
        <v>Health Monitoring</v>
      </c>
      <c r="E78" s="90" t="str">
        <f>VLOOKUP($B78,Problems!$A:$D,2,FALSE)</f>
        <v>Continuos and real time monitoring of vital sign</v>
      </c>
    </row>
    <row r="79">
      <c r="A79" s="27">
        <v>193913.0</v>
      </c>
      <c r="B79" s="27">
        <v>79.0</v>
      </c>
      <c r="C79" s="27" t="str">
        <f>VLOOKUP($B79,Problems!$A:$D,4,FALSE)</f>
        <v>Computer Science perspective</v>
      </c>
      <c r="D79" s="27" t="str">
        <f>VLOOKUP($B79,Problems!$A:$D,3,FALSE)</f>
        <v>Energy Consumption</v>
      </c>
      <c r="E79" s="90" t="str">
        <f>VLOOKUP($B79,Problems!$A:$D,2,FALSE)</f>
        <v>Energy harvesting for wearable</v>
      </c>
    </row>
    <row r="80">
      <c r="A80" s="27">
        <v>194107.0</v>
      </c>
      <c r="B80" s="27">
        <v>80.0</v>
      </c>
      <c r="C80" s="27" t="str">
        <f>VLOOKUP($B80,Problems!$A:$D,4,FALSE)</f>
        <v>Health perspective</v>
      </c>
      <c r="D80" s="27" t="str">
        <f>VLOOKUP($B80,Problems!$A:$D,3,FALSE)</f>
        <v>Diseases and Health Issues</v>
      </c>
      <c r="E80" s="90" t="str">
        <f>VLOOKUP($B80,Problems!$A:$D,2,FALSE)</f>
        <v>Cancer</v>
      </c>
    </row>
    <row r="81">
      <c r="A81" s="27">
        <v>193903.0</v>
      </c>
      <c r="B81" s="27">
        <v>81.0</v>
      </c>
      <c r="C81" s="27" t="str">
        <f>VLOOKUP($B81,Problems!$A:$D,4,FALSE)</f>
        <v>Computer Science perspective</v>
      </c>
      <c r="D81" s="27" t="str">
        <f>VLOOKUP($B81,Problems!$A:$D,3,FALSE)</f>
        <v>Energy Consumption</v>
      </c>
      <c r="E81" s="90" t="str">
        <f>VLOOKUP($B81,Problems!$A:$D,2,FALSE)</f>
        <v>The size of battery needed to power these nodes during the monitoring period</v>
      </c>
    </row>
    <row r="82">
      <c r="A82" s="27">
        <v>193903.0</v>
      </c>
      <c r="B82" s="27">
        <v>82.0</v>
      </c>
      <c r="C82" s="27" t="str">
        <f>VLOOKUP($B82,Problems!$A:$D,4,FALSE)</f>
        <v>Computer Science perspective</v>
      </c>
      <c r="D82" s="27" t="str">
        <f>VLOOKUP($B82,Problems!$A:$D,3,FALSE)</f>
        <v>Energy Consumption</v>
      </c>
      <c r="E82" s="90" t="str">
        <f>VLOOKUP($B82,Problems!$A:$D,2,FALSE)</f>
        <v>The limited power source restricts the processing power of the sensor nodes and imposes the use of signal processing algorithms with low complexity, for real-time classi_x000c_cation</v>
      </c>
    </row>
    <row r="83">
      <c r="A83" s="27">
        <v>193889.0</v>
      </c>
      <c r="B83" s="27">
        <v>83.0</v>
      </c>
      <c r="C83" s="27" t="str">
        <f>VLOOKUP($B83,Problems!$A:$D,4,FALSE)</f>
        <v>Health perspective</v>
      </c>
      <c r="D83" s="27" t="str">
        <f>VLOOKUP($B83,Problems!$A:$D,3,FALSE)</f>
        <v>Health Monitoring</v>
      </c>
      <c r="E83" s="90" t="str">
        <f>VLOOKUP($B83,Problems!$A:$D,2,FALSE)</f>
        <v>Monitor air and water quality (in and outdoor)</v>
      </c>
    </row>
    <row r="84">
      <c r="A84" s="27">
        <v>193889.0</v>
      </c>
      <c r="B84" s="27">
        <v>84.0</v>
      </c>
      <c r="C84" s="27" t="str">
        <f>VLOOKUP($B84,Problems!$A:$D,4,FALSE)</f>
        <v>Computer Science perspective</v>
      </c>
      <c r="D84" s="27" t="str">
        <f>VLOOKUP($B84,Problems!$A:$D,3,FALSE)</f>
        <v>Applications</v>
      </c>
      <c r="E84" s="90" t="str">
        <f>VLOOKUP($B84,Problems!$A:$D,2,FALSE)</f>
        <v>Create a real-time, low-cost water monitoring system</v>
      </c>
    </row>
    <row r="85">
      <c r="A85" s="27">
        <v>193909.0</v>
      </c>
      <c r="B85" s="27">
        <v>85.0</v>
      </c>
      <c r="C85" s="27" t="str">
        <f>VLOOKUP($B85,Problems!$A:$D,4,FALSE)</f>
        <v>Computer Science perspective</v>
      </c>
      <c r="D85" s="27" t="str">
        <f>VLOOKUP($B85,Problems!$A:$D,3,FALSE)</f>
        <v>Software Engineering</v>
      </c>
      <c r="E85" s="90" t="str">
        <f>VLOOKUP($B85,Problems!$A:$D,2,FALSE)</f>
        <v>Build connected health models</v>
      </c>
    </row>
    <row r="86">
      <c r="A86" s="27">
        <v>193909.0</v>
      </c>
      <c r="B86" s="27">
        <v>86.0</v>
      </c>
      <c r="C86" s="27" t="str">
        <f>VLOOKUP($B86,Problems!$A:$D,4,FALSE)</f>
        <v>Computer Science perspective</v>
      </c>
      <c r="D86" s="27" t="str">
        <f>VLOOKUP($B86,Problems!$A:$D,3,FALSE)</f>
        <v>Network and Communication Technologies</v>
      </c>
      <c r="E86" s="90" t="str">
        <f>VLOOKUP($B86,Problems!$A:$D,2,FALSE)</f>
        <v>Evaluate the performance of protocol considering the IEEE 11073 standard</v>
      </c>
    </row>
    <row r="87">
      <c r="A87" s="27">
        <v>193962.0</v>
      </c>
      <c r="B87" s="27">
        <v>87.0</v>
      </c>
      <c r="C87" s="27" t="str">
        <f>VLOOKUP($B87,Problems!$A:$D,4,FALSE)</f>
        <v>Health perspective</v>
      </c>
      <c r="D87" s="27" t="str">
        <f>VLOOKUP($B87,Problems!$A:$D,3,FALSE)</f>
        <v>Illness detection</v>
      </c>
      <c r="E87" s="90" t="str">
        <f>VLOOKUP($B87,Problems!$A:$D,2,FALSE)</f>
        <v>Early illness detection</v>
      </c>
    </row>
    <row r="88">
      <c r="A88" s="27">
        <v>193962.0</v>
      </c>
      <c r="B88" s="27">
        <v>88.0</v>
      </c>
      <c r="C88" s="27" t="str">
        <f>VLOOKUP($B88,Problems!$A:$D,4,FALSE)</f>
        <v>Computer Science perspective</v>
      </c>
      <c r="D88" s="27" t="str">
        <f>VLOOKUP($B88,Problems!$A:$D,3,FALSE)</f>
        <v>Data Analytics</v>
      </c>
      <c r="E88" s="90" t="str">
        <f>VLOOKUP($B88,Problems!$A:$D,2,FALSE)</f>
        <v>Extract potential medically significant insights from sensor data</v>
      </c>
    </row>
    <row r="89">
      <c r="A89" s="27">
        <v>193880.0</v>
      </c>
      <c r="B89" s="27">
        <v>89.0</v>
      </c>
      <c r="C89" s="27" t="str">
        <f>VLOOKUP($B89,Problems!$A:$D,4,FALSE)</f>
        <v>Computer Science perspective</v>
      </c>
      <c r="D89" s="27" t="str">
        <f>VLOOKUP($B89,Problems!$A:$D,3,FALSE)</f>
        <v>Human-Computer Interaction</v>
      </c>
      <c r="E89" s="90" t="str">
        <f>VLOOKUP($B89,Problems!$A:$D,2,FALSE)</f>
        <v>Positive computing research requires cross-disciplinary collaboration among computing, design, human-computer interaction (HCI), and psychology fields. Therefore, acquiring holistic perspectives on this research domain is very challenging.</v>
      </c>
    </row>
    <row r="90">
      <c r="A90" s="27">
        <v>193907.0</v>
      </c>
      <c r="B90" s="27">
        <v>90.0</v>
      </c>
      <c r="C90" s="27" t="str">
        <f>VLOOKUP($B90,Problems!$A:$D,4,FALSE)</f>
        <v>Health perspective</v>
      </c>
      <c r="D90" s="27" t="str">
        <f>VLOOKUP($B90,Problems!$A:$D,3,FALSE)</f>
        <v>Data Management</v>
      </c>
      <c r="E90" s="90" t="str">
        <f>VLOOKUP($B90,Problems!$A:$D,2,FALSE)</f>
        <v>The difficult faced by healthcare professionals to get an iIntegrated overview of health data and an efficient data analysis process</v>
      </c>
    </row>
    <row r="91">
      <c r="A91" s="27">
        <v>193907.0</v>
      </c>
      <c r="B91" s="27">
        <v>91.0</v>
      </c>
      <c r="C91" s="27" t="str">
        <f>VLOOKUP($B91,Problems!$A:$D,4,FALSE)</f>
        <v>Computer Science perspective</v>
      </c>
      <c r="D91" s="27" t="str">
        <f>VLOOKUP($B91,Problems!$A:$D,3,FALSE)</f>
        <v>Middleware</v>
      </c>
      <c r="E91" s="90" t="str">
        <f>VLOOKUP($B91,Problems!$A:$D,2,FALSE)</f>
        <v>Issues of the source-format heterogeneity of data captured by eHealth IoT devices and the issues of interoperability among different eHealth systems</v>
      </c>
    </row>
    <row r="92">
      <c r="A92" s="27">
        <v>193987.0</v>
      </c>
      <c r="B92" s="27">
        <v>92.0</v>
      </c>
      <c r="C92" s="27" t="str">
        <f>VLOOKUP($B92,Problems!$A:$D,4,FALSE)</f>
        <v>Health perspective</v>
      </c>
      <c r="D92" s="27" t="str">
        <f>VLOOKUP($B92,Problems!$A:$D,3,FALSE)</f>
        <v>Diseases and Health Issues</v>
      </c>
      <c r="E92" s="90" t="str">
        <f>VLOOKUP($B92,Problems!$A:$D,2,FALSE)</f>
        <v>Cognitive decline and dementia</v>
      </c>
    </row>
    <row r="93">
      <c r="A93" s="27">
        <v>193987.0</v>
      </c>
      <c r="B93" s="27">
        <v>93.0</v>
      </c>
      <c r="C93" s="27" t="str">
        <f>VLOOKUP($B93,Problems!$A:$D,4,FALSE)</f>
        <v>Computer Science perspective</v>
      </c>
      <c r="D93" s="27" t="str">
        <f>VLOOKUP($B93,Problems!$A:$D,3,FALSE)</f>
        <v>Applications</v>
      </c>
      <c r="E93" s="90" t="str">
        <f>VLOOKUP($B93,Problems!$A:$D,2,FALSE)</f>
        <v>The usage of social media to improve the elderly quality of life</v>
      </c>
    </row>
    <row r="94">
      <c r="A94" s="27">
        <v>194213.0</v>
      </c>
      <c r="B94" s="27">
        <v>59.0</v>
      </c>
      <c r="C94" s="27" t="str">
        <f>VLOOKUP($B94,Problems!$A:$D,4,FALSE)</f>
        <v>Health perspective</v>
      </c>
      <c r="D94" s="27" t="str">
        <f>VLOOKUP($B94,Problems!$A:$D,3,FALSE)</f>
        <v>Ethics</v>
      </c>
      <c r="E94" s="90" t="str">
        <f>VLOOKUP($B94,Problems!$A:$D,2,FALSE)</f>
        <v>Ethical responsability over health data</v>
      </c>
    </row>
    <row r="95">
      <c r="A95" s="27">
        <v>193937.0</v>
      </c>
      <c r="B95" s="27">
        <v>95.0</v>
      </c>
      <c r="C95" s="27" t="str">
        <f>VLOOKUP($B95,Problems!$A:$D,4,FALSE)</f>
        <v>Health perspective</v>
      </c>
      <c r="D95" s="27" t="str">
        <f>VLOOKUP($B95,Problems!$A:$D,3,FALSE)</f>
        <v>Health Monitoring</v>
      </c>
      <c r="E95" s="90" t="str">
        <f>VLOOKUP($B95,Problems!$A:$D,2,FALSE)</f>
        <v>Monitor patient behaviours</v>
      </c>
    </row>
    <row r="96">
      <c r="A96" s="27">
        <v>193937.0</v>
      </c>
      <c r="B96" s="27">
        <v>96.0</v>
      </c>
      <c r="C96" s="27" t="str">
        <f>VLOOKUP($B96,Problems!$A:$D,4,FALSE)</f>
        <v>Computer Science perspective</v>
      </c>
      <c r="D96" s="27" t="str">
        <f>VLOOKUP($B96,Problems!$A:$D,3,FALSE)</f>
        <v>Big Data</v>
      </c>
      <c r="E96" s="90" t="str">
        <f>VLOOKUP($B96,Problems!$A:$D,2,FALSE)</f>
        <v>Build a system able to handle massive amount of data and support heavy querying</v>
      </c>
    </row>
    <row r="97">
      <c r="A97" s="27">
        <v>193861.0</v>
      </c>
      <c r="B97" s="27">
        <v>97.0</v>
      </c>
      <c r="C97" s="27" t="str">
        <f>VLOOKUP($B97,Problems!$A:$D,4,FALSE)</f>
        <v>Computer Science perspective</v>
      </c>
      <c r="D97" s="27" t="str">
        <f>VLOOKUP($B97,Problems!$A:$D,3,FALSE)</f>
        <v>Data Monitoring</v>
      </c>
      <c r="E97" s="90" t="str">
        <f>VLOOKUP($B97,Problems!$A:$D,2,FALSE)</f>
        <v>Current monitoring systems do not stay in the elderly</v>
      </c>
    </row>
    <row r="98">
      <c r="A98" s="27">
        <v>193953.0</v>
      </c>
      <c r="B98" s="27">
        <v>39.0</v>
      </c>
      <c r="C98" s="27" t="str">
        <f>VLOOKUP($B98,Problems!$A:$D,4,FALSE)</f>
        <v>Health perspective</v>
      </c>
      <c r="D98" s="27" t="str">
        <f>VLOOKUP($B98,Problems!$A:$D,3,FALSE)</f>
        <v>General Issues</v>
      </c>
      <c r="E98" s="90" t="str">
        <f>VLOOKUP($B98,Problems!$A:$D,2,FALSE)</f>
        <v>Population ageing</v>
      </c>
    </row>
    <row r="99">
      <c r="A99" s="27">
        <v>193872.0</v>
      </c>
      <c r="B99" s="27">
        <v>66.0</v>
      </c>
      <c r="C99" s="27" t="str">
        <f>VLOOKUP($B99,Problems!$A:$D,4,FALSE)</f>
        <v>Health perspective</v>
      </c>
      <c r="D99" s="27" t="str">
        <f>VLOOKUP($B99,Problems!$A:$D,3,FALSE)</f>
        <v>General Issues</v>
      </c>
      <c r="E99" s="90" t="str">
        <f>VLOOKUP($B99,Problems!$A:$D,2,FALSE)</f>
        <v>Smart home healthcare services</v>
      </c>
    </row>
    <row r="100">
      <c r="A100" s="27">
        <v>193872.0</v>
      </c>
      <c r="B100" s="27">
        <v>100.0</v>
      </c>
      <c r="C100" s="27" t="str">
        <f>VLOOKUP($B100,Problems!$A:$D,4,FALSE)</f>
        <v>Computer Science perspective</v>
      </c>
      <c r="D100" s="27" t="str">
        <f>VLOOKUP($B100,Problems!$A:$D,3,FALSE)</f>
        <v>Middleware</v>
      </c>
      <c r="E100" s="90" t="str">
        <f>VLOOKUP($B100,Problems!$A:$D,2,FALSE)</f>
        <v>Integration of heterogeneous contexts of a smart home</v>
      </c>
    </row>
    <row r="101">
      <c r="A101" s="27">
        <v>193872.0</v>
      </c>
      <c r="B101" s="27">
        <v>321.0</v>
      </c>
      <c r="C101" s="27" t="str">
        <f>VLOOKUP($B101,Problems!$A:$D,4,FALSE)</f>
        <v>Computer Science perspective</v>
      </c>
      <c r="D101" s="27" t="str">
        <f>VLOOKUP($B101,Problems!$A:$D,3,FALSE)</f>
        <v>Machine Learning and Decision Support Systems</v>
      </c>
      <c r="E101" s="90" t="str">
        <f>VLOOKUP($B101,Problems!$A:$D,2,FALSE)</f>
        <v>Recognize user activities and detect abnormalities</v>
      </c>
    </row>
    <row r="102">
      <c r="A102" s="27">
        <v>193872.0</v>
      </c>
      <c r="B102" s="27">
        <v>369.0</v>
      </c>
      <c r="C102" s="27" t="str">
        <f>VLOOKUP($B102,Problems!$A:$D,4,FALSE)</f>
        <v>Computer Science perspective</v>
      </c>
      <c r="D102" s="27" t="str">
        <f>VLOOKUP($B102,Problems!$A:$D,3,FALSE)</f>
        <v>Human-Computer Interaction</v>
      </c>
      <c r="E102" s="90" t="str">
        <f>VLOOKUP($B102,Problems!$A:$D,2,FALSE)</f>
        <v>Manage the personalized smart home in a friendly way</v>
      </c>
    </row>
    <row r="103">
      <c r="A103" s="27">
        <v>193910.0</v>
      </c>
      <c r="B103" s="27">
        <v>40.0</v>
      </c>
      <c r="C103" s="27" t="str">
        <f>VLOOKUP($B103,Problems!$A:$D,4,FALSE)</f>
        <v>Computer Science perspective</v>
      </c>
      <c r="D103" s="27" t="str">
        <f>VLOOKUP($B103,Problems!$A:$D,3,FALSE)</f>
        <v>Big Data</v>
      </c>
      <c r="E103" s="90" t="str">
        <f>VLOOKUP($B103,Problems!$A:$D,2,FALSE)</f>
        <v>Collect, storage, and manage data from various sensors (heterogeneous data)</v>
      </c>
    </row>
    <row r="104">
      <c r="A104" s="27">
        <v>193869.0</v>
      </c>
      <c r="B104" s="27">
        <v>102.0</v>
      </c>
      <c r="C104" s="27" t="str">
        <f>VLOOKUP($B104,Problems!$A:$D,4,FALSE)</f>
        <v>Computer Science perspective</v>
      </c>
      <c r="D104" s="27" t="str">
        <f>VLOOKUP($B104,Problems!$A:$D,3,FALSE)</f>
        <v>Security and Privacy</v>
      </c>
      <c r="E104" s="90" t="str">
        <f>VLOOKUP($B104,Problems!$A:$D,2,FALSE)</f>
        <v>Ensures the security of data exchanged between doctors and patients</v>
      </c>
    </row>
    <row r="105">
      <c r="A105" s="27">
        <v>194001.0</v>
      </c>
      <c r="B105" s="27">
        <v>103.0</v>
      </c>
      <c r="C105" s="27" t="str">
        <f>VLOOKUP($B105,Problems!$A:$D,4,FALSE)</f>
        <v>Health perspective</v>
      </c>
      <c r="D105" s="27" t="str">
        <f>VLOOKUP($B105,Problems!$A:$D,3,FALSE)</f>
        <v>Diseases and Health Issues</v>
      </c>
      <c r="E105" s="90" t="str">
        <f>VLOOKUP($B105,Problems!$A:$D,2,FALSE)</f>
        <v>Sleep apnea syndrome (SAS)</v>
      </c>
    </row>
    <row r="106">
      <c r="A106" s="27">
        <v>194001.0</v>
      </c>
      <c r="B106" s="27">
        <v>104.0</v>
      </c>
      <c r="C106" s="27" t="str">
        <f>VLOOKUP($B106,Problems!$A:$D,4,FALSE)</f>
        <v>Computer Science perspective</v>
      </c>
      <c r="D106" s="27" t="str">
        <f>VLOOKUP($B106,Problems!$A:$D,3,FALSE)</f>
        <v>Machine Learning and Decision Support Systems</v>
      </c>
      <c r="E106" s="90" t="str">
        <f>VLOOKUP($B106,Problems!$A:$D,2,FALSE)</f>
        <v>The need to have new simplified techniques and methods for screening and diagnosis</v>
      </c>
    </row>
    <row r="107">
      <c r="A107" s="27">
        <v>193967.0</v>
      </c>
      <c r="B107" s="27">
        <v>105.0</v>
      </c>
      <c r="C107" s="27" t="str">
        <f>VLOOKUP($B107,Problems!$A:$D,4,FALSE)</f>
        <v>Health perspective</v>
      </c>
      <c r="D107" s="27" t="str">
        <f>VLOOKUP($B107,Problems!$A:$D,3,FALSE)</f>
        <v>Illness detection</v>
      </c>
      <c r="E107" s="90" t="str">
        <f>VLOOKUP($B107,Problems!$A:$D,2,FALSE)</f>
        <v>Detect fetal bio-signals for the early detection of embryonic developmental impairments</v>
      </c>
    </row>
    <row r="108">
      <c r="A108" s="27">
        <v>193967.0</v>
      </c>
      <c r="B108" s="27">
        <v>106.0</v>
      </c>
      <c r="C108" s="27" t="str">
        <f>VLOOKUP($B108,Problems!$A:$D,4,FALSE)</f>
        <v>Computer Science perspective</v>
      </c>
      <c r="D108" s="27" t="str">
        <f>VLOOKUP($B108,Problems!$A:$D,3,FALSE)</f>
        <v>Sensors and Wearables</v>
      </c>
      <c r="E108" s="90" t="str">
        <f>VLOOKUP($B108,Problems!$A:$D,2,FALSE)</f>
        <v>Limitations of the existing sensors are: movement artefacts, triboelectric charge generation due to the friction within the garment and poor subject-sensor coupling.</v>
      </c>
    </row>
    <row r="109">
      <c r="A109" s="27">
        <v>194026.0</v>
      </c>
      <c r="B109" s="27">
        <v>87.0</v>
      </c>
      <c r="C109" s="27" t="str">
        <f>VLOOKUP($B109,Problems!$A:$D,4,FALSE)</f>
        <v>Health perspective</v>
      </c>
      <c r="D109" s="27" t="str">
        <f>VLOOKUP($B109,Problems!$A:$D,3,FALSE)</f>
        <v>Illness detection</v>
      </c>
      <c r="E109" s="90" t="str">
        <f>VLOOKUP($B109,Problems!$A:$D,2,FALSE)</f>
        <v>Early illness detection</v>
      </c>
    </row>
    <row r="110">
      <c r="A110" s="27">
        <v>193925.0</v>
      </c>
      <c r="B110" s="27">
        <v>87.0</v>
      </c>
      <c r="C110" s="27" t="str">
        <f>VLOOKUP($B110,Problems!$A:$D,4,FALSE)</f>
        <v>Health perspective</v>
      </c>
      <c r="D110" s="27" t="str">
        <f>VLOOKUP($B110,Problems!$A:$D,3,FALSE)</f>
        <v>Illness detection</v>
      </c>
      <c r="E110" s="90" t="str">
        <f>VLOOKUP($B110,Problems!$A:$D,2,FALSE)</f>
        <v>Early illness detection</v>
      </c>
    </row>
    <row r="111">
      <c r="A111" s="27">
        <v>193925.0</v>
      </c>
      <c r="B111" s="27">
        <v>110.0</v>
      </c>
      <c r="C111" s="27" t="str">
        <f>VLOOKUP($B111,Problems!$A:$D,4,FALSE)</f>
        <v>Computer Science perspective</v>
      </c>
      <c r="D111" s="27" t="str">
        <f>VLOOKUP($B111,Problems!$A:$D,3,FALSE)</f>
        <v>Security and Privacy</v>
      </c>
      <c r="E111" s="90" t="str">
        <f>VLOOKUP($B111,Problems!$A:$D,2,FALSE)</f>
        <v>Ensure the integrity and security of data in transit and storage</v>
      </c>
    </row>
    <row r="112">
      <c r="A112" s="27">
        <v>193870.0</v>
      </c>
      <c r="B112" s="27">
        <v>83.0</v>
      </c>
      <c r="C112" s="27" t="str">
        <f>VLOOKUP($B112,Problems!$A:$D,4,FALSE)</f>
        <v>Health perspective</v>
      </c>
      <c r="D112" s="27" t="str">
        <f>VLOOKUP($B112,Problems!$A:$D,3,FALSE)</f>
        <v>Health Monitoring</v>
      </c>
      <c r="E112" s="90" t="str">
        <f>VLOOKUP($B112,Problems!$A:$D,2,FALSE)</f>
        <v>Monitor air and water quality (in and outdoor)</v>
      </c>
    </row>
    <row r="113">
      <c r="A113" s="27">
        <v>193870.0</v>
      </c>
      <c r="B113" s="27">
        <v>112.0</v>
      </c>
      <c r="C113" s="27" t="str">
        <f>VLOOKUP($B113,Problems!$A:$D,4,FALSE)</f>
        <v>Computer Science perspective</v>
      </c>
      <c r="D113" s="27" t="str">
        <f>VLOOKUP($B113,Problems!$A:$D,3,FALSE)</f>
        <v>Applications</v>
      </c>
      <c r="E113" s="90" t="str">
        <f>VLOOKUP($B113,Problems!$A:$D,2,FALSE)</f>
        <v>Regular management of massive plant walls is costly and time-consuming</v>
      </c>
    </row>
    <row r="114">
      <c r="A114" s="27">
        <v>193949.0</v>
      </c>
      <c r="B114" s="27">
        <v>114.0</v>
      </c>
      <c r="C114" s="27" t="str">
        <f>VLOOKUP($B114,Problems!$A:$D,4,FALSE)</f>
        <v>Health perspective</v>
      </c>
      <c r="D114" s="27" t="str">
        <f>VLOOKUP($B114,Problems!$A:$D,3,FALSE)</f>
        <v>General Issues</v>
      </c>
      <c r="E114" s="90" t="str">
        <f>VLOOKUP($B114,Problems!$A:$D,2,FALSE)</f>
        <v>Sustaining health </v>
      </c>
    </row>
    <row r="115">
      <c r="A115" s="27">
        <v>193949.0</v>
      </c>
      <c r="B115" s="27">
        <v>115.0</v>
      </c>
      <c r="C115" s="27" t="str">
        <f>VLOOKUP($B115,Problems!$A:$D,4,FALSE)</f>
        <v>Computer Science perspective</v>
      </c>
      <c r="D115" s="27" t="str">
        <f>VLOOKUP($B115,Problems!$A:$D,3,FALSE)</f>
        <v>Sensors and Wearables</v>
      </c>
      <c r="E115" s="90" t="str">
        <f>VLOOKUP($B115,Problems!$A:$D,2,FALSE)</f>
        <v>Maintain accurate and authentic sensor data</v>
      </c>
    </row>
    <row r="116">
      <c r="A116" s="27">
        <v>194052.0</v>
      </c>
      <c r="B116" s="27">
        <v>39.0</v>
      </c>
      <c r="C116" s="27" t="str">
        <f>VLOOKUP($B116,Problems!$A:$D,4,FALSE)</f>
        <v>Health perspective</v>
      </c>
      <c r="D116" s="27" t="str">
        <f>VLOOKUP($B116,Problems!$A:$D,3,FALSE)</f>
        <v>General Issues</v>
      </c>
      <c r="E116" s="90" t="str">
        <f>VLOOKUP($B116,Problems!$A:$D,2,FALSE)</f>
        <v>Population ageing</v>
      </c>
    </row>
    <row r="117">
      <c r="A117" s="27">
        <v>194052.0</v>
      </c>
      <c r="B117" s="27">
        <v>123.0</v>
      </c>
      <c r="C117" s="27" t="str">
        <f>VLOOKUP($B117,Problems!$A:$D,4,FALSE)</f>
        <v>Computer Science perspective</v>
      </c>
      <c r="D117" s="27" t="str">
        <f>VLOOKUP($B117,Problems!$A:$D,3,FALSE)</f>
        <v>EHR</v>
      </c>
      <c r="E117" s="90" t="str">
        <f>VLOOKUP($B117,Problems!$A:$D,2,FALSE)</f>
        <v>Health information exchange</v>
      </c>
    </row>
    <row r="118">
      <c r="A118" s="27">
        <v>193899.0</v>
      </c>
      <c r="B118" s="27">
        <v>20.0</v>
      </c>
      <c r="C118" s="27" t="str">
        <f>VLOOKUP($B118,Problems!$A:$D,4,FALSE)</f>
        <v>Health perspective</v>
      </c>
      <c r="D118" s="27" t="str">
        <f>VLOOKUP($B118,Problems!$A:$D,3,FALSE)</f>
        <v>General Issues</v>
      </c>
      <c r="E118" s="90" t="str">
        <f>VLOOKUP($B118,Problems!$A:$D,2,FALSE)</f>
        <v>The growing demand for health care</v>
      </c>
    </row>
    <row r="119">
      <c r="A119" s="27">
        <v>193899.0</v>
      </c>
      <c r="B119" s="27">
        <v>123.0</v>
      </c>
      <c r="C119" s="27" t="str">
        <f>VLOOKUP($B119,Problems!$A:$D,4,FALSE)</f>
        <v>Computer Science perspective</v>
      </c>
      <c r="D119" s="27" t="str">
        <f>VLOOKUP($B119,Problems!$A:$D,3,FALSE)</f>
        <v>EHR</v>
      </c>
      <c r="E119" s="90" t="str">
        <f>VLOOKUP($B119,Problems!$A:$D,2,FALSE)</f>
        <v>Health information exchange</v>
      </c>
    </row>
    <row r="120">
      <c r="A120" s="27">
        <v>193912.0</v>
      </c>
      <c r="B120" s="27">
        <v>80.0</v>
      </c>
      <c r="C120" s="27" t="str">
        <f>VLOOKUP($B120,Problems!$A:$D,4,FALSE)</f>
        <v>Health perspective</v>
      </c>
      <c r="D120" s="27" t="str">
        <f>VLOOKUP($B120,Problems!$A:$D,3,FALSE)</f>
        <v>Diseases and Health Issues</v>
      </c>
      <c r="E120" s="90" t="str">
        <f>VLOOKUP($B120,Problems!$A:$D,2,FALSE)</f>
        <v>Cancer</v>
      </c>
    </row>
    <row r="121">
      <c r="A121" s="27">
        <v>193912.0</v>
      </c>
      <c r="B121" s="27">
        <v>121.0</v>
      </c>
      <c r="C121" s="27" t="str">
        <f>VLOOKUP($B121,Problems!$A:$D,4,FALSE)</f>
        <v>Computer Science perspective</v>
      </c>
      <c r="D121" s="27" t="str">
        <f>VLOOKUP($B121,Problems!$A:$D,3,FALSE)</f>
        <v>Security and Privacy</v>
      </c>
      <c r="E121" s="90" t="str">
        <f>VLOOKUP($B121,Problems!$A:$D,2,FALSE)</f>
        <v>Lack of regulation of healthcare technologies and their susceptibility to cybercrime</v>
      </c>
    </row>
    <row r="122">
      <c r="A122" s="27">
        <v>193850.0</v>
      </c>
      <c r="B122" s="27">
        <v>122.0</v>
      </c>
      <c r="C122" s="27" t="str">
        <f>VLOOKUP($B122,Problems!$A:$D,4,FALSE)</f>
        <v>Computer Science perspective</v>
      </c>
      <c r="D122" s="27" t="str">
        <f>VLOOKUP($B122,Problems!$A:$D,3,FALSE)</f>
        <v>Security and Privacy</v>
      </c>
      <c r="E122" s="90" t="str">
        <f>VLOOKUP($B122,Problems!$A:$D,2,FALSE)</f>
        <v>Data privacy and communication cost</v>
      </c>
    </row>
    <row r="123">
      <c r="A123" s="27">
        <v>193882.0</v>
      </c>
      <c r="B123" s="27">
        <v>123.0</v>
      </c>
      <c r="C123" s="27" t="str">
        <f>VLOOKUP($B123,Problems!$A:$D,4,FALSE)</f>
        <v>Computer Science perspective</v>
      </c>
      <c r="D123" s="27" t="str">
        <f>VLOOKUP($B123,Problems!$A:$D,3,FALSE)</f>
        <v>EHR</v>
      </c>
      <c r="E123" s="90" t="str">
        <f>VLOOKUP($B123,Problems!$A:$D,2,FALSE)</f>
        <v>Health information exchange</v>
      </c>
    </row>
    <row r="124">
      <c r="A124" s="27">
        <v>193934.0</v>
      </c>
      <c r="B124" s="27">
        <v>30.0</v>
      </c>
      <c r="C124" s="27" t="str">
        <f>VLOOKUP($B124,Problems!$A:$D,4,FALSE)</f>
        <v>Health perspective</v>
      </c>
      <c r="D124" s="27" t="str">
        <f>VLOOKUP($B124,Problems!$A:$D,3,FALSE)</f>
        <v>Elderly Healthcare</v>
      </c>
      <c r="E124" s="90" t="str">
        <f>VLOOKUP($B124,Problems!$A:$D,2,FALSE)</f>
        <v>Self-independence of elderly people</v>
      </c>
    </row>
    <row r="125">
      <c r="A125" s="27">
        <v>193934.0</v>
      </c>
      <c r="B125" s="27">
        <v>125.0</v>
      </c>
      <c r="C125" s="27" t="str">
        <f>VLOOKUP($B125,Problems!$A:$D,4,FALSE)</f>
        <v>Computer Science perspective</v>
      </c>
      <c r="D125" s="27" t="str">
        <f>VLOOKUP($B125,Problems!$A:$D,3,FALSE)</f>
        <v>Human-Computer Interaction</v>
      </c>
      <c r="E125" s="90" t="str">
        <f>VLOOKUP($B125,Problems!$A:$D,2,FALSE)</f>
        <v>Older people face some difficulties interacting with the technology</v>
      </c>
    </row>
    <row r="126">
      <c r="A126" s="27">
        <v>193955.0</v>
      </c>
      <c r="B126" s="27">
        <v>126.0</v>
      </c>
      <c r="C126" s="27" t="str">
        <f>VLOOKUP($B126,Problems!$A:$D,4,FALSE)</f>
        <v>Computer Science perspective</v>
      </c>
      <c r="D126" s="27" t="str">
        <f>VLOOKUP($B126,Problems!$A:$D,3,FALSE)</f>
        <v>Applications</v>
      </c>
      <c r="E126" s="90" t="str">
        <f>VLOOKUP($B126,Problems!$A:$D,2,FALSE)</f>
        <v>Indoor localization</v>
      </c>
    </row>
    <row r="127">
      <c r="A127" s="27">
        <v>193988.0</v>
      </c>
      <c r="B127" s="27">
        <v>92.0</v>
      </c>
      <c r="C127" s="27" t="str">
        <f>VLOOKUP($B127,Problems!$A:$D,4,FALSE)</f>
        <v>Health perspective</v>
      </c>
      <c r="D127" s="27" t="str">
        <f>VLOOKUP($B127,Problems!$A:$D,3,FALSE)</f>
        <v>Diseases and Health Issues</v>
      </c>
      <c r="E127" s="90" t="str">
        <f>VLOOKUP($B127,Problems!$A:$D,2,FALSE)</f>
        <v>Cognitive decline and dementia</v>
      </c>
    </row>
    <row r="128">
      <c r="A128" s="27">
        <v>193931.0</v>
      </c>
      <c r="B128" s="27">
        <v>128.0</v>
      </c>
      <c r="C128" s="27" t="str">
        <f>VLOOKUP($B128,Problems!$A:$D,4,FALSE)</f>
        <v>Health perspective</v>
      </c>
      <c r="D128" s="27" t="str">
        <f>VLOOKUP($B128,Problems!$A:$D,3,FALSE)</f>
        <v>Diseases and Health Issues</v>
      </c>
      <c r="E128" s="90" t="str">
        <f>VLOOKUP($B128,Problems!$A:$D,2,FALSE)</f>
        <v>Parkinson’s disease</v>
      </c>
    </row>
    <row r="129">
      <c r="A129" s="27">
        <v>193931.0</v>
      </c>
      <c r="B129" s="27">
        <v>129.0</v>
      </c>
      <c r="C129" s="27" t="str">
        <f>VLOOKUP($B129,Problems!$A:$D,4,FALSE)</f>
        <v>Computer Science perspective</v>
      </c>
      <c r="D129" s="27" t="str">
        <f>VLOOKUP($B129,Problems!$A:$D,3,FALSE)</f>
        <v>Business</v>
      </c>
      <c r="E129" s="90" t="str">
        <f>VLOOKUP($B129,Problems!$A:$D,2,FALSE)</f>
        <v>Low cost monitoring toolkit</v>
      </c>
    </row>
    <row r="130">
      <c r="A130" s="27">
        <v>193876.0</v>
      </c>
      <c r="B130" s="27">
        <v>103.0</v>
      </c>
      <c r="C130" s="27" t="str">
        <f>VLOOKUP($B130,Problems!$A:$D,4,FALSE)</f>
        <v>Health perspective</v>
      </c>
      <c r="D130" s="27" t="str">
        <f>VLOOKUP($B130,Problems!$A:$D,3,FALSE)</f>
        <v>Diseases and Health Issues</v>
      </c>
      <c r="E130" s="90" t="str">
        <f>VLOOKUP($B130,Problems!$A:$D,2,FALSE)</f>
        <v>Sleep apnea syndrome (SAS)</v>
      </c>
    </row>
    <row r="131">
      <c r="A131" s="27">
        <v>193876.0</v>
      </c>
      <c r="B131" s="27">
        <v>103.0</v>
      </c>
      <c r="C131" s="27" t="str">
        <f>VLOOKUP($B131,Problems!$A:$D,4,FALSE)</f>
        <v>Health perspective</v>
      </c>
      <c r="D131" s="27" t="str">
        <f>VLOOKUP($B131,Problems!$A:$D,3,FALSE)</f>
        <v>Diseases and Health Issues</v>
      </c>
      <c r="E131" s="90" t="str">
        <f>VLOOKUP($B131,Problems!$A:$D,2,FALSE)</f>
        <v>Sleep apnea syndrome (SAS)</v>
      </c>
    </row>
    <row r="132">
      <c r="A132" s="27">
        <v>193902.0</v>
      </c>
      <c r="B132" s="27">
        <v>132.0</v>
      </c>
      <c r="C132" s="27" t="str">
        <f>VLOOKUP($B132,Problems!$A:$D,4,FALSE)</f>
        <v>Computer Science perspective</v>
      </c>
      <c r="D132" s="27" t="str">
        <f>VLOOKUP($B132,Problems!$A:$D,3,FALSE)</f>
        <v>Data Analytics</v>
      </c>
      <c r="E132" s="90" t="str">
        <f>VLOOKUP($B132,Problems!$A:$D,2,FALSE)</f>
        <v>Evaluate different types of data</v>
      </c>
    </row>
    <row r="133">
      <c r="A133" s="27">
        <v>193879.0</v>
      </c>
      <c r="B133" s="27">
        <v>133.0</v>
      </c>
      <c r="C133" s="27" t="str">
        <f>VLOOKUP($B133,Problems!$A:$D,4,FALSE)</f>
        <v>Health perspective</v>
      </c>
      <c r="D133" s="27" t="str">
        <f>VLOOKUP($B133,Problems!$A:$D,3,FALSE)</f>
        <v>Diseases and Health Issues</v>
      </c>
      <c r="E133" s="90" t="str">
        <f>VLOOKUP($B133,Problems!$A:$D,2,FALSE)</f>
        <v>Hypertension health issues</v>
      </c>
    </row>
    <row r="134">
      <c r="A134" s="27">
        <v>193879.0</v>
      </c>
      <c r="B134" s="27">
        <v>134.0</v>
      </c>
      <c r="C134" s="27" t="str">
        <f>VLOOKUP($B134,Problems!$A:$D,4,FALSE)</f>
        <v>Computer Science perspective</v>
      </c>
      <c r="D134" s="27" t="str">
        <f>VLOOKUP($B134,Problems!$A:$D,3,FALSE)</f>
        <v>Machine Learning and Decision Support Systems</v>
      </c>
      <c r="E134" s="90" t="str">
        <f>VLOOKUP($B134,Problems!$A:$D,2,FALSE)</f>
        <v>Intelligent model to predic chronic diseases</v>
      </c>
    </row>
    <row r="135">
      <c r="A135" s="27">
        <v>193904.0</v>
      </c>
      <c r="B135" s="27">
        <v>135.0</v>
      </c>
      <c r="C135" s="27" t="str">
        <f>VLOOKUP($B135,Problems!$A:$D,4,FALSE)</f>
        <v>Computer Science perspective</v>
      </c>
      <c r="D135" s="27" t="str">
        <f>VLOOKUP($B135,Problems!$A:$D,3,FALSE)</f>
        <v>Big Data</v>
      </c>
      <c r="E135" s="90" t="str">
        <f>VLOOKUP($B135,Problems!$A:$D,2,FALSE)</f>
        <v>Health related data have grown exponentially in the past decades</v>
      </c>
    </row>
    <row r="136">
      <c r="A136" s="27">
        <v>193979.0</v>
      </c>
      <c r="B136" s="27">
        <v>139.0</v>
      </c>
      <c r="C136" s="27" t="str">
        <f>VLOOKUP($B136,Problems!$A:$D,4,FALSE)</f>
        <v>Health perspective</v>
      </c>
      <c r="D136" s="27" t="str">
        <f>VLOOKUP($B136,Problems!$A:$D,3,FALSE)</f>
        <v>Health at Work</v>
      </c>
      <c r="E136" s="90" t="str">
        <f>VLOOKUP($B136,Problems!$A:$D,2,FALSE)</f>
        <v>Provide an environment that brings better well-being to employees</v>
      </c>
    </row>
    <row r="137">
      <c r="A137" s="27">
        <v>193979.0</v>
      </c>
      <c r="B137" s="27">
        <v>138.0</v>
      </c>
      <c r="C137" s="27" t="str">
        <f>VLOOKUP($B137,Problems!$A:$D,4,FALSE)</f>
        <v>Computer Science perspective</v>
      </c>
      <c r="D137" s="27" t="str">
        <f>VLOOKUP($B137,Problems!$A:$D,3,FALSE)</f>
        <v>Business</v>
      </c>
      <c r="E137" s="90" t="str">
        <f>VLOOKUP($B137,Problems!$A:$D,2,FALSE)</f>
        <v>Business model of health insurance</v>
      </c>
    </row>
    <row r="138">
      <c r="A138" s="27">
        <v>194033.0</v>
      </c>
      <c r="B138" s="27">
        <v>139.0</v>
      </c>
      <c r="C138" s="27" t="str">
        <f>VLOOKUP($B138,Problems!$A:$D,4,FALSE)</f>
        <v>Health perspective</v>
      </c>
      <c r="D138" s="27" t="str">
        <f>VLOOKUP($B138,Problems!$A:$D,3,FALSE)</f>
        <v>Health at Work</v>
      </c>
      <c r="E138" s="90" t="str">
        <f>VLOOKUP($B138,Problems!$A:$D,2,FALSE)</f>
        <v>Provide an environment that brings better well-being to employees</v>
      </c>
    </row>
    <row r="139">
      <c r="A139" s="27">
        <v>194034.0</v>
      </c>
      <c r="B139" s="27">
        <v>39.0</v>
      </c>
      <c r="C139" s="27" t="str">
        <f>VLOOKUP($B139,Problems!$A:$D,4,FALSE)</f>
        <v>Health perspective</v>
      </c>
      <c r="D139" s="27" t="str">
        <f>VLOOKUP($B139,Problems!$A:$D,3,FALSE)</f>
        <v>General Issues</v>
      </c>
      <c r="E139" s="90" t="str">
        <f>VLOOKUP($B139,Problems!$A:$D,2,FALSE)</f>
        <v>Population ageing</v>
      </c>
    </row>
    <row r="140">
      <c r="A140" s="27">
        <v>194034.0</v>
      </c>
      <c r="B140" s="27">
        <v>142.0</v>
      </c>
      <c r="C140" s="27" t="str">
        <f>VLOOKUP($B140,Problems!$A:$D,4,FALSE)</f>
        <v>Computer Science perspective</v>
      </c>
      <c r="D140" s="27" t="str">
        <f>VLOOKUP($B140,Problems!$A:$D,3,FALSE)</f>
        <v>Security and Privacy</v>
      </c>
      <c r="E140" s="90" t="str">
        <f>VLOOKUP($B140,Problems!$A:$D,2,FALSE)</f>
        <v>The privacy of data collected from the homes of the elderly</v>
      </c>
    </row>
    <row r="141">
      <c r="A141" s="27">
        <v>194062.0</v>
      </c>
      <c r="B141" s="27">
        <v>143.0</v>
      </c>
      <c r="C141" s="27" t="str">
        <f>VLOOKUP($B141,Problems!$A:$D,4,FALSE)</f>
        <v>Health perspective</v>
      </c>
      <c r="D141" s="27" t="str">
        <f>VLOOKUP($B141,Problems!$A:$D,3,FALSE)</f>
        <v>General Issues</v>
      </c>
      <c r="E141" s="90" t="str">
        <f>VLOOKUP($B141,Problems!$A:$D,2,FALSE)</f>
        <v>Systems that focus more when the patient is sick. Being necessary a system that focuses on the patient before he gets sick</v>
      </c>
    </row>
    <row r="142">
      <c r="A142" s="27">
        <v>194071.0</v>
      </c>
      <c r="B142" s="27">
        <v>83.0</v>
      </c>
      <c r="C142" s="27" t="str">
        <f>VLOOKUP($B142,Problems!$A:$D,4,FALSE)</f>
        <v>Health perspective</v>
      </c>
      <c r="D142" s="27" t="str">
        <f>VLOOKUP($B142,Problems!$A:$D,3,FALSE)</f>
        <v>Health Monitoring</v>
      </c>
      <c r="E142" s="90" t="str">
        <f>VLOOKUP($B142,Problems!$A:$D,2,FALSE)</f>
        <v>Monitor air and water quality (in and outdoor)</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19.14"/>
    <col customWidth="1" min="3" max="3" width="40.0"/>
    <col customWidth="1" min="4" max="5" width="18.57"/>
  </cols>
  <sheetData>
    <row r="1">
      <c r="A1" s="24" t="s">
        <v>1849</v>
      </c>
      <c r="B1" s="24" t="s">
        <v>1850</v>
      </c>
      <c r="C1" s="91" t="s">
        <v>1851</v>
      </c>
      <c r="D1" s="24" t="s">
        <v>1852</v>
      </c>
      <c r="E1" s="24" t="s">
        <v>1853</v>
      </c>
    </row>
    <row r="2">
      <c r="A2" s="27">
        <v>3.0</v>
      </c>
      <c r="B2" s="27" t="s">
        <v>1854</v>
      </c>
      <c r="C2" s="87" t="s">
        <v>1855</v>
      </c>
      <c r="D2" s="27">
        <f>COUNTIF(Paper_QoL!$C:$C,$B2)</f>
        <v>11</v>
      </c>
      <c r="E2" s="27">
        <f>COUNTIF(Paper_QoL!$D:$D,$C2)</f>
        <v>4</v>
      </c>
    </row>
    <row r="3">
      <c r="A3" s="27">
        <v>4.0</v>
      </c>
      <c r="B3" s="27" t="s">
        <v>1854</v>
      </c>
      <c r="C3" s="18" t="s">
        <v>1856</v>
      </c>
      <c r="D3" s="27">
        <f>COUNTIF(Paper_QoL!$C:$C,$B3)</f>
        <v>11</v>
      </c>
      <c r="E3" s="27">
        <f>COUNTIF(Paper_QoL!$D:$D,$C3)</f>
        <v>2</v>
      </c>
    </row>
    <row r="4">
      <c r="A4" s="27">
        <v>5.0</v>
      </c>
      <c r="B4" s="27" t="s">
        <v>1854</v>
      </c>
      <c r="C4" s="18" t="s">
        <v>1538</v>
      </c>
      <c r="D4" s="27">
        <f>COUNTIF(Paper_QoL!$C:$C,$B4)</f>
        <v>11</v>
      </c>
      <c r="E4" s="27">
        <f>COUNTIF(Paper_QoL!$D:$D,$C4)</f>
        <v>2</v>
      </c>
    </row>
    <row r="5">
      <c r="A5" s="27">
        <v>10.0</v>
      </c>
      <c r="B5" s="27" t="s">
        <v>1854</v>
      </c>
      <c r="C5" s="87" t="s">
        <v>1857</v>
      </c>
      <c r="D5" s="27">
        <f>COUNTIF(Paper_QoL!$C:$C,$B5)</f>
        <v>11</v>
      </c>
      <c r="E5" s="27">
        <f>COUNTIF(Paper_QoL!$D:$D,$C5)</f>
        <v>1</v>
      </c>
    </row>
    <row r="6">
      <c r="A6" s="27">
        <v>11.0</v>
      </c>
      <c r="B6" s="27" t="s">
        <v>1854</v>
      </c>
      <c r="C6" s="87" t="s">
        <v>1858</v>
      </c>
      <c r="D6" s="27">
        <f>COUNTIF(Paper_QoL!$C:$C,$B6)</f>
        <v>11</v>
      </c>
      <c r="E6" s="27">
        <f>COUNTIF(Paper_QoL!$D:$D,$C6)</f>
        <v>1</v>
      </c>
    </row>
    <row r="7">
      <c r="A7" s="27">
        <v>16.0</v>
      </c>
      <c r="B7" s="27" t="s">
        <v>1854</v>
      </c>
      <c r="C7" s="87" t="s">
        <v>1859</v>
      </c>
      <c r="D7" s="27">
        <f>COUNTIF(Paper_QoL!$C:$C,$B7)</f>
        <v>11</v>
      </c>
      <c r="E7" s="27">
        <f>COUNTIF(Paper_QoL!$D:$D,$C7)</f>
        <v>1</v>
      </c>
    </row>
    <row r="8">
      <c r="A8" s="27">
        <v>1.0</v>
      </c>
      <c r="B8" s="27" t="s">
        <v>1854</v>
      </c>
      <c r="C8" s="87" t="s">
        <v>1860</v>
      </c>
      <c r="D8" s="27">
        <f>COUNTIF(Paper_QoL!$C:$C,$B8)</f>
        <v>11</v>
      </c>
      <c r="E8" s="27">
        <f>COUNTIF(Paper_QoL!$D:$D,$C8)</f>
        <v>0</v>
      </c>
    </row>
    <row r="9">
      <c r="A9" s="27">
        <v>6.0</v>
      </c>
      <c r="B9" s="27" t="s">
        <v>1861</v>
      </c>
      <c r="C9" s="18" t="s">
        <v>1862</v>
      </c>
      <c r="D9" s="27">
        <f>COUNTIF(Paper_QoL!$C:$C,$B9)</f>
        <v>5</v>
      </c>
      <c r="E9" s="27">
        <f>COUNTIF(Paper_QoL!$D:$D,$C9)</f>
        <v>2</v>
      </c>
    </row>
    <row r="10">
      <c r="A10" s="27">
        <v>7.0</v>
      </c>
      <c r="B10" s="27" t="s">
        <v>1861</v>
      </c>
      <c r="C10" s="87" t="s">
        <v>1863</v>
      </c>
      <c r="D10" s="27">
        <f>COUNTIF(Paper_QoL!$C:$C,$B10)</f>
        <v>5</v>
      </c>
      <c r="E10" s="27">
        <f>COUNTIF(Paper_QoL!$D:$D,$C10)</f>
        <v>1</v>
      </c>
    </row>
    <row r="11">
      <c r="A11" s="27">
        <v>8.0</v>
      </c>
      <c r="B11" s="27" t="s">
        <v>1861</v>
      </c>
      <c r="C11" s="87" t="s">
        <v>1864</v>
      </c>
      <c r="D11" s="27">
        <f>COUNTIF(Paper_QoL!$C:$C,$B11)</f>
        <v>5</v>
      </c>
      <c r="E11" s="27">
        <f>COUNTIF(Paper_QoL!$D:$D,$C11)</f>
        <v>1</v>
      </c>
    </row>
    <row r="12">
      <c r="A12" s="27">
        <v>12.0</v>
      </c>
      <c r="B12" s="27" t="s">
        <v>1861</v>
      </c>
      <c r="C12" s="87" t="s">
        <v>1865</v>
      </c>
      <c r="D12" s="27">
        <f>COUNTIF(Paper_QoL!$C:$C,$B12)</f>
        <v>5</v>
      </c>
      <c r="E12" s="27">
        <f>COUNTIF(Paper_QoL!$D:$D,$C12)</f>
        <v>1</v>
      </c>
    </row>
    <row r="13">
      <c r="A13" s="27">
        <v>15.0</v>
      </c>
      <c r="B13" s="27" t="s">
        <v>1866</v>
      </c>
      <c r="C13" s="87" t="s">
        <v>1867</v>
      </c>
      <c r="D13" s="27">
        <f>COUNTIF(Paper_QoL!$C:$C,$B13)</f>
        <v>4</v>
      </c>
      <c r="E13" s="27">
        <f>COUNTIF(Paper_QoL!$D:$D,$C13)</f>
        <v>2</v>
      </c>
    </row>
    <row r="14">
      <c r="A14" s="27">
        <v>9.0</v>
      </c>
      <c r="B14" s="27" t="s">
        <v>1866</v>
      </c>
      <c r="C14" s="87" t="s">
        <v>1868</v>
      </c>
      <c r="D14" s="27">
        <f>COUNTIF(Paper_QoL!$C:$C,$B14)</f>
        <v>4</v>
      </c>
      <c r="E14" s="27">
        <f>COUNTIF(Paper_QoL!$D:$D,$C14)</f>
        <v>1</v>
      </c>
    </row>
    <row r="15">
      <c r="A15" s="27">
        <v>17.0</v>
      </c>
      <c r="B15" s="27" t="s">
        <v>1866</v>
      </c>
      <c r="C15" s="87" t="s">
        <v>1869</v>
      </c>
      <c r="D15" s="27">
        <f>COUNTIF(Paper_QoL!$C:$C,$B15)</f>
        <v>4</v>
      </c>
      <c r="E15" s="27">
        <f>COUNTIF(Paper_QoL!$D:$D,$C15)</f>
        <v>1</v>
      </c>
    </row>
    <row r="16">
      <c r="A16" s="27">
        <v>2.0</v>
      </c>
      <c r="B16" s="27" t="s">
        <v>1866</v>
      </c>
      <c r="C16" s="87" t="s">
        <v>1860</v>
      </c>
      <c r="D16" s="27">
        <f>COUNTIF(Paper_QoL!$C:$C,$B16)</f>
        <v>4</v>
      </c>
      <c r="E16" s="27">
        <f>COUNTIF(Paper_QoL!$D:$D,$C16)</f>
        <v>0</v>
      </c>
    </row>
    <row r="17">
      <c r="A17" s="27">
        <v>13.0</v>
      </c>
      <c r="B17" s="27" t="s">
        <v>1870</v>
      </c>
      <c r="C17" s="18" t="s">
        <v>1871</v>
      </c>
      <c r="D17" s="27">
        <f>COUNTIF(Paper_QoL!$C:$C,$B17)</f>
        <v>2</v>
      </c>
      <c r="E17" s="27">
        <f>COUNTIF(Paper_QoL!$D:$D,$C17)</f>
        <v>1</v>
      </c>
    </row>
    <row r="18">
      <c r="A18" s="27">
        <v>14.0</v>
      </c>
      <c r="B18" s="27" t="s">
        <v>1870</v>
      </c>
      <c r="C18" s="87" t="s">
        <v>1872</v>
      </c>
      <c r="D18" s="27">
        <f>COUNTIF(Paper_QoL!$C:$C,$B18)</f>
        <v>2</v>
      </c>
      <c r="E18" s="27">
        <f>COUNTIF(Paper_QoL!$D:$D,$C18)</f>
        <v>1</v>
      </c>
    </row>
  </sheetData>
  <autoFilter ref="$A$1:$E$18">
    <sortState ref="A1:E18">
      <sortCondition descending="1" ref="D1:D18"/>
      <sortCondition descending="1" ref="E1:E18"/>
    </sortState>
  </autoFilter>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17.14"/>
    <col customWidth="1" min="4" max="4" width="40.0"/>
  </cols>
  <sheetData>
    <row r="1">
      <c r="A1" s="24" t="s">
        <v>1848</v>
      </c>
      <c r="B1" s="24" t="s">
        <v>1849</v>
      </c>
      <c r="C1" s="91" t="s">
        <v>1850</v>
      </c>
      <c r="D1" s="91" t="s">
        <v>1851</v>
      </c>
    </row>
    <row r="2">
      <c r="A2" s="27">
        <v>193942.0</v>
      </c>
      <c r="B2" s="27">
        <v>3.0</v>
      </c>
      <c r="C2" s="90" t="str">
        <f>VLOOKUP($B2,QoL!$A:$C,2,FALSE)</f>
        <v>Physical</v>
      </c>
      <c r="D2" s="90" t="str">
        <f>VLOOKUP($B2,QoL!$A:$C,3,FALSE)</f>
        <v>Activities of daily living</v>
      </c>
    </row>
    <row r="3">
      <c r="A3" s="27">
        <v>193942.0</v>
      </c>
      <c r="B3" s="27">
        <v>4.0</v>
      </c>
      <c r="C3" s="90" t="str">
        <f>VLOOKUP($B3,QoL!$A:$C,2,FALSE)</f>
        <v>Physical</v>
      </c>
      <c r="D3" s="90" t="str">
        <f>VLOOKUP($B3,QoL!$A:$C,3,FALSE)</f>
        <v>Energy and fatigue</v>
      </c>
    </row>
    <row r="4">
      <c r="A4" s="27">
        <v>193915.0</v>
      </c>
      <c r="B4" s="27">
        <v>4.0</v>
      </c>
      <c r="C4" s="90" t="str">
        <f>VLOOKUP($B4,QoL!$A:$C,2,FALSE)</f>
        <v>Physical</v>
      </c>
      <c r="D4" s="90" t="str">
        <f>VLOOKUP($B4,QoL!$A:$C,3,FALSE)</f>
        <v>Energy and fatigue</v>
      </c>
    </row>
    <row r="5">
      <c r="A5" s="27">
        <v>193915.0</v>
      </c>
      <c r="B5" s="27">
        <v>5.0</v>
      </c>
      <c r="C5" s="90" t="str">
        <f>VLOOKUP($B5,QoL!$A:$C,2,FALSE)</f>
        <v>Physical</v>
      </c>
      <c r="D5" s="90" t="str">
        <f>VLOOKUP($B5,QoL!$A:$C,3,FALSE)</f>
        <v>Mobility</v>
      </c>
    </row>
    <row r="6">
      <c r="A6" s="27">
        <v>193915.0</v>
      </c>
      <c r="B6" s="27">
        <v>6.0</v>
      </c>
      <c r="C6" s="90" t="str">
        <f>VLOOKUP($B6,QoL!$A:$C,2,FALSE)</f>
        <v>Psychological</v>
      </c>
      <c r="D6" s="90" t="str">
        <f>VLOOKUP($B6,QoL!$A:$C,3,FALSE)</f>
        <v>Thinking, learning, memory and concentration</v>
      </c>
    </row>
    <row r="7">
      <c r="A7" s="27">
        <v>193935.0</v>
      </c>
      <c r="B7" s="27">
        <v>7.0</v>
      </c>
      <c r="C7" s="90" t="str">
        <f>VLOOKUP($B7,QoL!$A:$C,2,FALSE)</f>
        <v>Psychological</v>
      </c>
      <c r="D7" s="90" t="str">
        <f>VLOOKUP($B7,QoL!$A:$C,3,FALSE)</f>
        <v>Positive feelings</v>
      </c>
    </row>
    <row r="8">
      <c r="A8" s="27">
        <v>193935.0</v>
      </c>
      <c r="B8" s="27">
        <v>8.0</v>
      </c>
      <c r="C8" s="90" t="str">
        <f>VLOOKUP($B8,QoL!$A:$C,2,FALSE)</f>
        <v>Psychological</v>
      </c>
      <c r="D8" s="90" t="str">
        <f>VLOOKUP($B8,QoL!$A:$C,3,FALSE)</f>
        <v>Negative feelings</v>
      </c>
    </row>
    <row r="9">
      <c r="A9" s="27">
        <v>194110.0</v>
      </c>
      <c r="B9" s="27">
        <v>3.0</v>
      </c>
      <c r="C9" s="90" t="str">
        <f>VLOOKUP($B9,QoL!$A:$C,2,FALSE)</f>
        <v>Physical</v>
      </c>
      <c r="D9" s="90" t="str">
        <f>VLOOKUP($B9,QoL!$A:$C,3,FALSE)</f>
        <v>Activities of daily living</v>
      </c>
    </row>
    <row r="10">
      <c r="A10" s="27">
        <v>194110.0</v>
      </c>
      <c r="B10" s="27">
        <v>9.0</v>
      </c>
      <c r="C10" s="90" t="str">
        <f>VLOOKUP($B10,QoL!$A:$C,2,FALSE)</f>
        <v>Environment</v>
      </c>
      <c r="D10" s="90" t="str">
        <f>VLOOKUP($B10,QoL!$A:$C,3,FALSE)</f>
        <v>Home environment</v>
      </c>
    </row>
    <row r="11">
      <c r="A11" s="27">
        <v>193957.0</v>
      </c>
      <c r="B11" s="27">
        <v>5.0</v>
      </c>
      <c r="C11" s="90" t="str">
        <f>VLOOKUP($B11,QoL!$A:$C,2,FALSE)</f>
        <v>Physical</v>
      </c>
      <c r="D11" s="90" t="str">
        <f>VLOOKUP($B11,QoL!$A:$C,3,FALSE)</f>
        <v>Mobility</v>
      </c>
    </row>
    <row r="12">
      <c r="A12" s="27">
        <v>193957.0</v>
      </c>
      <c r="B12" s="27">
        <v>3.0</v>
      </c>
      <c r="C12" s="90" t="str">
        <f>VLOOKUP($B12,QoL!$A:$C,2,FALSE)</f>
        <v>Physical</v>
      </c>
      <c r="D12" s="90" t="str">
        <f>VLOOKUP($B12,QoL!$A:$C,3,FALSE)</f>
        <v>Activities of daily living</v>
      </c>
    </row>
    <row r="13">
      <c r="A13" s="27">
        <v>193863.0</v>
      </c>
      <c r="B13" s="27">
        <v>10.0</v>
      </c>
      <c r="C13" s="90" t="str">
        <f>VLOOKUP($B13,QoL!$A:$C,2,FALSE)</f>
        <v>Physical</v>
      </c>
      <c r="D13" s="90" t="str">
        <f>VLOOKUP($B13,QoL!$A:$C,3,FALSE)</f>
        <v>Pain and discomfort</v>
      </c>
    </row>
    <row r="14">
      <c r="A14" s="27">
        <v>193863.0</v>
      </c>
      <c r="B14" s="27">
        <v>11.0</v>
      </c>
      <c r="C14" s="90" t="str">
        <f>VLOOKUP($B14,QoL!$A:$C,2,FALSE)</f>
        <v>Physical</v>
      </c>
      <c r="D14" s="90" t="str">
        <f>VLOOKUP($B14,QoL!$A:$C,3,FALSE)</f>
        <v>Dependence on medicinal</v>
      </c>
    </row>
    <row r="15">
      <c r="A15" s="27">
        <v>193863.0</v>
      </c>
      <c r="B15" s="27">
        <v>12.0</v>
      </c>
      <c r="C15" s="90" t="str">
        <f>VLOOKUP($B15,QoL!$A:$C,2,FALSE)</f>
        <v>Psychological</v>
      </c>
      <c r="D15" s="90" t="str">
        <f>VLOOKUP($B15,QoL!$A:$C,3,FALSE)</f>
        <v>Self-esteem</v>
      </c>
    </row>
    <row r="16">
      <c r="A16" s="27">
        <v>193863.0</v>
      </c>
      <c r="B16" s="27">
        <v>13.0</v>
      </c>
      <c r="C16" s="90" t="str">
        <f>VLOOKUP($B16,QoL!$A:$C,2,FALSE)</f>
        <v>Social relationships</v>
      </c>
      <c r="D16" s="90" t="str">
        <f>VLOOKUP($B16,QoL!$A:$C,3,FALSE)</f>
        <v>Personal relationships</v>
      </c>
    </row>
    <row r="17">
      <c r="A17" s="27">
        <v>193987.0</v>
      </c>
      <c r="B17" s="27">
        <v>6.0</v>
      </c>
      <c r="C17" s="90" t="str">
        <f>VLOOKUP($B17,QoL!$A:$C,2,FALSE)</f>
        <v>Psychological</v>
      </c>
      <c r="D17" s="90" t="str">
        <f>VLOOKUP($B17,QoL!$A:$C,3,FALSE)</f>
        <v>Thinking, learning, memory and concentration</v>
      </c>
    </row>
    <row r="18">
      <c r="A18" s="27">
        <v>193987.0</v>
      </c>
      <c r="B18" s="27">
        <v>14.0</v>
      </c>
      <c r="C18" s="90" t="str">
        <f>VLOOKUP($B18,QoL!$A:$C,2,FALSE)</f>
        <v>Social relationships</v>
      </c>
      <c r="D18" s="90" t="str">
        <f>VLOOKUP($B18,QoL!$A:$C,3,FALSE)</f>
        <v>Social support</v>
      </c>
    </row>
    <row r="19">
      <c r="A19" s="27">
        <v>193870.0</v>
      </c>
      <c r="B19" s="27">
        <v>15.0</v>
      </c>
      <c r="C19" s="90" t="str">
        <f>VLOOKUP($B19,QoL!$A:$C,2,FALSE)</f>
        <v>Environment</v>
      </c>
      <c r="D19" s="90" t="str">
        <f>VLOOKUP($B19,QoL!$A:$C,3,FALSE)</f>
        <v>Physical environment</v>
      </c>
    </row>
    <row r="20">
      <c r="A20" s="27">
        <v>193876.0</v>
      </c>
      <c r="B20" s="27">
        <v>16.0</v>
      </c>
      <c r="C20" s="90" t="str">
        <f>VLOOKUP($B20,QoL!$A:$C,2,FALSE)</f>
        <v>Physical</v>
      </c>
      <c r="D20" s="90" t="str">
        <f>VLOOKUP($B20,QoL!$A:$C,3,FALSE)</f>
        <v>Sleep and rest</v>
      </c>
    </row>
    <row r="21">
      <c r="A21" s="27">
        <v>193979.0</v>
      </c>
      <c r="B21" s="27">
        <v>17.0</v>
      </c>
      <c r="C21" s="90" t="str">
        <f>VLOOKUP($B21,QoL!$A:$C,2,FALSE)</f>
        <v>Environment</v>
      </c>
      <c r="D21" s="90" t="str">
        <f>VLOOKUP($B21,QoL!$A:$C,3,FALSE)</f>
        <v>Health and social care: accessibility and quality</v>
      </c>
    </row>
    <row r="22">
      <c r="A22" s="27">
        <v>194071.0</v>
      </c>
      <c r="B22" s="27">
        <v>3.0</v>
      </c>
      <c r="C22" s="90" t="str">
        <f>VLOOKUP($B22,QoL!$A:$C,2,FALSE)</f>
        <v>Physical</v>
      </c>
      <c r="D22" s="90" t="str">
        <f>VLOOKUP($B22,QoL!$A:$C,3,FALSE)</f>
        <v>Activities of daily living</v>
      </c>
    </row>
    <row r="23">
      <c r="A23" s="27">
        <v>194071.0</v>
      </c>
      <c r="B23" s="27">
        <v>15.0</v>
      </c>
      <c r="C23" s="90" t="str">
        <f>VLOOKUP($B23,QoL!$A:$C,2,FALSE)</f>
        <v>Environment</v>
      </c>
      <c r="D23" s="90" t="str">
        <f>VLOOKUP($B23,QoL!$A:$C,3,FALSE)</f>
        <v>Physical environment</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2" max="2" width="37.29"/>
    <col customWidth="1" min="3" max="3" width="66.57"/>
    <col customWidth="1" min="4" max="4" width="38.86"/>
    <col customWidth="1" min="5" max="6" width="15.29"/>
  </cols>
  <sheetData>
    <row r="1">
      <c r="A1" s="24" t="s">
        <v>1873</v>
      </c>
      <c r="B1" s="89" t="s">
        <v>1874</v>
      </c>
      <c r="C1" s="89" t="s">
        <v>1875</v>
      </c>
      <c r="D1" s="24" t="s">
        <v>1178</v>
      </c>
      <c r="E1" s="24" t="s">
        <v>1876</v>
      </c>
      <c r="F1" s="24" t="s">
        <v>1877</v>
      </c>
    </row>
    <row r="2">
      <c r="A2" s="27">
        <v>45.0</v>
      </c>
      <c r="B2" s="92" t="s">
        <v>1878</v>
      </c>
      <c r="C2" s="92" t="s">
        <v>1879</v>
      </c>
      <c r="D2" s="27" t="s">
        <v>1880</v>
      </c>
      <c r="E2" s="27">
        <f>COUNTIF(Paper_Technologies!$C:$C,$B2)</f>
        <v>12</v>
      </c>
      <c r="F2" s="27">
        <f>COUNTIF(Paper_Technologies!$D:$D,$D2)</f>
        <v>68</v>
      </c>
    </row>
    <row r="3">
      <c r="A3" s="27">
        <v>56.0</v>
      </c>
      <c r="B3" s="92" t="s">
        <v>1881</v>
      </c>
      <c r="C3" s="92" t="s">
        <v>1882</v>
      </c>
      <c r="D3" s="27" t="s">
        <v>1880</v>
      </c>
      <c r="E3" s="27">
        <f>COUNTIF(Paper_Technologies!$C:$C,$B3)</f>
        <v>8</v>
      </c>
      <c r="F3" s="27">
        <f>COUNTIF(Paper_Technologies!$D:$D,$D3)</f>
        <v>68</v>
      </c>
    </row>
    <row r="4">
      <c r="A4" s="27">
        <v>57.0</v>
      </c>
      <c r="B4" s="92" t="s">
        <v>1883</v>
      </c>
      <c r="C4" s="92" t="s">
        <v>1884</v>
      </c>
      <c r="D4" s="27" t="s">
        <v>1880</v>
      </c>
      <c r="E4" s="27">
        <f>COUNTIF(Paper_Technologies!$C:$C,$B4)</f>
        <v>8</v>
      </c>
      <c r="F4" s="27">
        <f>COUNTIF(Paper_Technologies!$D:$D,$D4)</f>
        <v>68</v>
      </c>
    </row>
    <row r="5">
      <c r="A5" s="27">
        <v>40.0</v>
      </c>
      <c r="B5" s="92" t="s">
        <v>1885</v>
      </c>
      <c r="C5" s="92" t="s">
        <v>1886</v>
      </c>
      <c r="D5" s="27" t="s">
        <v>1880</v>
      </c>
      <c r="E5" s="27">
        <f>COUNTIF(Paper_Technologies!$C:$C,$B5)</f>
        <v>5</v>
      </c>
      <c r="F5" s="27">
        <f>COUNTIF(Paper_Technologies!$D:$D,$D5)</f>
        <v>68</v>
      </c>
    </row>
    <row r="6">
      <c r="A6" s="27">
        <v>52.0</v>
      </c>
      <c r="B6" s="92" t="s">
        <v>1887</v>
      </c>
      <c r="C6" s="92" t="s">
        <v>1888</v>
      </c>
      <c r="D6" s="27" t="s">
        <v>1880</v>
      </c>
      <c r="E6" s="27">
        <f>COUNTIF(Paper_Technologies!$C:$C,$B6)</f>
        <v>5</v>
      </c>
      <c r="F6" s="27">
        <f>COUNTIF(Paper_Technologies!$D:$D,$D6)</f>
        <v>68</v>
      </c>
    </row>
    <row r="7">
      <c r="A7" s="27">
        <v>44.0</v>
      </c>
      <c r="B7" s="92" t="s">
        <v>1889</v>
      </c>
      <c r="C7" s="92" t="s">
        <v>1890</v>
      </c>
      <c r="D7" s="27" t="s">
        <v>1880</v>
      </c>
      <c r="E7" s="27">
        <f>COUNTIF(Paper_Technologies!$C:$C,$B7)</f>
        <v>3</v>
      </c>
      <c r="F7" s="27">
        <f>COUNTIF(Paper_Technologies!$D:$D,$D7)</f>
        <v>68</v>
      </c>
    </row>
    <row r="8">
      <c r="A8" s="27">
        <v>60.0</v>
      </c>
      <c r="B8" s="92" t="s">
        <v>1891</v>
      </c>
      <c r="C8" s="92" t="s">
        <v>1892</v>
      </c>
      <c r="D8" s="27" t="s">
        <v>1880</v>
      </c>
      <c r="E8" s="27">
        <f>COUNTIF(Paper_Technologies!$C:$C,$B8)</f>
        <v>3</v>
      </c>
      <c r="F8" s="27">
        <f>COUNTIF(Paper_Technologies!$D:$D,$D8)</f>
        <v>68</v>
      </c>
    </row>
    <row r="9">
      <c r="A9" s="27">
        <v>47.0</v>
      </c>
      <c r="B9" s="92" t="s">
        <v>1893</v>
      </c>
      <c r="C9" s="92" t="s">
        <v>1894</v>
      </c>
      <c r="D9" s="27" t="s">
        <v>1880</v>
      </c>
      <c r="E9" s="27">
        <f>COUNTIF(Paper_Technologies!$C:$C,$B9)</f>
        <v>3</v>
      </c>
      <c r="F9" s="27">
        <f>COUNTIF(Paper_Technologies!$D:$D,$D9)</f>
        <v>68</v>
      </c>
    </row>
    <row r="10">
      <c r="A10" s="27">
        <v>51.0</v>
      </c>
      <c r="B10" s="92" t="s">
        <v>1895</v>
      </c>
      <c r="C10" s="92" t="s">
        <v>1896</v>
      </c>
      <c r="D10" s="27" t="s">
        <v>1880</v>
      </c>
      <c r="E10" s="27">
        <f>COUNTIF(Paper_Technologies!$C:$C,$B10)</f>
        <v>3</v>
      </c>
      <c r="F10" s="27">
        <f>COUNTIF(Paper_Technologies!$D:$D,$D10)</f>
        <v>68</v>
      </c>
    </row>
    <row r="11">
      <c r="A11" s="27">
        <v>58.0</v>
      </c>
      <c r="B11" s="92" t="s">
        <v>1897</v>
      </c>
      <c r="C11" s="92" t="s">
        <v>1898</v>
      </c>
      <c r="D11" s="27" t="s">
        <v>1880</v>
      </c>
      <c r="E11" s="27">
        <f>COUNTIF(Paper_Technologies!$C:$C,$B11)</f>
        <v>2</v>
      </c>
      <c r="F11" s="27">
        <f>COUNTIF(Paper_Technologies!$D:$D,$D11)</f>
        <v>68</v>
      </c>
    </row>
    <row r="12">
      <c r="A12" s="27">
        <v>59.0</v>
      </c>
      <c r="B12" s="92" t="s">
        <v>1899</v>
      </c>
      <c r="C12" s="92" t="s">
        <v>1900</v>
      </c>
      <c r="D12" s="27" t="s">
        <v>1880</v>
      </c>
      <c r="E12" s="27">
        <f>COUNTIF(Paper_Technologies!$C:$C,$B12)</f>
        <v>2</v>
      </c>
      <c r="F12" s="27">
        <f>COUNTIF(Paper_Technologies!$D:$D,$D12)</f>
        <v>68</v>
      </c>
    </row>
    <row r="13">
      <c r="A13" s="27">
        <v>49.0</v>
      </c>
      <c r="B13" s="88" t="s">
        <v>1901</v>
      </c>
      <c r="C13" s="92" t="s">
        <v>1902</v>
      </c>
      <c r="D13" s="27" t="s">
        <v>1880</v>
      </c>
      <c r="E13" s="27">
        <f>COUNTIF(Paper_Technologies!$C:$C,$B13)</f>
        <v>2</v>
      </c>
      <c r="F13" s="27">
        <f>COUNTIF(Paper_Technologies!$D:$D,$D13)</f>
        <v>68</v>
      </c>
    </row>
    <row r="14">
      <c r="A14" s="27">
        <v>100.0</v>
      </c>
      <c r="B14" s="87" t="s">
        <v>1903</v>
      </c>
      <c r="C14" s="87" t="s">
        <v>1904</v>
      </c>
      <c r="D14" s="27" t="s">
        <v>1880</v>
      </c>
      <c r="E14" s="27">
        <f>COUNTIF(Paper_Technologies!$C:$C,$B14)</f>
        <v>2</v>
      </c>
      <c r="F14" s="27">
        <f>COUNTIF(Paper_Technologies!$D:$D,$D14)</f>
        <v>68</v>
      </c>
    </row>
    <row r="15">
      <c r="A15" s="27">
        <v>42.0</v>
      </c>
      <c r="B15" s="92" t="s">
        <v>1905</v>
      </c>
      <c r="C15" s="92" t="s">
        <v>1906</v>
      </c>
      <c r="D15" s="27" t="s">
        <v>1880</v>
      </c>
      <c r="E15" s="27">
        <f>COUNTIF(Paper_Technologies!$C:$C,$B15)</f>
        <v>2</v>
      </c>
      <c r="F15" s="27">
        <f>COUNTIF(Paper_Technologies!$D:$D,$D15)</f>
        <v>68</v>
      </c>
    </row>
    <row r="16">
      <c r="A16" s="27">
        <v>50.0</v>
      </c>
      <c r="B16" s="92" t="s">
        <v>1907</v>
      </c>
      <c r="C16" s="92" t="s">
        <v>1908</v>
      </c>
      <c r="D16" s="27" t="s">
        <v>1880</v>
      </c>
      <c r="E16" s="27">
        <f>COUNTIF(Paper_Technologies!$C:$C,$B16)</f>
        <v>2</v>
      </c>
      <c r="F16" s="27">
        <f>COUNTIF(Paper_Technologies!$D:$D,$D16)</f>
        <v>68</v>
      </c>
    </row>
    <row r="17">
      <c r="A17" s="27">
        <v>101.0</v>
      </c>
      <c r="B17" s="87" t="s">
        <v>1909</v>
      </c>
      <c r="C17" s="87" t="s">
        <v>1910</v>
      </c>
      <c r="D17" s="27" t="s">
        <v>1880</v>
      </c>
      <c r="E17" s="27">
        <f>COUNTIF(Paper_Technologies!$C:$C,$B17)</f>
        <v>1</v>
      </c>
      <c r="F17" s="27">
        <f>COUNTIF(Paper_Technologies!$D:$D,$D17)</f>
        <v>68</v>
      </c>
    </row>
    <row r="18">
      <c r="A18" s="27">
        <v>102.0</v>
      </c>
      <c r="B18" s="87" t="s">
        <v>1911</v>
      </c>
      <c r="C18" s="87" t="s">
        <v>1912</v>
      </c>
      <c r="D18" s="27" t="s">
        <v>1880</v>
      </c>
      <c r="E18" s="27">
        <f>COUNTIF(Paper_Technologies!$C:$C,$B18)</f>
        <v>1</v>
      </c>
      <c r="F18" s="27">
        <f>COUNTIF(Paper_Technologies!$D:$D,$D18)</f>
        <v>68</v>
      </c>
    </row>
    <row r="19">
      <c r="A19" s="27">
        <v>46.0</v>
      </c>
      <c r="B19" s="92" t="s">
        <v>1913</v>
      </c>
      <c r="C19" s="92" t="s">
        <v>1914</v>
      </c>
      <c r="D19" s="27" t="s">
        <v>1880</v>
      </c>
      <c r="E19" s="27">
        <f>COUNTIF(Paper_Technologies!$C:$C,$B19)</f>
        <v>1</v>
      </c>
      <c r="F19" s="27">
        <f>COUNTIF(Paper_Technologies!$D:$D,$D19)</f>
        <v>68</v>
      </c>
    </row>
    <row r="20">
      <c r="A20" s="27">
        <v>48.0</v>
      </c>
      <c r="B20" s="92" t="s">
        <v>1915</v>
      </c>
      <c r="C20" s="92" t="s">
        <v>1916</v>
      </c>
      <c r="D20" s="27" t="s">
        <v>1880</v>
      </c>
      <c r="E20" s="27">
        <f>COUNTIF(Paper_Technologies!$C:$C,$B20)</f>
        <v>1</v>
      </c>
      <c r="F20" s="27">
        <f>COUNTIF(Paper_Technologies!$D:$D,$D20)</f>
        <v>68</v>
      </c>
    </row>
    <row r="21">
      <c r="A21" s="27">
        <v>53.0</v>
      </c>
      <c r="B21" s="92" t="s">
        <v>1917</v>
      </c>
      <c r="C21" s="92" t="s">
        <v>1918</v>
      </c>
      <c r="D21" s="27" t="s">
        <v>1880</v>
      </c>
      <c r="E21" s="27">
        <f>COUNTIF(Paper_Technologies!$C:$C,$B21)</f>
        <v>1</v>
      </c>
      <c r="F21" s="27">
        <f>COUNTIF(Paper_Technologies!$D:$D,$D21)</f>
        <v>68</v>
      </c>
    </row>
    <row r="22">
      <c r="A22" s="27">
        <v>54.0</v>
      </c>
      <c r="B22" s="92" t="s">
        <v>1919</v>
      </c>
      <c r="C22" s="92" t="s">
        <v>1920</v>
      </c>
      <c r="D22" s="27" t="s">
        <v>1880</v>
      </c>
      <c r="E22" s="27">
        <f>COUNTIF(Paper_Technologies!$C:$C,$B22)</f>
        <v>1</v>
      </c>
      <c r="F22" s="27">
        <f>COUNTIF(Paper_Technologies!$D:$D,$D22)</f>
        <v>68</v>
      </c>
    </row>
    <row r="23">
      <c r="A23" s="27">
        <v>2.0</v>
      </c>
      <c r="B23" s="92" t="s">
        <v>1921</v>
      </c>
      <c r="C23" s="92" t="s">
        <v>1922</v>
      </c>
      <c r="D23" s="27" t="s">
        <v>1923</v>
      </c>
      <c r="E23" s="27">
        <f>COUNTIF(Paper_Technologies!$C:$C,$B23)</f>
        <v>5</v>
      </c>
      <c r="F23" s="27">
        <f>COUNTIF(Paper_Technologies!$D:$D,$D23)</f>
        <v>47</v>
      </c>
    </row>
    <row r="24">
      <c r="A24" s="27">
        <v>9.0</v>
      </c>
      <c r="B24" s="92" t="s">
        <v>1924</v>
      </c>
      <c r="C24" s="92" t="s">
        <v>1925</v>
      </c>
      <c r="D24" s="27" t="s">
        <v>1923</v>
      </c>
      <c r="E24" s="27">
        <f>COUNTIF(Paper_Technologies!$C:$C,$B24)</f>
        <v>4</v>
      </c>
      <c r="F24" s="27">
        <f>COUNTIF(Paper_Technologies!$D:$D,$D24)</f>
        <v>47</v>
      </c>
    </row>
    <row r="25">
      <c r="A25" s="27">
        <v>11.0</v>
      </c>
      <c r="B25" s="92" t="s">
        <v>1926</v>
      </c>
      <c r="C25" s="92" t="s">
        <v>1927</v>
      </c>
      <c r="D25" s="27" t="s">
        <v>1923</v>
      </c>
      <c r="E25" s="27">
        <f>COUNTIF(Paper_Technologies!$C:$C,$B25)</f>
        <v>2</v>
      </c>
      <c r="F25" s="27">
        <f>COUNTIF(Paper_Technologies!$D:$D,$D25)</f>
        <v>47</v>
      </c>
    </row>
    <row r="26">
      <c r="A26" s="27">
        <v>6.0</v>
      </c>
      <c r="B26" s="92" t="s">
        <v>1928</v>
      </c>
      <c r="C26" s="92" t="s">
        <v>1929</v>
      </c>
      <c r="D26" s="27" t="s">
        <v>1923</v>
      </c>
      <c r="E26" s="27">
        <f>COUNTIF(Paper_Technologies!$C:$C,$B26)</f>
        <v>2</v>
      </c>
      <c r="F26" s="27">
        <f>COUNTIF(Paper_Technologies!$D:$D,$D26)</f>
        <v>47</v>
      </c>
    </row>
    <row r="27">
      <c r="A27" s="27">
        <v>19.0</v>
      </c>
      <c r="B27" s="93" t="s">
        <v>1930</v>
      </c>
      <c r="C27" s="93" t="s">
        <v>1931</v>
      </c>
      <c r="D27" s="27" t="s">
        <v>1923</v>
      </c>
      <c r="E27" s="27">
        <f>COUNTIF(Paper_Technologies!$C:$C,$B27)</f>
        <v>2</v>
      </c>
      <c r="F27" s="27">
        <f>COUNTIF(Paper_Technologies!$D:$D,$D27)</f>
        <v>47</v>
      </c>
    </row>
    <row r="28">
      <c r="A28" s="27">
        <v>15.0</v>
      </c>
      <c r="B28" s="94" t="s">
        <v>1932</v>
      </c>
      <c r="C28" s="93" t="s">
        <v>1933</v>
      </c>
      <c r="D28" s="27" t="s">
        <v>1923</v>
      </c>
      <c r="E28" s="27">
        <f>COUNTIF(Paper_Technologies!$C:$C,$B28)</f>
        <v>1</v>
      </c>
      <c r="F28" s="27">
        <f>COUNTIF(Paper_Technologies!$D:$D,$D28)</f>
        <v>47</v>
      </c>
    </row>
    <row r="29">
      <c r="A29" s="27">
        <v>14.0</v>
      </c>
      <c r="B29" s="92" t="s">
        <v>1934</v>
      </c>
      <c r="C29" s="92" t="s">
        <v>1935</v>
      </c>
      <c r="D29" s="27" t="s">
        <v>1923</v>
      </c>
      <c r="E29" s="27">
        <f>COUNTIF(Paper_Technologies!$C:$C,$B29)</f>
        <v>1</v>
      </c>
      <c r="F29" s="27">
        <f>COUNTIF(Paper_Technologies!$D:$D,$D29)</f>
        <v>47</v>
      </c>
    </row>
    <row r="30">
      <c r="A30" s="27">
        <v>12.0</v>
      </c>
      <c r="B30" s="92" t="s">
        <v>1936</v>
      </c>
      <c r="C30" s="92" t="s">
        <v>1937</v>
      </c>
      <c r="D30" s="27" t="s">
        <v>1923</v>
      </c>
      <c r="E30" s="27">
        <f>COUNTIF(Paper_Technologies!$C:$C,$B30)</f>
        <v>1</v>
      </c>
      <c r="F30" s="27">
        <f>COUNTIF(Paper_Technologies!$D:$D,$D30)</f>
        <v>47</v>
      </c>
    </row>
    <row r="31">
      <c r="A31" s="27">
        <v>16.0</v>
      </c>
      <c r="B31" s="93" t="s">
        <v>1938</v>
      </c>
      <c r="C31" s="93" t="s">
        <v>1939</v>
      </c>
      <c r="D31" s="27" t="s">
        <v>1923</v>
      </c>
      <c r="E31" s="27">
        <f>COUNTIF(Paper_Technologies!$C:$C,$B31)</f>
        <v>1</v>
      </c>
      <c r="F31" s="27">
        <f>COUNTIF(Paper_Technologies!$D:$D,$D31)</f>
        <v>47</v>
      </c>
    </row>
    <row r="32">
      <c r="A32" s="27">
        <v>26.0</v>
      </c>
      <c r="B32" s="93" t="s">
        <v>1940</v>
      </c>
      <c r="C32" s="93" t="s">
        <v>1941</v>
      </c>
      <c r="D32" s="27" t="s">
        <v>1923</v>
      </c>
      <c r="E32" s="27">
        <f>COUNTIF(Paper_Technologies!$C:$C,$B32)</f>
        <v>1</v>
      </c>
      <c r="F32" s="27">
        <f>COUNTIF(Paper_Technologies!$D:$D,$D32)</f>
        <v>47</v>
      </c>
    </row>
    <row r="33">
      <c r="A33" s="27">
        <v>32.0</v>
      </c>
      <c r="B33" s="95" t="s">
        <v>1942</v>
      </c>
      <c r="C33" s="92" t="s">
        <v>1943</v>
      </c>
      <c r="D33" s="27" t="s">
        <v>1923</v>
      </c>
      <c r="E33" s="27">
        <f>COUNTIF(Paper_Technologies!$C:$C,$B33)</f>
        <v>1</v>
      </c>
      <c r="F33" s="27">
        <f>COUNTIF(Paper_Technologies!$D:$D,$D33)</f>
        <v>47</v>
      </c>
    </row>
    <row r="34">
      <c r="A34" s="27">
        <v>3.0</v>
      </c>
      <c r="B34" s="92" t="s">
        <v>1944</v>
      </c>
      <c r="C34" s="92" t="s">
        <v>1945</v>
      </c>
      <c r="D34" s="27" t="s">
        <v>1923</v>
      </c>
      <c r="E34" s="27">
        <f>COUNTIF(Paper_Technologies!$C:$C,$B34)</f>
        <v>1</v>
      </c>
      <c r="F34" s="27">
        <f>COUNTIF(Paper_Technologies!$D:$D,$D34)</f>
        <v>47</v>
      </c>
    </row>
    <row r="35">
      <c r="A35" s="27">
        <v>17.0</v>
      </c>
      <c r="B35" s="92" t="s">
        <v>1946</v>
      </c>
      <c r="C35" s="92" t="s">
        <v>1947</v>
      </c>
      <c r="D35" s="27" t="s">
        <v>1923</v>
      </c>
      <c r="E35" s="27">
        <f>COUNTIF(Paper_Technologies!$C:$C,$B35)</f>
        <v>1</v>
      </c>
      <c r="F35" s="27">
        <f>COUNTIF(Paper_Technologies!$D:$D,$D35)</f>
        <v>47</v>
      </c>
    </row>
    <row r="36">
      <c r="A36" s="27">
        <v>4.0</v>
      </c>
      <c r="B36" s="92" t="s">
        <v>1948</v>
      </c>
      <c r="C36" s="92" t="s">
        <v>1949</v>
      </c>
      <c r="D36" s="27" t="s">
        <v>1923</v>
      </c>
      <c r="E36" s="27">
        <f>COUNTIF(Paper_Technologies!$C:$C,$B36)</f>
        <v>1</v>
      </c>
      <c r="F36" s="27">
        <f>COUNTIF(Paper_Technologies!$D:$D,$D36)</f>
        <v>47</v>
      </c>
    </row>
    <row r="37">
      <c r="A37" s="27">
        <v>18.0</v>
      </c>
      <c r="B37" s="92" t="s">
        <v>1950</v>
      </c>
      <c r="C37" s="92" t="s">
        <v>1951</v>
      </c>
      <c r="D37" s="27" t="s">
        <v>1923</v>
      </c>
      <c r="E37" s="27">
        <f>COUNTIF(Paper_Technologies!$C:$C,$B37)</f>
        <v>1</v>
      </c>
      <c r="F37" s="27">
        <f>COUNTIF(Paper_Technologies!$D:$D,$D37)</f>
        <v>47</v>
      </c>
    </row>
    <row r="38">
      <c r="A38" s="27">
        <v>35.0</v>
      </c>
      <c r="B38" s="95" t="s">
        <v>1952</v>
      </c>
      <c r="C38" s="92" t="s">
        <v>1953</v>
      </c>
      <c r="D38" s="27" t="s">
        <v>1923</v>
      </c>
      <c r="E38" s="27">
        <f>COUNTIF(Paper_Technologies!$C:$C,$B38)</f>
        <v>1</v>
      </c>
      <c r="F38" s="27">
        <f>COUNTIF(Paper_Technologies!$D:$D,$D38)</f>
        <v>47</v>
      </c>
    </row>
    <row r="39">
      <c r="A39" s="27">
        <v>34.0</v>
      </c>
      <c r="B39" s="92" t="s">
        <v>1954</v>
      </c>
      <c r="C39" s="92" t="s">
        <v>1955</v>
      </c>
      <c r="D39" s="27" t="s">
        <v>1923</v>
      </c>
      <c r="E39" s="27">
        <f>COUNTIF(Paper_Technologies!$C:$C,$B39)</f>
        <v>1</v>
      </c>
      <c r="F39" s="27">
        <f>COUNTIF(Paper_Technologies!$D:$D,$D39)</f>
        <v>47</v>
      </c>
    </row>
    <row r="40">
      <c r="A40" s="27">
        <v>25.0</v>
      </c>
      <c r="B40" s="92" t="s">
        <v>1956</v>
      </c>
      <c r="C40" s="92" t="s">
        <v>1957</v>
      </c>
      <c r="D40" s="27" t="s">
        <v>1923</v>
      </c>
      <c r="E40" s="27">
        <f>COUNTIF(Paper_Technologies!$C:$C,$B40)</f>
        <v>1</v>
      </c>
      <c r="F40" s="27">
        <f>COUNTIF(Paper_Technologies!$D:$D,$D40)</f>
        <v>47</v>
      </c>
    </row>
    <row r="41">
      <c r="A41" s="27">
        <v>39.0</v>
      </c>
      <c r="B41" s="92" t="s">
        <v>1958</v>
      </c>
      <c r="C41" s="92" t="s">
        <v>1959</v>
      </c>
      <c r="D41" s="27" t="s">
        <v>1923</v>
      </c>
      <c r="E41" s="27">
        <f>COUNTIF(Paper_Technologies!$C:$C,$B41)</f>
        <v>1</v>
      </c>
      <c r="F41" s="27">
        <f>COUNTIF(Paper_Technologies!$D:$D,$D41)</f>
        <v>47</v>
      </c>
    </row>
    <row r="42" ht="14.25" customHeight="1">
      <c r="A42" s="27">
        <v>21.0</v>
      </c>
      <c r="B42" s="92" t="s">
        <v>1960</v>
      </c>
      <c r="C42" s="92" t="s">
        <v>1961</v>
      </c>
      <c r="D42" s="27" t="s">
        <v>1923</v>
      </c>
      <c r="E42" s="27">
        <f>COUNTIF(Paper_Technologies!$C:$C,$B42)</f>
        <v>1</v>
      </c>
      <c r="F42" s="27">
        <f>COUNTIF(Paper_Technologies!$D:$D,$D42)</f>
        <v>47</v>
      </c>
    </row>
    <row r="43" ht="14.25" customHeight="1">
      <c r="A43" s="27">
        <v>22.0</v>
      </c>
      <c r="B43" s="92" t="s">
        <v>1962</v>
      </c>
      <c r="C43" s="92" t="s">
        <v>1963</v>
      </c>
      <c r="D43" s="27" t="s">
        <v>1923</v>
      </c>
      <c r="E43" s="27">
        <f>COUNTIF(Paper_Technologies!$C:$C,$B43)</f>
        <v>1</v>
      </c>
      <c r="F43" s="27">
        <f>COUNTIF(Paper_Technologies!$D:$D,$D43)</f>
        <v>47</v>
      </c>
    </row>
    <row r="44">
      <c r="A44" s="27">
        <v>23.0</v>
      </c>
      <c r="B44" s="92" t="s">
        <v>1964</v>
      </c>
      <c r="C44" s="92" t="s">
        <v>1965</v>
      </c>
      <c r="D44" s="27" t="s">
        <v>1923</v>
      </c>
      <c r="E44" s="27">
        <f>COUNTIF(Paper_Technologies!$C:$C,$B44)</f>
        <v>1</v>
      </c>
      <c r="F44" s="27">
        <f>COUNTIF(Paper_Technologies!$D:$D,$D44)</f>
        <v>47</v>
      </c>
    </row>
    <row r="45">
      <c r="A45" s="27">
        <v>7.0</v>
      </c>
      <c r="B45" s="92" t="s">
        <v>1966</v>
      </c>
      <c r="C45" s="92" t="s">
        <v>1967</v>
      </c>
      <c r="D45" s="27" t="s">
        <v>1923</v>
      </c>
      <c r="E45" s="27">
        <f>COUNTIF(Paper_Technologies!$C:$C,$B45)</f>
        <v>1</v>
      </c>
      <c r="F45" s="27">
        <f>COUNTIF(Paper_Technologies!$D:$D,$D45)</f>
        <v>47</v>
      </c>
    </row>
    <row r="46">
      <c r="A46" s="27">
        <v>20.0</v>
      </c>
      <c r="B46" s="92" t="s">
        <v>1968</v>
      </c>
      <c r="C46" s="92" t="s">
        <v>1969</v>
      </c>
      <c r="D46" s="27" t="s">
        <v>1923</v>
      </c>
      <c r="E46" s="27">
        <f>COUNTIF(Paper_Technologies!$C:$C,$B46)</f>
        <v>1</v>
      </c>
      <c r="F46" s="27">
        <f>COUNTIF(Paper_Technologies!$D:$D,$D46)</f>
        <v>47</v>
      </c>
    </row>
    <row r="47">
      <c r="A47" s="27">
        <v>31.0</v>
      </c>
      <c r="B47" s="92" t="s">
        <v>1970</v>
      </c>
      <c r="C47" s="92" t="s">
        <v>1971</v>
      </c>
      <c r="D47" s="27" t="s">
        <v>1923</v>
      </c>
      <c r="E47" s="27">
        <f>COUNTIF(Paper_Technologies!$C:$C,$B47)</f>
        <v>1</v>
      </c>
      <c r="F47" s="27">
        <f>COUNTIF(Paper_Technologies!$D:$D,$D47)</f>
        <v>47</v>
      </c>
    </row>
    <row r="48">
      <c r="A48" s="27">
        <v>1.0</v>
      </c>
      <c r="B48" s="92" t="s">
        <v>1972</v>
      </c>
      <c r="C48" s="92" t="s">
        <v>1973</v>
      </c>
      <c r="D48" s="27" t="s">
        <v>1923</v>
      </c>
      <c r="E48" s="27">
        <f>COUNTIF(Paper_Technologies!$C:$C,$B48)</f>
        <v>1</v>
      </c>
      <c r="F48" s="27">
        <f>COUNTIF(Paper_Technologies!$D:$D,$D48)</f>
        <v>47</v>
      </c>
    </row>
    <row r="49">
      <c r="A49" s="27">
        <v>5.0</v>
      </c>
      <c r="B49" s="92" t="s">
        <v>1974</v>
      </c>
      <c r="C49" s="92" t="s">
        <v>1975</v>
      </c>
      <c r="D49" s="27" t="s">
        <v>1923</v>
      </c>
      <c r="E49" s="27">
        <f>COUNTIF(Paper_Technologies!$C:$C,$B49)</f>
        <v>1</v>
      </c>
      <c r="F49" s="27">
        <f>COUNTIF(Paper_Technologies!$D:$D,$D49)</f>
        <v>47</v>
      </c>
    </row>
    <row r="50">
      <c r="A50" s="27">
        <v>36.0</v>
      </c>
      <c r="B50" s="92" t="s">
        <v>1976</v>
      </c>
      <c r="C50" s="92" t="s">
        <v>1977</v>
      </c>
      <c r="D50" s="27" t="s">
        <v>1923</v>
      </c>
      <c r="E50" s="27">
        <f>COUNTIF(Paper_Technologies!$C:$C,$B50)</f>
        <v>1</v>
      </c>
      <c r="F50" s="27">
        <f>COUNTIF(Paper_Technologies!$D:$D,$D50)</f>
        <v>47</v>
      </c>
    </row>
    <row r="51">
      <c r="A51" s="27">
        <v>61.0</v>
      </c>
      <c r="B51" s="92" t="s">
        <v>1978</v>
      </c>
      <c r="C51" s="92" t="s">
        <v>1979</v>
      </c>
      <c r="D51" s="27" t="s">
        <v>1923</v>
      </c>
      <c r="E51" s="27">
        <f>COUNTIF(Paper_Technologies!$C:$C,$B51)</f>
        <v>1</v>
      </c>
      <c r="F51" s="27">
        <f>COUNTIF(Paper_Technologies!$D:$D,$D51)</f>
        <v>47</v>
      </c>
    </row>
    <row r="52">
      <c r="A52" s="27">
        <v>27.0</v>
      </c>
      <c r="B52" s="92" t="s">
        <v>1980</v>
      </c>
      <c r="C52" s="92" t="s">
        <v>1981</v>
      </c>
      <c r="D52" s="27" t="s">
        <v>1923</v>
      </c>
      <c r="E52" s="27">
        <f>COUNTIF(Paper_Technologies!$C:$C,$B52)</f>
        <v>1</v>
      </c>
      <c r="F52" s="27">
        <f>COUNTIF(Paper_Technologies!$D:$D,$D52)</f>
        <v>47</v>
      </c>
    </row>
    <row r="53">
      <c r="A53" s="27">
        <v>29.0</v>
      </c>
      <c r="B53" s="92" t="s">
        <v>1982</v>
      </c>
      <c r="C53" s="92" t="s">
        <v>1983</v>
      </c>
      <c r="D53" s="27" t="s">
        <v>1923</v>
      </c>
      <c r="E53" s="27">
        <f>COUNTIF(Paper_Technologies!$C:$C,$B53)</f>
        <v>1</v>
      </c>
      <c r="F53" s="27">
        <f>COUNTIF(Paper_Technologies!$D:$D,$D53)</f>
        <v>47</v>
      </c>
    </row>
    <row r="54">
      <c r="A54" s="27">
        <v>10.0</v>
      </c>
      <c r="B54" s="95" t="s">
        <v>1984</v>
      </c>
      <c r="C54" s="92" t="s">
        <v>1985</v>
      </c>
      <c r="D54" s="27" t="s">
        <v>1923</v>
      </c>
      <c r="E54" s="27">
        <f>COUNTIF(Paper_Technologies!$C:$C,$B54)</f>
        <v>1</v>
      </c>
      <c r="F54" s="27">
        <f>COUNTIF(Paper_Technologies!$D:$D,$D54)</f>
        <v>47</v>
      </c>
    </row>
    <row r="55">
      <c r="A55" s="27">
        <v>13.0</v>
      </c>
      <c r="B55" s="92" t="s">
        <v>1986</v>
      </c>
      <c r="C55" s="92" t="s">
        <v>1987</v>
      </c>
      <c r="D55" s="27" t="s">
        <v>1923</v>
      </c>
      <c r="E55" s="27">
        <f>COUNTIF(Paper_Technologies!$C:$C,$B55)</f>
        <v>1</v>
      </c>
      <c r="F55" s="27">
        <f>COUNTIF(Paper_Technologies!$D:$D,$D55)</f>
        <v>47</v>
      </c>
    </row>
    <row r="56">
      <c r="A56" s="27">
        <v>30.0</v>
      </c>
      <c r="B56" s="92" t="s">
        <v>1988</v>
      </c>
      <c r="C56" s="92" t="s">
        <v>1989</v>
      </c>
      <c r="D56" s="27" t="s">
        <v>1923</v>
      </c>
      <c r="E56" s="27">
        <f>COUNTIF(Paper_Technologies!$C:$C,$B56)</f>
        <v>1</v>
      </c>
      <c r="F56" s="27">
        <f>COUNTIF(Paper_Technologies!$D:$D,$D56)</f>
        <v>47</v>
      </c>
    </row>
    <row r="57">
      <c r="A57" s="27">
        <v>33.0</v>
      </c>
      <c r="B57" s="92" t="s">
        <v>1990</v>
      </c>
      <c r="C57" s="92" t="s">
        <v>1991</v>
      </c>
      <c r="D57" s="27" t="s">
        <v>1923</v>
      </c>
      <c r="E57" s="27">
        <f>COUNTIF(Paper_Technologies!$C:$C,$B57)</f>
        <v>1</v>
      </c>
      <c r="F57" s="27">
        <f>COUNTIF(Paper_Technologies!$D:$D,$D57)</f>
        <v>47</v>
      </c>
    </row>
    <row r="58">
      <c r="A58" s="27">
        <v>28.0</v>
      </c>
      <c r="B58" s="92" t="s">
        <v>1992</v>
      </c>
      <c r="C58" s="92" t="s">
        <v>1993</v>
      </c>
      <c r="D58" s="27" t="s">
        <v>1923</v>
      </c>
      <c r="E58" s="27">
        <f>COUNTIF(Paper_Technologies!$C:$C,$B58)</f>
        <v>1</v>
      </c>
      <c r="F58" s="27">
        <f>COUNTIF(Paper_Technologies!$D:$D,$D58)</f>
        <v>47</v>
      </c>
    </row>
    <row r="59">
      <c r="A59" s="27">
        <v>77.0</v>
      </c>
      <c r="B59" s="95" t="s">
        <v>1994</v>
      </c>
      <c r="C59" s="92" t="s">
        <v>1995</v>
      </c>
      <c r="D59" s="27" t="s">
        <v>1923</v>
      </c>
      <c r="E59" s="27">
        <f>COUNTIF(Paper_Technologies!$C:$C,$B59)</f>
        <v>1</v>
      </c>
      <c r="F59" s="27">
        <f>COUNTIF(Paper_Technologies!$D:$D,$D59)</f>
        <v>47</v>
      </c>
    </row>
    <row r="60">
      <c r="A60" s="27">
        <v>73.0</v>
      </c>
      <c r="B60" s="92" t="s">
        <v>1996</v>
      </c>
      <c r="C60" s="92" t="s">
        <v>1997</v>
      </c>
      <c r="D60" s="27" t="s">
        <v>1998</v>
      </c>
      <c r="E60" s="27">
        <f>COUNTIF(Paper_Technologies!$C:$C,$B60)</f>
        <v>6</v>
      </c>
      <c r="F60" s="27">
        <f>COUNTIF(Paper_Technologies!$D:$D,$D60)</f>
        <v>18</v>
      </c>
    </row>
    <row r="61">
      <c r="A61" s="27">
        <v>43.0</v>
      </c>
      <c r="B61" s="92" t="s">
        <v>1999</v>
      </c>
      <c r="C61" s="92" t="s">
        <v>2000</v>
      </c>
      <c r="D61" s="27" t="s">
        <v>1998</v>
      </c>
      <c r="E61" s="27">
        <f>COUNTIF(Paper_Technologies!$C:$C,$B61)</f>
        <v>4</v>
      </c>
      <c r="F61" s="27">
        <f>COUNTIF(Paper_Technologies!$D:$D,$D61)</f>
        <v>18</v>
      </c>
    </row>
    <row r="62">
      <c r="A62" s="27">
        <v>80.0</v>
      </c>
      <c r="B62" s="92" t="s">
        <v>2001</v>
      </c>
      <c r="C62" s="92" t="s">
        <v>2002</v>
      </c>
      <c r="D62" s="27" t="s">
        <v>1998</v>
      </c>
      <c r="E62" s="27">
        <f>COUNTIF(Paper_Technologies!$C:$C,$B62)</f>
        <v>4</v>
      </c>
      <c r="F62" s="27">
        <f>COUNTIF(Paper_Technologies!$D:$D,$D62)</f>
        <v>18</v>
      </c>
    </row>
    <row r="63">
      <c r="A63" s="27">
        <v>63.0</v>
      </c>
      <c r="B63" s="92" t="s">
        <v>2003</v>
      </c>
      <c r="C63" s="92" t="s">
        <v>2004</v>
      </c>
      <c r="D63" s="27" t="s">
        <v>1998</v>
      </c>
      <c r="E63" s="27">
        <f>COUNTIF(Paper_Technologies!$C:$C,$B63)</f>
        <v>3</v>
      </c>
      <c r="F63" s="27">
        <f>COUNTIF(Paper_Technologies!$D:$D,$D63)</f>
        <v>18</v>
      </c>
    </row>
    <row r="64">
      <c r="A64" s="27">
        <v>65.0</v>
      </c>
      <c r="B64" s="92" t="s">
        <v>2005</v>
      </c>
      <c r="C64" s="92" t="s">
        <v>2006</v>
      </c>
      <c r="D64" s="27" t="s">
        <v>1998</v>
      </c>
      <c r="E64" s="27">
        <f>COUNTIF(Paper_Technologies!$C:$C,$B64)</f>
        <v>1</v>
      </c>
      <c r="F64" s="27">
        <f>COUNTIF(Paper_Technologies!$D:$D,$D64)</f>
        <v>18</v>
      </c>
    </row>
    <row r="65">
      <c r="A65" s="27">
        <v>84.0</v>
      </c>
      <c r="B65" s="92" t="s">
        <v>2007</v>
      </c>
      <c r="C65" s="92" t="s">
        <v>2008</v>
      </c>
      <c r="D65" s="27" t="s">
        <v>2009</v>
      </c>
      <c r="E65" s="27">
        <f>COUNTIF(Paper_Technologies!$C:$C,$B65)</f>
        <v>3</v>
      </c>
      <c r="F65" s="27">
        <f>COUNTIF(Paper_Technologies!$D:$D,$D65)</f>
        <v>8</v>
      </c>
    </row>
    <row r="66">
      <c r="A66" s="27">
        <v>81.0</v>
      </c>
      <c r="B66" s="88" t="s">
        <v>2010</v>
      </c>
      <c r="C66" s="92" t="s">
        <v>2011</v>
      </c>
      <c r="D66" s="27" t="s">
        <v>2009</v>
      </c>
      <c r="E66" s="27">
        <f>COUNTIF(Paper_Technologies!$C:$C,$B66)</f>
        <v>1</v>
      </c>
      <c r="F66" s="27">
        <f>COUNTIF(Paper_Technologies!$D:$D,$D66)</f>
        <v>8</v>
      </c>
    </row>
    <row r="67">
      <c r="A67" s="27">
        <v>82.0</v>
      </c>
      <c r="B67" s="92" t="s">
        <v>2012</v>
      </c>
      <c r="C67" s="92" t="s">
        <v>2013</v>
      </c>
      <c r="D67" s="27" t="s">
        <v>2009</v>
      </c>
      <c r="E67" s="27">
        <f>COUNTIF(Paper_Technologies!$C:$C,$B67)</f>
        <v>1</v>
      </c>
      <c r="F67" s="27">
        <f>COUNTIF(Paper_Technologies!$D:$D,$D67)</f>
        <v>8</v>
      </c>
    </row>
    <row r="68">
      <c r="A68" s="27">
        <v>83.0</v>
      </c>
      <c r="B68" s="92" t="s">
        <v>2014</v>
      </c>
      <c r="C68" s="92" t="s">
        <v>2015</v>
      </c>
      <c r="D68" s="27" t="s">
        <v>2009</v>
      </c>
      <c r="E68" s="27">
        <f>COUNTIF(Paper_Technologies!$C:$C,$B68)</f>
        <v>1</v>
      </c>
      <c r="F68" s="27">
        <f>COUNTIF(Paper_Technologies!$D:$D,$D68)</f>
        <v>8</v>
      </c>
    </row>
    <row r="69">
      <c r="A69" s="27">
        <v>67.0</v>
      </c>
      <c r="B69" s="92" t="s">
        <v>2016</v>
      </c>
      <c r="C69" s="92" t="s">
        <v>2017</v>
      </c>
      <c r="D69" s="27" t="s">
        <v>2009</v>
      </c>
      <c r="E69" s="27">
        <f>COUNTIF(Paper_Technologies!$C:$C,$B69)</f>
        <v>1</v>
      </c>
      <c r="F69" s="27">
        <f>COUNTIF(Paper_Technologies!$D:$D,$D69)</f>
        <v>8</v>
      </c>
    </row>
    <row r="70">
      <c r="A70" s="27">
        <v>62.0</v>
      </c>
      <c r="B70" s="92" t="s">
        <v>2018</v>
      </c>
      <c r="C70" s="92" t="s">
        <v>2019</v>
      </c>
      <c r="D70" s="27" t="s">
        <v>2009</v>
      </c>
      <c r="E70" s="27">
        <f>COUNTIF(Paper_Technologies!$C:$C,$B70)</f>
        <v>1</v>
      </c>
      <c r="F70" s="27">
        <f>COUNTIF(Paper_Technologies!$D:$D,$D70)</f>
        <v>8</v>
      </c>
    </row>
    <row r="71">
      <c r="A71" s="27">
        <v>94.0</v>
      </c>
      <c r="B71" s="92" t="s">
        <v>2020</v>
      </c>
      <c r="C71" s="92" t="s">
        <v>2021</v>
      </c>
      <c r="D71" s="27" t="s">
        <v>2022</v>
      </c>
      <c r="E71" s="27">
        <f>COUNTIF(Paper_Technologies!$C:$C,$B71)</f>
        <v>2</v>
      </c>
      <c r="F71" s="27">
        <f>COUNTIF(Paper_Technologies!$D:$D,$D71)</f>
        <v>5</v>
      </c>
    </row>
    <row r="72">
      <c r="A72" s="27">
        <v>93.0</v>
      </c>
      <c r="B72" s="92" t="s">
        <v>2023</v>
      </c>
      <c r="C72" s="92" t="s">
        <v>2024</v>
      </c>
      <c r="D72" s="27" t="s">
        <v>2022</v>
      </c>
      <c r="E72" s="27">
        <f>COUNTIF(Paper_Technologies!$C:$C,$B72)</f>
        <v>2</v>
      </c>
      <c r="F72" s="27">
        <f>COUNTIF(Paper_Technologies!$D:$D,$D72)</f>
        <v>5</v>
      </c>
    </row>
    <row r="73">
      <c r="A73" s="27">
        <v>92.0</v>
      </c>
      <c r="B73" s="92" t="s">
        <v>2025</v>
      </c>
      <c r="C73" s="92" t="s">
        <v>2026</v>
      </c>
      <c r="D73" s="27" t="s">
        <v>2022</v>
      </c>
      <c r="E73" s="27">
        <f>COUNTIF(Paper_Technologies!$C:$C,$B73)</f>
        <v>1</v>
      </c>
      <c r="F73" s="27">
        <f>COUNTIF(Paper_Technologies!$D:$D,$D73)</f>
        <v>5</v>
      </c>
    </row>
    <row r="74">
      <c r="A74" s="27">
        <v>95.0</v>
      </c>
      <c r="B74" s="92" t="s">
        <v>2027</v>
      </c>
      <c r="C74" s="96"/>
      <c r="D74" s="27" t="s">
        <v>2028</v>
      </c>
      <c r="E74" s="27">
        <f>COUNTIF(Paper_Technologies!$C:$C,$B74)</f>
        <v>1</v>
      </c>
      <c r="F74" s="27">
        <f>COUNTIF(Paper_Technologies!$D:$D,$D74)</f>
        <v>5</v>
      </c>
    </row>
    <row r="75">
      <c r="A75" s="27">
        <v>96.0</v>
      </c>
      <c r="B75" s="92" t="s">
        <v>2029</v>
      </c>
      <c r="C75" s="96"/>
      <c r="D75" s="27" t="s">
        <v>2028</v>
      </c>
      <c r="E75" s="27">
        <f>COUNTIF(Paper_Technologies!$C:$C,$B75)</f>
        <v>1</v>
      </c>
      <c r="F75" s="27">
        <f>COUNTIF(Paper_Technologies!$D:$D,$D75)</f>
        <v>5</v>
      </c>
    </row>
    <row r="76">
      <c r="A76" s="27">
        <v>98.0</v>
      </c>
      <c r="B76" s="92" t="s">
        <v>2030</v>
      </c>
      <c r="C76" s="96"/>
      <c r="D76" s="27" t="s">
        <v>2028</v>
      </c>
      <c r="E76" s="27">
        <f>COUNTIF(Paper_Technologies!$C:$C,$B76)</f>
        <v>1</v>
      </c>
      <c r="F76" s="27">
        <f>COUNTIF(Paper_Technologies!$D:$D,$D76)</f>
        <v>5</v>
      </c>
    </row>
    <row r="77">
      <c r="A77" s="27">
        <v>97.0</v>
      </c>
      <c r="B77" s="92" t="s">
        <v>2031</v>
      </c>
      <c r="C77" s="96"/>
      <c r="D77" s="27" t="s">
        <v>2028</v>
      </c>
      <c r="E77" s="27">
        <f>COUNTIF(Paper_Technologies!$C:$C,$B77)</f>
        <v>1</v>
      </c>
      <c r="F77" s="27">
        <f>COUNTIF(Paper_Technologies!$D:$D,$D77)</f>
        <v>5</v>
      </c>
    </row>
    <row r="78">
      <c r="A78" s="27">
        <v>99.0</v>
      </c>
      <c r="B78" s="92" t="s">
        <v>2032</v>
      </c>
      <c r="C78" s="96"/>
      <c r="D78" s="27" t="s">
        <v>2028</v>
      </c>
      <c r="E78" s="27">
        <f>COUNTIF(Paper_Technologies!$C:$C,$B78)</f>
        <v>1</v>
      </c>
      <c r="F78" s="27">
        <f>COUNTIF(Paper_Technologies!$D:$D,$D78)</f>
        <v>5</v>
      </c>
    </row>
    <row r="79">
      <c r="A79" s="27">
        <v>66.0</v>
      </c>
      <c r="B79" s="88" t="s">
        <v>2033</v>
      </c>
      <c r="C79" s="92" t="s">
        <v>2034</v>
      </c>
      <c r="D79" s="27" t="s">
        <v>2035</v>
      </c>
      <c r="E79" s="27">
        <f>COUNTIF(Paper_Technologies!$C:$C,$B79)</f>
        <v>4</v>
      </c>
      <c r="F79" s="27">
        <f>COUNTIF(Paper_Technologies!$D:$D,$D79)</f>
        <v>4</v>
      </c>
    </row>
    <row r="80">
      <c r="A80" s="27">
        <v>79.0</v>
      </c>
      <c r="B80" s="92" t="s">
        <v>2036</v>
      </c>
      <c r="C80" s="92" t="s">
        <v>2037</v>
      </c>
      <c r="D80" s="27" t="s">
        <v>2038</v>
      </c>
      <c r="E80" s="27">
        <f>COUNTIF(Paper_Technologies!$C:$C,$B80)</f>
        <v>1</v>
      </c>
      <c r="F80" s="27">
        <f>COUNTIF(Paper_Technologies!$D:$D,$D80)</f>
        <v>3</v>
      </c>
    </row>
    <row r="81">
      <c r="A81" s="27">
        <v>89.0</v>
      </c>
      <c r="B81" s="92" t="s">
        <v>2039</v>
      </c>
      <c r="C81" s="92" t="s">
        <v>2040</v>
      </c>
      <c r="D81" s="27" t="s">
        <v>2038</v>
      </c>
      <c r="E81" s="27">
        <f>COUNTIF(Paper_Technologies!$C:$C,$B81)</f>
        <v>1</v>
      </c>
      <c r="F81" s="27">
        <f>COUNTIF(Paper_Technologies!$D:$D,$D81)</f>
        <v>3</v>
      </c>
    </row>
    <row r="82">
      <c r="A82" s="27">
        <v>88.0</v>
      </c>
      <c r="B82" s="88" t="s">
        <v>2041</v>
      </c>
      <c r="C82" s="92" t="s">
        <v>2042</v>
      </c>
      <c r="D82" s="27" t="s">
        <v>2038</v>
      </c>
      <c r="E82" s="27">
        <f>COUNTIF(Paper_Technologies!$C:$C,$B82)</f>
        <v>1</v>
      </c>
      <c r="F82" s="27">
        <f>COUNTIF(Paper_Technologies!$D:$D,$D82)</f>
        <v>3</v>
      </c>
    </row>
    <row r="83">
      <c r="A83" s="27">
        <v>76.0</v>
      </c>
      <c r="B83" s="92" t="s">
        <v>2043</v>
      </c>
      <c r="C83" s="92" t="s">
        <v>2044</v>
      </c>
      <c r="D83" s="27" t="s">
        <v>2045</v>
      </c>
      <c r="E83" s="27">
        <f>COUNTIF(Paper_Technologies!$C:$C,$B83)</f>
        <v>1</v>
      </c>
      <c r="F83" s="27">
        <f>COUNTIF(Paper_Technologies!$D:$D,$D83)</f>
        <v>3</v>
      </c>
    </row>
    <row r="84">
      <c r="A84" s="27">
        <v>87.0</v>
      </c>
      <c r="B84" s="93" t="s">
        <v>2046</v>
      </c>
      <c r="C84" s="92" t="s">
        <v>2047</v>
      </c>
      <c r="D84" s="27" t="s">
        <v>2045</v>
      </c>
      <c r="E84" s="27">
        <f>COUNTIF(Paper_Technologies!$C:$C,$B84)</f>
        <v>2</v>
      </c>
      <c r="F84" s="27">
        <f>COUNTIF(Paper_Technologies!$D:$D,$D84)</f>
        <v>3</v>
      </c>
    </row>
    <row r="85">
      <c r="A85" s="27">
        <v>90.0</v>
      </c>
      <c r="B85" s="88" t="s">
        <v>2048</v>
      </c>
      <c r="C85" s="92" t="s">
        <v>2049</v>
      </c>
      <c r="D85" s="27" t="s">
        <v>2050</v>
      </c>
      <c r="E85" s="27">
        <f>COUNTIF(Paper_Technologies!$C:$C,$B85)</f>
        <v>2</v>
      </c>
      <c r="F85" s="27">
        <f>COUNTIF(Paper_Technologies!$D:$D,$D85)</f>
        <v>3</v>
      </c>
    </row>
    <row r="86">
      <c r="A86" s="27">
        <v>74.0</v>
      </c>
      <c r="B86" s="92" t="s">
        <v>2051</v>
      </c>
      <c r="C86" s="92" t="s">
        <v>2052</v>
      </c>
      <c r="D86" s="27" t="s">
        <v>2050</v>
      </c>
      <c r="E86" s="27">
        <f>COUNTIF(Paper_Technologies!$C:$C,$B86)</f>
        <v>1</v>
      </c>
      <c r="F86" s="27">
        <f>COUNTIF(Paper_Technologies!$D:$D,$D86)</f>
        <v>3</v>
      </c>
    </row>
    <row r="87">
      <c r="A87" s="27">
        <v>91.0</v>
      </c>
      <c r="B87" s="88" t="s">
        <v>2053</v>
      </c>
      <c r="C87" s="92" t="s">
        <v>2054</v>
      </c>
      <c r="D87" s="27" t="s">
        <v>2055</v>
      </c>
      <c r="E87" s="27">
        <f>COUNTIF(Paper_Technologies!$C:$C,$B87)</f>
        <v>1</v>
      </c>
      <c r="F87" s="27">
        <f>COUNTIF(Paper_Technologies!$D:$D,$D87)</f>
        <v>2</v>
      </c>
    </row>
    <row r="88">
      <c r="A88" s="27">
        <v>86.0</v>
      </c>
      <c r="B88" s="93" t="s">
        <v>2056</v>
      </c>
      <c r="C88" s="92" t="s">
        <v>2057</v>
      </c>
      <c r="D88" s="27" t="s">
        <v>2055</v>
      </c>
      <c r="E88" s="27">
        <f>COUNTIF(Paper_Technologies!$C:$C,$B88)</f>
        <v>1</v>
      </c>
      <c r="F88" s="27">
        <f>COUNTIF(Paper_Technologies!$D:$D,$D88)</f>
        <v>2</v>
      </c>
    </row>
    <row r="89">
      <c r="A89" s="27">
        <v>69.0</v>
      </c>
      <c r="B89" s="92" t="s">
        <v>2058</v>
      </c>
      <c r="C89" s="92" t="s">
        <v>2059</v>
      </c>
      <c r="D89" s="27" t="s">
        <v>2060</v>
      </c>
      <c r="E89" s="27">
        <f>COUNTIF(Paper_Technologies!$C:$C,$B89)</f>
        <v>1</v>
      </c>
      <c r="F89" s="27">
        <f>COUNTIF(Paper_Technologies!$D:$D,$D89)</f>
        <v>1</v>
      </c>
    </row>
    <row r="90">
      <c r="A90" s="27">
        <v>78.0</v>
      </c>
      <c r="B90" s="92" t="s">
        <v>2061</v>
      </c>
      <c r="C90" s="92" t="s">
        <v>2062</v>
      </c>
      <c r="D90" s="27" t="s">
        <v>2063</v>
      </c>
      <c r="E90" s="27">
        <f>COUNTIF(Paper_Technologies!$C:$C,$B90)</f>
        <v>1</v>
      </c>
      <c r="F90" s="27">
        <f>COUNTIF(Paper_Technologies!$D:$D,$D90)</f>
        <v>1</v>
      </c>
    </row>
    <row r="91">
      <c r="A91" s="27">
        <v>64.0</v>
      </c>
      <c r="B91" s="93" t="s">
        <v>2064</v>
      </c>
      <c r="C91" s="92" t="s">
        <v>2065</v>
      </c>
      <c r="D91" s="27" t="s">
        <v>2066</v>
      </c>
      <c r="E91" s="27">
        <f>COUNTIF(Paper_Technologies!$C:$C,$B91)</f>
        <v>1</v>
      </c>
      <c r="F91" s="27">
        <f>COUNTIF(Paper_Technologies!$D:$D,$D91)</f>
        <v>1</v>
      </c>
    </row>
  </sheetData>
  <autoFilter ref="$A$1:$F$91">
    <sortState ref="A1:F91">
      <sortCondition descending="1" ref="E1:E91"/>
      <sortCondition descending="1" ref="F1:F91"/>
      <sortCondition ref="D1:D91"/>
      <sortCondition ref="B1:B91"/>
    </sortState>
  </autoFilter>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cols>
    <col customWidth="1" min="3" max="3" width="53.71"/>
    <col customWidth="1" min="4" max="4" width="29.86"/>
  </cols>
  <sheetData>
    <row r="1">
      <c r="A1" s="24" t="s">
        <v>1848</v>
      </c>
      <c r="B1" s="24" t="s">
        <v>1873</v>
      </c>
      <c r="C1" s="89" t="s">
        <v>1874</v>
      </c>
      <c r="D1" s="24" t="s">
        <v>1178</v>
      </c>
    </row>
    <row r="2">
      <c r="A2" s="27">
        <v>193942.0</v>
      </c>
      <c r="B2" s="27">
        <v>1.0</v>
      </c>
      <c r="C2" s="90" t="str">
        <f>VLOOKUP($B2,Technologies!$A:$D,2,FALSE)</f>
        <v>PSoC 5LP</v>
      </c>
      <c r="D2" s="27" t="str">
        <f>VLOOKUP($B2,Technologies!$A:$D,4,FALSE)</f>
        <v>Hardware</v>
      </c>
    </row>
    <row r="3">
      <c r="A3" s="27">
        <v>193942.0</v>
      </c>
      <c r="B3" s="27">
        <v>16.0</v>
      </c>
      <c r="C3" s="90" t="str">
        <f>VLOOKUP($B3,Technologies!$A:$D,2,FALSE)</f>
        <v>BLE113</v>
      </c>
      <c r="D3" s="27" t="str">
        <f>VLOOKUP($B3,Technologies!$A:$D,4,FALSE)</f>
        <v>Hardware</v>
      </c>
    </row>
    <row r="4">
      <c r="A4" s="27">
        <v>193942.0</v>
      </c>
      <c r="B4" s="27">
        <v>15.0</v>
      </c>
      <c r="C4" s="90" t="str">
        <f>VLOOKUP($B4,Technologies!$A:$D,2,FALSE)</f>
        <v>ADS1292R</v>
      </c>
      <c r="D4" s="27" t="str">
        <f>VLOOKUP($B4,Technologies!$A:$D,4,FALSE)</f>
        <v>Hardware</v>
      </c>
    </row>
    <row r="5">
      <c r="A5" s="27">
        <v>194182.0</v>
      </c>
      <c r="B5" s="27">
        <v>2.0</v>
      </c>
      <c r="C5" s="90" t="str">
        <f>VLOOKUP($B5,Technologies!$A:$D,2,FALSE)</f>
        <v>Arduino</v>
      </c>
      <c r="D5" s="27" t="str">
        <f>VLOOKUP($B5,Technologies!$A:$D,4,FALSE)</f>
        <v>Hardware</v>
      </c>
    </row>
    <row r="6">
      <c r="A6" s="27">
        <v>194182.0</v>
      </c>
      <c r="B6" s="27">
        <v>9.0</v>
      </c>
      <c r="C6" s="90" t="str">
        <f>VLOOKUP($B6,Technologies!$A:$D,2,FALSE)</f>
        <v>Raspberry Pi</v>
      </c>
      <c r="D6" s="27" t="str">
        <f>VLOOKUP($B6,Technologies!$A:$D,4,FALSE)</f>
        <v>Hardware</v>
      </c>
    </row>
    <row r="7">
      <c r="A7" s="27">
        <v>193893.0</v>
      </c>
      <c r="B7" s="27">
        <v>3.0</v>
      </c>
      <c r="C7" s="90" t="str">
        <f>VLOOKUP($B7,Technologies!$A:$D,2,FALSE)</f>
        <v>ESP8266 </v>
      </c>
      <c r="D7" s="27" t="str">
        <f>VLOOKUP($B7,Technologies!$A:$D,4,FALSE)</f>
        <v>Hardware</v>
      </c>
    </row>
    <row r="8">
      <c r="A8" s="27">
        <v>193893.0</v>
      </c>
      <c r="B8" s="27">
        <v>20.0</v>
      </c>
      <c r="C8" s="90" t="str">
        <f>VLOOKUP($B8,Technologies!$A:$D,2,FALSE)</f>
        <v>Particulate matter (PMS5003ST)</v>
      </c>
      <c r="D8" s="27" t="str">
        <f>VLOOKUP($B8,Technologies!$A:$D,4,FALSE)</f>
        <v>Hardware</v>
      </c>
    </row>
    <row r="9">
      <c r="A9" s="27">
        <v>193893.0</v>
      </c>
      <c r="B9" s="27">
        <v>19.0</v>
      </c>
      <c r="C9" s="90" t="str">
        <f>VLOOKUP($B9,Technologies!$A:$D,2,FALSE)</f>
        <v>Temperature sensor</v>
      </c>
      <c r="D9" s="27" t="str">
        <f>VLOOKUP($B9,Technologies!$A:$D,4,FALSE)</f>
        <v>Hardware</v>
      </c>
    </row>
    <row r="10">
      <c r="A10" s="27">
        <v>193893.0</v>
      </c>
      <c r="B10" s="27">
        <v>18.0</v>
      </c>
      <c r="C10" s="90" t="str">
        <f>VLOOKUP($B10,Technologies!$A:$D,2,FALSE)</f>
        <v>Humidity sensor</v>
      </c>
      <c r="D10" s="27" t="str">
        <f>VLOOKUP($B10,Technologies!$A:$D,4,FALSE)</f>
        <v>Hardware</v>
      </c>
    </row>
    <row r="11">
      <c r="A11" s="27">
        <v>193893.0</v>
      </c>
      <c r="B11" s="27">
        <v>17.0</v>
      </c>
      <c r="C11" s="90" t="str">
        <f>VLOOKUP($B11,Technologies!$A:$D,2,FALSE)</f>
        <v>Formaldehyde sensor module</v>
      </c>
      <c r="D11" s="27" t="str">
        <f>VLOOKUP($B11,Technologies!$A:$D,4,FALSE)</f>
        <v>Hardware</v>
      </c>
    </row>
    <row r="12">
      <c r="A12" s="27">
        <v>193970.0</v>
      </c>
      <c r="B12" s="27">
        <v>4.0</v>
      </c>
      <c r="C12" s="90" t="str">
        <f>VLOOKUP($B12,Technologies!$A:$D,2,FALSE)</f>
        <v>HTPA32x32dR1L2.1/0.8F5.0HiC</v>
      </c>
      <c r="D12" s="27" t="str">
        <f>VLOOKUP($B12,Technologies!$A:$D,4,FALSE)</f>
        <v>Hardware</v>
      </c>
    </row>
    <row r="13">
      <c r="A13" s="27">
        <v>194012.0</v>
      </c>
      <c r="B13" s="27">
        <v>5.0</v>
      </c>
      <c r="C13" s="90" t="str">
        <f>VLOOKUP($B13,Technologies!$A:$D,2,FALSE)</f>
        <v>Pulse sensor</v>
      </c>
      <c r="D13" s="27" t="str">
        <f>VLOOKUP($B13,Technologies!$A:$D,4,FALSE)</f>
        <v>Hardware</v>
      </c>
    </row>
    <row r="14">
      <c r="A14" s="27">
        <v>194012.0</v>
      </c>
      <c r="B14" s="27">
        <v>9.0</v>
      </c>
      <c r="C14" s="90" t="str">
        <f>VLOOKUP($B14,Technologies!$A:$D,2,FALSE)</f>
        <v>Raspberry Pi</v>
      </c>
      <c r="D14" s="27" t="str">
        <f>VLOOKUP($B14,Technologies!$A:$D,4,FALSE)</f>
        <v>Hardware</v>
      </c>
    </row>
    <row r="15">
      <c r="A15" s="27">
        <v>194012.0</v>
      </c>
      <c r="B15" s="27">
        <v>23.0</v>
      </c>
      <c r="C15" s="90" t="str">
        <f>VLOOKUP($B15,Technologies!$A:$D,2,FALSE)</f>
        <v>MTDOT-915-X1P-SMA-1</v>
      </c>
      <c r="D15" s="27" t="str">
        <f>VLOOKUP($B15,Technologies!$A:$D,4,FALSE)</f>
        <v>Hardware</v>
      </c>
    </row>
    <row r="16">
      <c r="A16" s="27">
        <v>194012.0</v>
      </c>
      <c r="B16" s="27">
        <v>22.0</v>
      </c>
      <c r="C16" s="90" t="str">
        <f>VLOOKUP($B16,Technologies!$A:$D,2,FALSE)</f>
        <v>MTCDT H5</v>
      </c>
      <c r="D16" s="27" t="str">
        <f>VLOOKUP($B16,Technologies!$A:$D,4,FALSE)</f>
        <v>Hardware</v>
      </c>
    </row>
    <row r="17">
      <c r="A17" s="27">
        <v>194012.0</v>
      </c>
      <c r="B17" s="27">
        <v>21.0</v>
      </c>
      <c r="C17" s="90" t="str">
        <f>VLOOKUP($B17,Technologies!$A:$D,2,FALSE)</f>
        <v>MTAC-LORA-915</v>
      </c>
      <c r="D17" s="27" t="str">
        <f>VLOOKUP($B17,Technologies!$A:$D,4,FALSE)</f>
        <v>Hardware</v>
      </c>
    </row>
    <row r="18">
      <c r="A18" s="27">
        <v>193957.0</v>
      </c>
      <c r="B18" s="27">
        <v>6.0</v>
      </c>
      <c r="C18" s="90" t="str">
        <f>VLOOKUP($B18,Technologies!$A:$D,2,FALSE)</f>
        <v>Smartphone embedded sensors</v>
      </c>
      <c r="D18" s="27" t="str">
        <f>VLOOKUP($B18,Technologies!$A:$D,4,FALSE)</f>
        <v>Hardware</v>
      </c>
    </row>
    <row r="19">
      <c r="A19" s="27">
        <v>193848.0</v>
      </c>
      <c r="B19" s="27">
        <v>7.0</v>
      </c>
      <c r="C19" s="90" t="str">
        <f>VLOOKUP($B19,Technologies!$A:$D,2,FALSE)</f>
        <v>Pandaboard</v>
      </c>
      <c r="D19" s="27" t="str">
        <f>VLOOKUP($B19,Technologies!$A:$D,4,FALSE)</f>
        <v>Hardware</v>
      </c>
    </row>
    <row r="20">
      <c r="A20" s="27">
        <v>193848.0</v>
      </c>
      <c r="B20" s="27">
        <v>27.0</v>
      </c>
      <c r="C20" s="90" t="str">
        <f>VLOOKUP($B20,Technologies!$A:$D,2,FALSE)</f>
        <v>SmartRF06 board</v>
      </c>
      <c r="D20" s="27" t="str">
        <f>VLOOKUP($B20,Technologies!$A:$D,4,FALSE)</f>
        <v>Hardware</v>
      </c>
    </row>
    <row r="21">
      <c r="A21" s="27">
        <v>193848.0</v>
      </c>
      <c r="B21" s="27">
        <v>26.0</v>
      </c>
      <c r="C21" s="90" t="str">
        <f>VLOOKUP($B21,Technologies!$A:$D,2,FALSE)</f>
        <v>CC2538 module</v>
      </c>
      <c r="D21" s="27" t="str">
        <f>VLOOKUP($B21,Technologies!$A:$D,4,FALSE)</f>
        <v>Hardware</v>
      </c>
    </row>
    <row r="22">
      <c r="A22" s="27">
        <v>193848.0</v>
      </c>
      <c r="B22" s="27">
        <v>25.0</v>
      </c>
      <c r="C22" s="90" t="str">
        <f>VLOOKUP($B22,Technologies!$A:$D,2,FALSE)</f>
        <v>MOD-ENC28J60 Ethernet Module</v>
      </c>
      <c r="D22" s="27" t="str">
        <f>VLOOKUP($B22,Technologies!$A:$D,4,FALSE)</f>
        <v>Hardware</v>
      </c>
    </row>
    <row r="23">
      <c r="A23" s="27">
        <v>193889.0</v>
      </c>
      <c r="B23" s="27">
        <v>2.0</v>
      </c>
      <c r="C23" s="90" t="str">
        <f>VLOOKUP($B23,Technologies!$A:$D,2,FALSE)</f>
        <v>Arduino</v>
      </c>
      <c r="D23" s="27" t="str">
        <f>VLOOKUP($B23,Technologies!$A:$D,4,FALSE)</f>
        <v>Hardware</v>
      </c>
    </row>
    <row r="24">
      <c r="A24" s="27">
        <v>193889.0</v>
      </c>
      <c r="B24" s="27">
        <v>31.0</v>
      </c>
      <c r="C24" s="90" t="str">
        <f>VLOOKUP($B24,Technologies!$A:$D,2,FALSE)</f>
        <v>pH sensor</v>
      </c>
      <c r="D24" s="27" t="str">
        <f>VLOOKUP($B24,Technologies!$A:$D,4,FALSE)</f>
        <v>Hardware</v>
      </c>
    </row>
    <row r="25">
      <c r="A25" s="27">
        <v>193889.0</v>
      </c>
      <c r="B25" s="27">
        <v>30.0</v>
      </c>
      <c r="C25" s="90" t="str">
        <f>VLOOKUP($B25,Technologies!$A:$D,2,FALSE)</f>
        <v>Turbidity sensor</v>
      </c>
      <c r="D25" s="27" t="str">
        <f>VLOOKUP($B25,Technologies!$A:$D,4,FALSE)</f>
        <v>Hardware</v>
      </c>
    </row>
    <row r="26">
      <c r="A26" s="27">
        <v>193889.0</v>
      </c>
      <c r="B26" s="27">
        <v>19.0</v>
      </c>
      <c r="C26" s="90" t="str">
        <f>VLOOKUP($B26,Technologies!$A:$D,2,FALSE)</f>
        <v>Temperature sensor</v>
      </c>
      <c r="D26" s="27" t="str">
        <f>VLOOKUP($B26,Technologies!$A:$D,4,FALSE)</f>
        <v>Hardware</v>
      </c>
    </row>
    <row r="27">
      <c r="A27" s="27">
        <v>193889.0</v>
      </c>
      <c r="B27" s="27">
        <v>29.0</v>
      </c>
      <c r="C27" s="90" t="str">
        <f>VLOOKUP($B27,Technologies!$A:$D,2,FALSE)</f>
        <v>Solenoid valve</v>
      </c>
      <c r="D27" s="27" t="str">
        <f>VLOOKUP($B27,Technologies!$A:$D,4,FALSE)</f>
        <v>Hardware</v>
      </c>
    </row>
    <row r="28">
      <c r="A28" s="27">
        <v>193889.0</v>
      </c>
      <c r="B28" s="27">
        <v>28.0</v>
      </c>
      <c r="C28" s="90" t="str">
        <f>VLOOKUP($B28,Technologies!$A:$D,2,FALSE)</f>
        <v>WiFi shield</v>
      </c>
      <c r="D28" s="27" t="str">
        <f>VLOOKUP($B28,Technologies!$A:$D,4,FALSE)</f>
        <v>Hardware</v>
      </c>
    </row>
    <row r="29">
      <c r="A29" s="27">
        <v>193909.0</v>
      </c>
      <c r="B29" s="27">
        <v>9.0</v>
      </c>
      <c r="C29" s="90" t="str">
        <f>VLOOKUP($B29,Technologies!$A:$D,2,FALSE)</f>
        <v>Raspberry Pi</v>
      </c>
      <c r="D29" s="27" t="str">
        <f>VLOOKUP($B29,Technologies!$A:$D,4,FALSE)</f>
        <v>Hardware</v>
      </c>
    </row>
    <row r="30">
      <c r="A30" s="27">
        <v>194001.0</v>
      </c>
      <c r="B30" s="27">
        <v>10.0</v>
      </c>
      <c r="C30" s="90" t="str">
        <f>VLOOKUP($B30,Technologies!$A:$D,2,FALSE)</f>
        <v>SpO2 sensor</v>
      </c>
      <c r="D30" s="27" t="str">
        <f>VLOOKUP($B30,Technologies!$A:$D,4,FALSE)</f>
        <v>Hardware</v>
      </c>
    </row>
    <row r="31">
      <c r="A31" s="27">
        <v>194001.0</v>
      </c>
      <c r="B31" s="27">
        <v>32.0</v>
      </c>
      <c r="C31" s="90" t="str">
        <f>VLOOKUP($B31,Technologies!$A:$D,2,FALSE)</f>
        <v>ESP32 SoC</v>
      </c>
      <c r="D31" s="27" t="str">
        <f>VLOOKUP($B31,Technologies!$A:$D,4,FALSE)</f>
        <v>Hardware</v>
      </c>
    </row>
    <row r="32">
      <c r="A32" s="27">
        <v>193870.0</v>
      </c>
      <c r="B32" s="27">
        <v>2.0</v>
      </c>
      <c r="C32" s="90" t="str">
        <f>VLOOKUP($B32,Technologies!$A:$D,2,FALSE)</f>
        <v>Arduino</v>
      </c>
      <c r="D32" s="27" t="str">
        <f>VLOOKUP($B32,Technologies!$A:$D,4,FALSE)</f>
        <v>Hardware</v>
      </c>
    </row>
    <row r="33">
      <c r="A33" s="27">
        <v>193870.0</v>
      </c>
      <c r="B33" s="27">
        <v>11.0</v>
      </c>
      <c r="C33" s="90" t="str">
        <f>VLOOKUP($B33,Technologies!$A:$D,2,FALSE)</f>
        <v>DHT11</v>
      </c>
      <c r="D33" s="27" t="str">
        <f>VLOOKUP($B33,Technologies!$A:$D,4,FALSE)</f>
        <v>Hardware</v>
      </c>
    </row>
    <row r="34">
      <c r="A34" s="27">
        <v>193870.0</v>
      </c>
      <c r="B34" s="27">
        <v>36.0</v>
      </c>
      <c r="C34" s="90" t="str">
        <f>VLOOKUP($B34,Technologies!$A:$D,2,FALSE)</f>
        <v>SI1145</v>
      </c>
      <c r="D34" s="27" t="str">
        <f>VLOOKUP($B34,Technologies!$A:$D,4,FALSE)</f>
        <v>Hardware</v>
      </c>
    </row>
    <row r="35">
      <c r="A35" s="27">
        <v>193870.0</v>
      </c>
      <c r="B35" s="27">
        <v>35.0</v>
      </c>
      <c r="C35" s="90" t="str">
        <f>VLOOKUP($B35,Technologies!$A:$D,2,FALSE)</f>
        <v>MH-Z16</v>
      </c>
      <c r="D35" s="27" t="str">
        <f>VLOOKUP($B35,Technologies!$A:$D,4,FALSE)</f>
        <v>Hardware</v>
      </c>
    </row>
    <row r="36">
      <c r="A36" s="27">
        <v>193870.0</v>
      </c>
      <c r="B36" s="27">
        <v>34.0</v>
      </c>
      <c r="C36" s="90" t="str">
        <f>VLOOKUP($B36,Technologies!$A:$D,2,FALSE)</f>
        <v>MiCS6814</v>
      </c>
      <c r="D36" s="27" t="str">
        <f>VLOOKUP($B36,Technologies!$A:$D,4,FALSE)</f>
        <v>Hardware</v>
      </c>
    </row>
    <row r="37">
      <c r="A37" s="27">
        <v>193870.0</v>
      </c>
      <c r="B37" s="27">
        <v>33.0</v>
      </c>
      <c r="C37" s="90" t="str">
        <f>VLOOKUP($B37,Technologies!$A:$D,2,FALSE)</f>
        <v>UNAM 18U6903/S14</v>
      </c>
      <c r="D37" s="27" t="str">
        <f>VLOOKUP($B37,Technologies!$A:$D,4,FALSE)</f>
        <v>Hardware</v>
      </c>
    </row>
    <row r="38">
      <c r="A38" s="27">
        <v>193931.0</v>
      </c>
      <c r="B38" s="27">
        <v>9.0</v>
      </c>
      <c r="C38" s="90" t="str">
        <f>VLOOKUP($B38,Technologies!$A:$D,2,FALSE)</f>
        <v>Raspberry Pi</v>
      </c>
      <c r="D38" s="27" t="str">
        <f>VLOOKUP($B38,Technologies!$A:$D,4,FALSE)</f>
        <v>Hardware</v>
      </c>
    </row>
    <row r="39">
      <c r="A39" s="27">
        <v>193931.0</v>
      </c>
      <c r="B39" s="27">
        <v>12.0</v>
      </c>
      <c r="C39" s="90" t="str">
        <f>VLOOKUP($B39,Technologies!$A:$D,2,FALSE)</f>
        <v>Beacons</v>
      </c>
      <c r="D39" s="27" t="str">
        <f>VLOOKUP($B39,Technologies!$A:$D,4,FALSE)</f>
        <v>Hardware</v>
      </c>
    </row>
    <row r="40">
      <c r="A40" s="27">
        <v>193876.0</v>
      </c>
      <c r="B40" s="27">
        <v>13.0</v>
      </c>
      <c r="C40" s="90" t="str">
        <f>VLOOKUP($B40,Technologies!$A:$D,2,FALSE)</f>
        <v>STM32</v>
      </c>
      <c r="D40" s="27" t="str">
        <f>VLOOKUP($B40,Technologies!$A:$D,4,FALSE)</f>
        <v>Hardware</v>
      </c>
    </row>
    <row r="41">
      <c r="A41" s="27">
        <v>193876.0</v>
      </c>
      <c r="B41" s="27">
        <v>2.0</v>
      </c>
      <c r="C41" s="90" t="str">
        <f>VLOOKUP($B41,Technologies!$A:$D,2,FALSE)</f>
        <v>Arduino</v>
      </c>
      <c r="D41" s="27" t="str">
        <f>VLOOKUP($B41,Technologies!$A:$D,4,FALSE)</f>
        <v>Hardware</v>
      </c>
    </row>
    <row r="42">
      <c r="A42" s="27">
        <v>193876.0</v>
      </c>
      <c r="B42" s="27">
        <v>6.0</v>
      </c>
      <c r="C42" s="90" t="str">
        <f>VLOOKUP($B42,Technologies!$A:$D,2,FALSE)</f>
        <v>Smartphone embedded sensors</v>
      </c>
      <c r="D42" s="27" t="str">
        <f>VLOOKUP($B42,Technologies!$A:$D,4,FALSE)</f>
        <v>Hardware</v>
      </c>
    </row>
    <row r="43">
      <c r="A43" s="27">
        <v>194071.0</v>
      </c>
      <c r="B43" s="27">
        <v>2.0</v>
      </c>
      <c r="C43" s="90" t="str">
        <f>VLOOKUP($B43,Technologies!$A:$D,2,FALSE)</f>
        <v>Arduino</v>
      </c>
      <c r="D43" s="27" t="str">
        <f>VLOOKUP($B43,Technologies!$A:$D,4,FALSE)</f>
        <v>Hardware</v>
      </c>
    </row>
    <row r="44">
      <c r="A44" s="27">
        <v>194071.0</v>
      </c>
      <c r="B44" s="27">
        <v>14.0</v>
      </c>
      <c r="C44" s="90" t="str">
        <f>VLOOKUP($B44,Technologies!$A:$D,2,FALSE)</f>
        <v>Arduino Ethernet Shield</v>
      </c>
      <c r="D44" s="27" t="str">
        <f>VLOOKUP($B44,Technologies!$A:$D,4,FALSE)</f>
        <v>Hardware</v>
      </c>
    </row>
    <row r="45" ht="18.0" customHeight="1">
      <c r="A45" s="27">
        <v>194071.0</v>
      </c>
      <c r="B45" s="27">
        <v>11.0</v>
      </c>
      <c r="C45" s="90" t="str">
        <f>VLOOKUP($B45,Technologies!$A:$D,2,FALSE)</f>
        <v>DHT11</v>
      </c>
      <c r="D45" s="27" t="str">
        <f>VLOOKUP($B45,Technologies!$A:$D,4,FALSE)</f>
        <v>Hardware</v>
      </c>
    </row>
    <row r="46">
      <c r="A46" s="27">
        <v>194071.0</v>
      </c>
      <c r="B46" s="27">
        <v>39.0</v>
      </c>
      <c r="C46" s="90" t="str">
        <f>VLOOKUP($B46,Technologies!$A:$D,2,FALSE)</f>
        <v>MQ-135</v>
      </c>
      <c r="D46" s="27" t="str">
        <f>VLOOKUP($B46,Technologies!$A:$D,4,FALSE)</f>
        <v>Hardware</v>
      </c>
    </row>
    <row r="47">
      <c r="A47" s="27">
        <v>193993.0</v>
      </c>
      <c r="B47" s="27">
        <v>73.0</v>
      </c>
      <c r="C47" s="90" t="str">
        <f>VLOOKUP($B47,Technologies!$A:$D,2,FALSE)</f>
        <v>Wireless</v>
      </c>
      <c r="D47" s="27" t="str">
        <f>VLOOKUP($B47,Technologies!$A:$D,4,FALSE)</f>
        <v>Communication Technology</v>
      </c>
    </row>
    <row r="48">
      <c r="A48" s="27">
        <v>193993.0</v>
      </c>
      <c r="B48" s="27">
        <v>60.0</v>
      </c>
      <c r="C48" s="90" t="str">
        <f>VLOOKUP($B48,Technologies!$A:$D,2,FALSE)</f>
        <v>Ethernet</v>
      </c>
      <c r="D48" s="27" t="str">
        <f>VLOOKUP($B48,Technologies!$A:$D,4,FALSE)</f>
        <v>Protocol</v>
      </c>
    </row>
    <row r="49">
      <c r="A49" s="27">
        <v>193944.0</v>
      </c>
      <c r="B49" s="27">
        <v>44.0</v>
      </c>
      <c r="C49" s="90" t="str">
        <f>VLOOKUP($B49,Technologies!$A:$D,2,FALSE)</f>
        <v>6LoWPAN</v>
      </c>
      <c r="D49" s="27" t="str">
        <f>VLOOKUP($B49,Technologies!$A:$D,4,FALSE)</f>
        <v>Protocol</v>
      </c>
    </row>
    <row r="50">
      <c r="A50" s="27">
        <v>193944.0</v>
      </c>
      <c r="B50" s="27">
        <v>50.0</v>
      </c>
      <c r="C50" s="90" t="str">
        <f>VLOOKUP($B50,Technologies!$A:$D,2,FALSE)</f>
        <v>IEEE 802.15.4</v>
      </c>
      <c r="D50" s="27" t="str">
        <f>VLOOKUP($B50,Technologies!$A:$D,4,FALSE)</f>
        <v>Protocol</v>
      </c>
    </row>
    <row r="51">
      <c r="A51" s="27">
        <v>193944.0</v>
      </c>
      <c r="B51" s="27">
        <v>57.0</v>
      </c>
      <c r="C51" s="90" t="str">
        <f>VLOOKUP($B51,Technologies!$A:$D,2,FALSE)</f>
        <v>ZigBee</v>
      </c>
      <c r="D51" s="27" t="str">
        <f>VLOOKUP($B51,Technologies!$A:$D,4,FALSE)</f>
        <v>Protocol</v>
      </c>
    </row>
    <row r="52">
      <c r="A52" s="27">
        <v>193944.0</v>
      </c>
      <c r="B52" s="27">
        <v>56.0</v>
      </c>
      <c r="C52" s="90" t="str">
        <f>VLOOKUP($B52,Technologies!$A:$D,2,FALSE)</f>
        <v>Bluetooth</v>
      </c>
      <c r="D52" s="27" t="str">
        <f>VLOOKUP($B52,Technologies!$A:$D,4,FALSE)</f>
        <v>Protocol</v>
      </c>
    </row>
    <row r="53">
      <c r="A53" s="27">
        <v>193944.0</v>
      </c>
      <c r="B53" s="27">
        <v>51.0</v>
      </c>
      <c r="C53" s="90" t="str">
        <f>VLOOKUP($B53,Technologies!$A:$D,2,FALSE)</f>
        <v>LoRaWAN</v>
      </c>
      <c r="D53" s="27" t="str">
        <f>VLOOKUP($B53,Technologies!$A:$D,4,FALSE)</f>
        <v>Protocol</v>
      </c>
    </row>
    <row r="54">
      <c r="A54" s="27">
        <v>193944.0</v>
      </c>
      <c r="B54" s="27">
        <v>60.0</v>
      </c>
      <c r="C54" s="90" t="str">
        <f>VLOOKUP($B54,Technologies!$A:$D,2,FALSE)</f>
        <v>Ethernet</v>
      </c>
      <c r="D54" s="27" t="str">
        <f>VLOOKUP($B54,Technologies!$A:$D,4,FALSE)</f>
        <v>Protocol</v>
      </c>
    </row>
    <row r="55">
      <c r="A55" s="27">
        <v>193944.0</v>
      </c>
      <c r="B55" s="27">
        <v>58.0</v>
      </c>
      <c r="C55" s="90" t="str">
        <f>VLOOKUP($B55,Technologies!$A:$D,2,FALSE)</f>
        <v>3G</v>
      </c>
      <c r="D55" s="27" t="str">
        <f>VLOOKUP($B55,Technologies!$A:$D,4,FALSE)</f>
        <v>Protocol</v>
      </c>
    </row>
    <row r="56">
      <c r="A56" s="27">
        <v>193944.0</v>
      </c>
      <c r="B56" s="27">
        <v>59.0</v>
      </c>
      <c r="C56" s="90" t="str">
        <f>VLOOKUP($B56,Technologies!$A:$D,2,FALSE)</f>
        <v>4G</v>
      </c>
      <c r="D56" s="27" t="str">
        <f>VLOOKUP($B56,Technologies!$A:$D,4,FALSE)</f>
        <v>Protocol</v>
      </c>
    </row>
    <row r="57">
      <c r="A57" s="27">
        <v>193944.0</v>
      </c>
      <c r="B57" s="27">
        <v>52.0</v>
      </c>
      <c r="C57" s="90" t="str">
        <f>VLOOKUP($B57,Technologies!$A:$D,2,FALSE)</f>
        <v>MQTT</v>
      </c>
      <c r="D57" s="27" t="str">
        <f>VLOOKUP($B57,Technologies!$A:$D,4,FALSE)</f>
        <v>Protocol</v>
      </c>
    </row>
    <row r="58">
      <c r="A58" s="27">
        <v>193944.0</v>
      </c>
      <c r="B58" s="27">
        <v>47.0</v>
      </c>
      <c r="C58" s="90" t="str">
        <f>VLOOKUP($B58,Technologies!$A:$D,2,FALSE)</f>
        <v>HTTP</v>
      </c>
      <c r="D58" s="27" t="str">
        <f>VLOOKUP($B58,Technologies!$A:$D,4,FALSE)</f>
        <v>Protocol</v>
      </c>
    </row>
    <row r="59">
      <c r="A59" s="27">
        <v>193942.0</v>
      </c>
      <c r="B59" s="27">
        <v>40.0</v>
      </c>
      <c r="C59" s="90" t="str">
        <f>VLOOKUP($B59,Technologies!$A:$D,2,FALSE)</f>
        <v>Bluetooth Low Energy (BLE)</v>
      </c>
      <c r="D59" s="27" t="str">
        <f>VLOOKUP($B59,Technologies!$A:$D,4,FALSE)</f>
        <v>Protocol</v>
      </c>
    </row>
    <row r="60">
      <c r="A60" s="27">
        <v>193942.0</v>
      </c>
      <c r="B60" s="27">
        <v>52.0</v>
      </c>
      <c r="C60" s="90" t="str">
        <f>VLOOKUP($B60,Technologies!$A:$D,2,FALSE)</f>
        <v>MQTT</v>
      </c>
      <c r="D60" s="27" t="str">
        <f>VLOOKUP($B60,Technologies!$A:$D,4,FALSE)</f>
        <v>Protocol</v>
      </c>
    </row>
    <row r="61">
      <c r="A61" s="27">
        <v>193996.0</v>
      </c>
      <c r="B61" s="27">
        <v>45.0</v>
      </c>
      <c r="C61" s="90" t="str">
        <f>VLOOKUP($B61,Technologies!$A:$D,2,FALSE)</f>
        <v>IEEE 802.11 (Wi-Fi)</v>
      </c>
      <c r="D61" s="27" t="str">
        <f>VLOOKUP($B61,Technologies!$A:$D,4,FALSE)</f>
        <v>Protocol</v>
      </c>
    </row>
    <row r="62">
      <c r="A62" s="27">
        <v>193996.0</v>
      </c>
      <c r="B62" s="27">
        <v>57.0</v>
      </c>
      <c r="C62" s="90" t="str">
        <f>VLOOKUP($B62,Technologies!$A:$D,2,FALSE)</f>
        <v>ZigBee</v>
      </c>
      <c r="D62" s="27" t="str">
        <f>VLOOKUP($B62,Technologies!$A:$D,4,FALSE)</f>
        <v>Protocol</v>
      </c>
    </row>
    <row r="63">
      <c r="A63" s="27">
        <v>193996.0</v>
      </c>
      <c r="B63" s="27">
        <v>56.0</v>
      </c>
      <c r="C63" s="90" t="str">
        <f>VLOOKUP($B63,Technologies!$A:$D,2,FALSE)</f>
        <v>Bluetooth</v>
      </c>
      <c r="D63" s="27" t="str">
        <f>VLOOKUP($B63,Technologies!$A:$D,4,FALSE)</f>
        <v>Protocol</v>
      </c>
    </row>
    <row r="64">
      <c r="A64" s="27">
        <v>194010.0</v>
      </c>
      <c r="B64" s="27">
        <v>42.0</v>
      </c>
      <c r="C64" s="90" t="str">
        <f>VLOOKUP($B64,Technologies!$A:$D,2,FALSE)</f>
        <v>HTTPS</v>
      </c>
      <c r="D64" s="27" t="str">
        <f>VLOOKUP($B64,Technologies!$A:$D,4,FALSE)</f>
        <v>Protocol</v>
      </c>
    </row>
    <row r="65">
      <c r="A65" s="27">
        <v>194010.0</v>
      </c>
      <c r="B65" s="27">
        <v>56.0</v>
      </c>
      <c r="C65" s="90" t="str">
        <f>VLOOKUP($B65,Technologies!$A:$D,2,FALSE)</f>
        <v>Bluetooth</v>
      </c>
      <c r="D65" s="27" t="str">
        <f>VLOOKUP($B65,Technologies!$A:$D,4,FALSE)</f>
        <v>Protocol</v>
      </c>
    </row>
    <row r="66">
      <c r="A66" s="27">
        <v>194010.0</v>
      </c>
      <c r="B66" s="27">
        <v>40.0</v>
      </c>
      <c r="C66" s="90" t="str">
        <f>VLOOKUP($B66,Technologies!$A:$D,2,FALSE)</f>
        <v>Bluetooth Low Energy (BLE)</v>
      </c>
      <c r="D66" s="27" t="str">
        <f>VLOOKUP($B66,Technologies!$A:$D,4,FALSE)</f>
        <v>Protocol</v>
      </c>
    </row>
    <row r="67">
      <c r="A67" s="27">
        <v>194010.0</v>
      </c>
      <c r="B67" s="27">
        <v>45.0</v>
      </c>
      <c r="C67" s="90" t="str">
        <f>VLOOKUP($B67,Technologies!$A:$D,2,FALSE)</f>
        <v>IEEE 802.11 (Wi-Fi)</v>
      </c>
      <c r="D67" s="27" t="str">
        <f>VLOOKUP($B67,Technologies!$A:$D,4,FALSE)</f>
        <v>Protocol</v>
      </c>
    </row>
    <row r="68">
      <c r="A68" s="27">
        <v>194010.0</v>
      </c>
      <c r="B68" s="27">
        <v>58.0</v>
      </c>
      <c r="C68" s="90" t="str">
        <f>VLOOKUP($B68,Technologies!$A:$D,2,FALSE)</f>
        <v>3G</v>
      </c>
      <c r="D68" s="27" t="str">
        <f>VLOOKUP($B68,Technologies!$A:$D,4,FALSE)</f>
        <v>Protocol</v>
      </c>
    </row>
    <row r="69">
      <c r="A69" s="27">
        <v>194010.0</v>
      </c>
      <c r="B69" s="27">
        <v>59.0</v>
      </c>
      <c r="C69" s="90" t="str">
        <f>VLOOKUP($B69,Technologies!$A:$D,2,FALSE)</f>
        <v>4G</v>
      </c>
      <c r="D69" s="27" t="str">
        <f>VLOOKUP($B69,Technologies!$A:$D,4,FALSE)</f>
        <v>Protocol</v>
      </c>
    </row>
    <row r="70">
      <c r="A70" s="27">
        <v>193995.0</v>
      </c>
      <c r="B70" s="27">
        <v>43.0</v>
      </c>
      <c r="C70" s="90" t="str">
        <f>VLOOKUP($B70,Technologies!$A:$D,2,FALSE)</f>
        <v>LoRa</v>
      </c>
      <c r="D70" s="27" t="str">
        <f>VLOOKUP($B70,Technologies!$A:$D,4,FALSE)</f>
        <v>Communication Technology</v>
      </c>
    </row>
    <row r="71">
      <c r="A71" s="27">
        <v>193849.0</v>
      </c>
      <c r="B71" s="27">
        <v>40.0</v>
      </c>
      <c r="C71" s="90" t="str">
        <f>VLOOKUP($B71,Technologies!$A:$D,2,FALSE)</f>
        <v>Bluetooth Low Energy (BLE)</v>
      </c>
      <c r="D71" s="27" t="str">
        <f>VLOOKUP($B71,Technologies!$A:$D,4,FALSE)</f>
        <v>Protocol</v>
      </c>
    </row>
    <row r="72">
      <c r="A72" s="27">
        <v>193849.0</v>
      </c>
      <c r="B72" s="27">
        <v>56.0</v>
      </c>
      <c r="C72" s="90" t="str">
        <f>VLOOKUP($B72,Technologies!$A:$D,2,FALSE)</f>
        <v>Bluetooth</v>
      </c>
      <c r="D72" s="27" t="str">
        <f>VLOOKUP($B72,Technologies!$A:$D,4,FALSE)</f>
        <v>Protocol</v>
      </c>
    </row>
    <row r="73">
      <c r="A73" s="27">
        <v>193849.0</v>
      </c>
      <c r="B73" s="27">
        <v>44.0</v>
      </c>
      <c r="C73" s="90" t="str">
        <f>VLOOKUP($B73,Technologies!$A:$D,2,FALSE)</f>
        <v>6LoWPAN</v>
      </c>
      <c r="D73" s="27" t="str">
        <f>VLOOKUP($B73,Technologies!$A:$D,4,FALSE)</f>
        <v>Protocol</v>
      </c>
    </row>
    <row r="74">
      <c r="A74" s="27">
        <v>193893.0</v>
      </c>
      <c r="B74" s="27">
        <v>45.0</v>
      </c>
      <c r="C74" s="90" t="str">
        <f>VLOOKUP($B74,Technologies!$A:$D,2,FALSE)</f>
        <v>IEEE 802.11 (Wi-Fi)</v>
      </c>
      <c r="D74" s="27" t="str">
        <f>VLOOKUP($B74,Technologies!$A:$D,4,FALSE)</f>
        <v>Protocol</v>
      </c>
    </row>
    <row r="75">
      <c r="A75" s="27">
        <v>193915.0</v>
      </c>
      <c r="B75" s="27">
        <v>45.0</v>
      </c>
      <c r="C75" s="90" t="str">
        <f>VLOOKUP($B75,Technologies!$A:$D,2,FALSE)</f>
        <v>IEEE 802.11 (Wi-Fi)</v>
      </c>
      <c r="D75" s="27" t="str">
        <f>VLOOKUP($B75,Technologies!$A:$D,4,FALSE)</f>
        <v>Protocol</v>
      </c>
    </row>
    <row r="76">
      <c r="A76" s="27">
        <v>193915.0</v>
      </c>
      <c r="B76" s="27">
        <v>46.0</v>
      </c>
      <c r="C76" s="90" t="str">
        <f>VLOOKUP($B76,Technologies!$A:$D,2,FALSE)</f>
        <v>LTE </v>
      </c>
      <c r="D76" s="27" t="str">
        <f>VLOOKUP($B76,Technologies!$A:$D,4,FALSE)</f>
        <v>Protocol</v>
      </c>
    </row>
    <row r="77">
      <c r="A77" s="27">
        <v>193915.0</v>
      </c>
      <c r="B77" s="27">
        <v>60.0</v>
      </c>
      <c r="C77" s="90" t="str">
        <f>VLOOKUP($B77,Technologies!$A:$D,2,FALSE)</f>
        <v>Ethernet</v>
      </c>
      <c r="D77" s="27" t="str">
        <f>VLOOKUP($B77,Technologies!$A:$D,4,FALSE)</f>
        <v>Protocol</v>
      </c>
    </row>
    <row r="78">
      <c r="A78" s="27">
        <v>193970.0</v>
      </c>
      <c r="B78" s="27">
        <v>45.0</v>
      </c>
      <c r="C78" s="90" t="str">
        <f>VLOOKUP($B78,Technologies!$A:$D,2,FALSE)</f>
        <v>IEEE 802.11 (Wi-Fi)</v>
      </c>
      <c r="D78" s="27" t="str">
        <f>VLOOKUP($B78,Technologies!$A:$D,4,FALSE)</f>
        <v>Protocol</v>
      </c>
    </row>
    <row r="79">
      <c r="A79" s="27">
        <v>193970.0</v>
      </c>
      <c r="B79" s="27">
        <v>47.0</v>
      </c>
      <c r="C79" s="90" t="str">
        <f>VLOOKUP($B79,Technologies!$A:$D,2,FALSE)</f>
        <v>HTTP</v>
      </c>
      <c r="D79" s="27" t="str">
        <f>VLOOKUP($B79,Technologies!$A:$D,4,FALSE)</f>
        <v>Protocol</v>
      </c>
    </row>
    <row r="80">
      <c r="A80" s="27">
        <v>194047.0</v>
      </c>
      <c r="B80" s="27">
        <v>45.0</v>
      </c>
      <c r="C80" s="90" t="str">
        <f>VLOOKUP($B80,Technologies!$A:$D,2,FALSE)</f>
        <v>IEEE 802.11 (Wi-Fi)</v>
      </c>
      <c r="D80" s="27" t="str">
        <f>VLOOKUP($B80,Technologies!$A:$D,4,FALSE)</f>
        <v>Protocol</v>
      </c>
    </row>
    <row r="81">
      <c r="A81" s="27">
        <v>194047.0</v>
      </c>
      <c r="B81" s="27">
        <v>56.0</v>
      </c>
      <c r="C81" s="90" t="str">
        <f>VLOOKUP($B81,Technologies!$A:$D,2,FALSE)</f>
        <v>Bluetooth</v>
      </c>
      <c r="D81" s="27" t="str">
        <f>VLOOKUP($B81,Technologies!$A:$D,4,FALSE)</f>
        <v>Protocol</v>
      </c>
    </row>
    <row r="82">
      <c r="A82" s="27">
        <v>194047.0</v>
      </c>
      <c r="B82" s="27">
        <v>48.0</v>
      </c>
      <c r="C82" s="90" t="str">
        <f>VLOOKUP($B82,Technologies!$A:$D,2,FALSE)</f>
        <v>SigFox</v>
      </c>
      <c r="D82" s="27" t="str">
        <f>VLOOKUP($B82,Technologies!$A:$D,4,FALSE)</f>
        <v>Protocol</v>
      </c>
    </row>
    <row r="83">
      <c r="A83" s="27">
        <v>194047.0</v>
      </c>
      <c r="B83" s="27">
        <v>49.0</v>
      </c>
      <c r="C83" s="90" t="str">
        <f>VLOOKUP($B83,Technologies!$A:$D,2,FALSE)</f>
        <v>AMQP</v>
      </c>
      <c r="D83" s="27" t="str">
        <f>VLOOKUP($B83,Technologies!$A:$D,4,FALSE)</f>
        <v>Protocol</v>
      </c>
    </row>
    <row r="84">
      <c r="A84" s="27">
        <v>193935.0</v>
      </c>
      <c r="B84" s="27">
        <v>47.0</v>
      </c>
      <c r="C84" s="90" t="str">
        <f>VLOOKUP($B84,Technologies!$A:$D,2,FALSE)</f>
        <v>HTTP</v>
      </c>
      <c r="D84" s="27" t="str">
        <f>VLOOKUP($B84,Technologies!$A:$D,4,FALSE)</f>
        <v>Protocol</v>
      </c>
    </row>
    <row r="85">
      <c r="A85" s="27">
        <v>194110.0</v>
      </c>
      <c r="B85" s="27">
        <v>45.0</v>
      </c>
      <c r="C85" s="90" t="str">
        <f>VLOOKUP($B85,Technologies!$A:$D,2,FALSE)</f>
        <v>IEEE 802.11 (Wi-Fi)</v>
      </c>
      <c r="D85" s="27" t="str">
        <f>VLOOKUP($B85,Technologies!$A:$D,4,FALSE)</f>
        <v>Protocol</v>
      </c>
    </row>
    <row r="86">
      <c r="A86" s="27">
        <v>194012.0</v>
      </c>
      <c r="B86" s="27">
        <v>43.0</v>
      </c>
      <c r="C86" s="90" t="str">
        <f>VLOOKUP($B86,Technologies!$A:$D,2,FALSE)</f>
        <v>LoRa</v>
      </c>
      <c r="D86" s="27" t="str">
        <f>VLOOKUP($B86,Technologies!$A:$D,4,FALSE)</f>
        <v>Communication Technology</v>
      </c>
    </row>
    <row r="87">
      <c r="A87" s="27">
        <v>193957.0</v>
      </c>
      <c r="B87" s="27">
        <v>43.0</v>
      </c>
      <c r="C87" s="90" t="str">
        <f>VLOOKUP($B87,Technologies!$A:$D,2,FALSE)</f>
        <v>LoRa</v>
      </c>
      <c r="D87" s="27" t="str">
        <f>VLOOKUP($B87,Technologies!$A:$D,4,FALSE)</f>
        <v>Communication Technology</v>
      </c>
    </row>
    <row r="88">
      <c r="A88" s="27">
        <v>193957.0</v>
      </c>
      <c r="B88" s="27">
        <v>45.0</v>
      </c>
      <c r="C88" s="90" t="str">
        <f>VLOOKUP($B88,Technologies!$A:$D,2,FALSE)</f>
        <v>IEEE 802.11 (Wi-Fi)</v>
      </c>
      <c r="D88" s="27" t="str">
        <f>VLOOKUP($B88,Technologies!$A:$D,4,FALSE)</f>
        <v>Protocol</v>
      </c>
    </row>
    <row r="89">
      <c r="A89" s="27">
        <v>193913.0</v>
      </c>
      <c r="B89" s="27">
        <v>57.0</v>
      </c>
      <c r="C89" s="90" t="str">
        <f>VLOOKUP($B89,Technologies!$A:$D,2,FALSE)</f>
        <v>ZigBee</v>
      </c>
      <c r="D89" s="27" t="str">
        <f>VLOOKUP($B89,Technologies!$A:$D,4,FALSE)</f>
        <v>Protocol</v>
      </c>
    </row>
    <row r="90">
      <c r="A90" s="27">
        <v>194107.0</v>
      </c>
      <c r="B90" s="27">
        <v>51.0</v>
      </c>
      <c r="C90" s="90" t="str">
        <f>VLOOKUP($B90,Technologies!$A:$D,2,FALSE)</f>
        <v>LoRaWAN</v>
      </c>
      <c r="D90" s="27" t="str">
        <f>VLOOKUP($B90,Technologies!$A:$D,4,FALSE)</f>
        <v>Protocol</v>
      </c>
    </row>
    <row r="91">
      <c r="A91" s="27">
        <v>194107.0</v>
      </c>
      <c r="B91" s="27">
        <v>50.0</v>
      </c>
      <c r="C91" s="90" t="str">
        <f>VLOOKUP($B91,Technologies!$A:$D,2,FALSE)</f>
        <v>IEEE 802.15.4</v>
      </c>
      <c r="D91" s="27" t="str">
        <f>VLOOKUP($B91,Technologies!$A:$D,4,FALSE)</f>
        <v>Protocol</v>
      </c>
    </row>
    <row r="92">
      <c r="A92" s="27">
        <v>193909.0</v>
      </c>
      <c r="B92" s="27">
        <v>100.0</v>
      </c>
      <c r="C92" s="90" t="str">
        <f>VLOOKUP($B92,Technologies!$A:$D,2,FALSE)</f>
        <v>CoAP</v>
      </c>
      <c r="D92" s="27" t="str">
        <f>VLOOKUP($B92,Technologies!$A:$D,4,FALSE)</f>
        <v>Protocol</v>
      </c>
    </row>
    <row r="93">
      <c r="A93" s="27">
        <v>193962.0</v>
      </c>
      <c r="B93" s="27">
        <v>43.0</v>
      </c>
      <c r="C93" s="90" t="str">
        <f>VLOOKUP($B93,Technologies!$A:$D,2,FALSE)</f>
        <v>LoRa</v>
      </c>
      <c r="D93" s="27" t="str">
        <f>VLOOKUP($B93,Technologies!$A:$D,4,FALSE)</f>
        <v>Communication Technology</v>
      </c>
    </row>
    <row r="94">
      <c r="A94" s="27">
        <v>194001.0</v>
      </c>
      <c r="B94" s="27">
        <v>45.0</v>
      </c>
      <c r="C94" s="90" t="str">
        <f>VLOOKUP($B94,Technologies!$A:$D,2,FALSE)</f>
        <v>IEEE 802.11 (Wi-Fi)</v>
      </c>
      <c r="D94" s="27" t="str">
        <f>VLOOKUP($B94,Technologies!$A:$D,4,FALSE)</f>
        <v>Protocol</v>
      </c>
    </row>
    <row r="95">
      <c r="A95" s="27">
        <v>194001.0</v>
      </c>
      <c r="B95" s="27">
        <v>40.0</v>
      </c>
      <c r="C95" s="90" t="str">
        <f>VLOOKUP($B95,Technologies!$A:$D,2,FALSE)</f>
        <v>Bluetooth Low Energy (BLE)</v>
      </c>
      <c r="D95" s="27" t="str">
        <f>VLOOKUP($B95,Technologies!$A:$D,4,FALSE)</f>
        <v>Protocol</v>
      </c>
    </row>
    <row r="96">
      <c r="A96" s="27">
        <v>193967.0</v>
      </c>
      <c r="B96" s="27">
        <v>45.0</v>
      </c>
      <c r="C96" s="90" t="str">
        <f>VLOOKUP($B96,Technologies!$A:$D,2,FALSE)</f>
        <v>IEEE 802.11 (Wi-Fi)</v>
      </c>
      <c r="D96" s="27" t="str">
        <f>VLOOKUP($B96,Technologies!$A:$D,4,FALSE)</f>
        <v>Protocol</v>
      </c>
    </row>
    <row r="97">
      <c r="A97" s="27">
        <v>193967.0</v>
      </c>
      <c r="B97" s="27">
        <v>56.0</v>
      </c>
      <c r="C97" s="90" t="str">
        <f>VLOOKUP($B97,Technologies!$A:$D,2,FALSE)</f>
        <v>Bluetooth</v>
      </c>
      <c r="D97" s="27" t="str">
        <f>VLOOKUP($B97,Technologies!$A:$D,4,FALSE)</f>
        <v>Protocol</v>
      </c>
    </row>
    <row r="98">
      <c r="A98" s="27">
        <v>193967.0</v>
      </c>
      <c r="B98" s="27">
        <v>57.0</v>
      </c>
      <c r="C98" s="90" t="str">
        <f>VLOOKUP($B98,Technologies!$A:$D,2,FALSE)</f>
        <v>ZigBee</v>
      </c>
      <c r="D98" s="27" t="str">
        <f>VLOOKUP($B98,Technologies!$A:$D,4,FALSE)</f>
        <v>Protocol</v>
      </c>
    </row>
    <row r="99">
      <c r="A99" s="27">
        <v>194026.0</v>
      </c>
      <c r="B99" s="27">
        <v>45.0</v>
      </c>
      <c r="C99" s="90" t="str">
        <f>VLOOKUP($B99,Technologies!$A:$D,2,FALSE)</f>
        <v>IEEE 802.11 (Wi-Fi)</v>
      </c>
      <c r="D99" s="27" t="str">
        <f>VLOOKUP($B99,Technologies!$A:$D,4,FALSE)</f>
        <v>Protocol</v>
      </c>
    </row>
    <row r="100">
      <c r="A100" s="27">
        <v>194026.0</v>
      </c>
      <c r="B100" s="27">
        <v>56.0</v>
      </c>
      <c r="C100" s="90" t="str">
        <f>VLOOKUP($B100,Technologies!$A:$D,2,FALSE)</f>
        <v>Bluetooth</v>
      </c>
      <c r="D100" s="27" t="str">
        <f>VLOOKUP($B100,Technologies!$A:$D,4,FALSE)</f>
        <v>Protocol</v>
      </c>
    </row>
    <row r="101">
      <c r="A101" s="27">
        <v>194026.0</v>
      </c>
      <c r="B101" s="27">
        <v>57.0</v>
      </c>
      <c r="C101" s="90" t="str">
        <f>VLOOKUP($B101,Technologies!$A:$D,2,FALSE)</f>
        <v>ZigBee</v>
      </c>
      <c r="D101" s="27" t="str">
        <f>VLOOKUP($B101,Technologies!$A:$D,4,FALSE)</f>
        <v>Protocol</v>
      </c>
    </row>
    <row r="102">
      <c r="A102" s="27">
        <v>194026.0</v>
      </c>
      <c r="B102" s="27">
        <v>53.0</v>
      </c>
      <c r="C102" s="90" t="str">
        <f>VLOOKUP($B102,Technologies!$A:$D,2,FALSE)</f>
        <v>WiMAX</v>
      </c>
      <c r="D102" s="27" t="str">
        <f>VLOOKUP($B102,Technologies!$A:$D,4,FALSE)</f>
        <v>Protocol</v>
      </c>
    </row>
    <row r="103">
      <c r="A103" s="27">
        <v>193870.0</v>
      </c>
      <c r="B103" s="27">
        <v>42.0</v>
      </c>
      <c r="C103" s="90" t="str">
        <f>VLOOKUP($B103,Technologies!$A:$D,2,FALSE)</f>
        <v>HTTPS</v>
      </c>
      <c r="D103" s="27" t="str">
        <f>VLOOKUP($B103,Technologies!$A:$D,4,FALSE)</f>
        <v>Protocol</v>
      </c>
    </row>
    <row r="104">
      <c r="A104" s="27">
        <v>193870.0</v>
      </c>
      <c r="B104" s="27">
        <v>52.0</v>
      </c>
      <c r="C104" s="90" t="str">
        <f>VLOOKUP($B104,Technologies!$A:$D,2,FALSE)</f>
        <v>MQTT</v>
      </c>
      <c r="D104" s="27" t="str">
        <f>VLOOKUP($B104,Technologies!$A:$D,4,FALSE)</f>
        <v>Protocol</v>
      </c>
    </row>
    <row r="105">
      <c r="A105" s="27">
        <v>193870.0</v>
      </c>
      <c r="B105" s="27">
        <v>49.0</v>
      </c>
      <c r="C105" s="90" t="str">
        <f>VLOOKUP($B105,Technologies!$A:$D,2,FALSE)</f>
        <v>AMQP</v>
      </c>
      <c r="D105" s="27" t="str">
        <f>VLOOKUP($B105,Technologies!$A:$D,4,FALSE)</f>
        <v>Protocol</v>
      </c>
    </row>
    <row r="106">
      <c r="A106" s="27">
        <v>193870.0</v>
      </c>
      <c r="B106" s="27">
        <v>57.0</v>
      </c>
      <c r="C106" s="90" t="str">
        <f>VLOOKUP($B106,Technologies!$A:$D,2,FALSE)</f>
        <v>ZigBee</v>
      </c>
      <c r="D106" s="27" t="str">
        <f>VLOOKUP($B106,Technologies!$A:$D,4,FALSE)</f>
        <v>Protocol</v>
      </c>
    </row>
    <row r="107">
      <c r="A107" s="27">
        <v>193931.0</v>
      </c>
      <c r="B107" s="27">
        <v>56.0</v>
      </c>
      <c r="C107" s="90" t="str">
        <f>VLOOKUP($B107,Technologies!$A:$D,2,FALSE)</f>
        <v>Bluetooth</v>
      </c>
      <c r="D107" s="27" t="str">
        <f>VLOOKUP($B107,Technologies!$A:$D,4,FALSE)</f>
        <v>Protocol</v>
      </c>
    </row>
    <row r="108">
      <c r="A108" s="27">
        <v>193931.0</v>
      </c>
      <c r="B108" s="27">
        <v>52.0</v>
      </c>
      <c r="C108" s="90" t="str">
        <f>VLOOKUP($B108,Technologies!$A:$D,2,FALSE)</f>
        <v>MQTT</v>
      </c>
      <c r="D108" s="27" t="str">
        <f>VLOOKUP($B108,Technologies!$A:$D,4,FALSE)</f>
        <v>Protocol</v>
      </c>
    </row>
    <row r="109">
      <c r="A109" s="27">
        <v>193931.0</v>
      </c>
      <c r="B109" s="27">
        <v>45.0</v>
      </c>
      <c r="C109" s="90" t="str">
        <f>VLOOKUP($B109,Technologies!$A:$D,2,FALSE)</f>
        <v>IEEE 802.11 (Wi-Fi)</v>
      </c>
      <c r="D109" s="27" t="str">
        <f>VLOOKUP($B109,Technologies!$A:$D,4,FALSE)</f>
        <v>Protocol</v>
      </c>
    </row>
    <row r="110">
      <c r="A110" s="27">
        <v>193931.0</v>
      </c>
      <c r="B110" s="27">
        <v>57.0</v>
      </c>
      <c r="C110" s="90" t="str">
        <f>VLOOKUP($B110,Technologies!$A:$D,2,FALSE)</f>
        <v>ZigBee</v>
      </c>
      <c r="D110" s="27" t="str">
        <f>VLOOKUP($B110,Technologies!$A:$D,4,FALSE)</f>
        <v>Protocol</v>
      </c>
    </row>
    <row r="111">
      <c r="A111" s="27">
        <v>193931.0</v>
      </c>
      <c r="B111" s="27">
        <v>54.0</v>
      </c>
      <c r="C111" s="90" t="str">
        <f>VLOOKUP($B111,Technologies!$A:$D,2,FALSE)</f>
        <v>Z-wave</v>
      </c>
      <c r="D111" s="27" t="str">
        <f>VLOOKUP($B111,Technologies!$A:$D,4,FALSE)</f>
        <v>Protocol</v>
      </c>
    </row>
    <row r="112">
      <c r="A112" s="27">
        <v>193876.0</v>
      </c>
      <c r="B112" s="27">
        <v>44.0</v>
      </c>
      <c r="C112" s="90" t="str">
        <f>VLOOKUP($B112,Technologies!$A:$D,2,FALSE)</f>
        <v>6LoWPAN</v>
      </c>
      <c r="D112" s="27" t="str">
        <f>VLOOKUP($B112,Technologies!$A:$D,4,FALSE)</f>
        <v>Protocol</v>
      </c>
    </row>
    <row r="113">
      <c r="A113" s="27">
        <v>193876.0</v>
      </c>
      <c r="B113" s="27">
        <v>57.0</v>
      </c>
      <c r="C113" s="90" t="str">
        <f>VLOOKUP($B113,Technologies!$A:$D,2,FALSE)</f>
        <v>ZigBee</v>
      </c>
      <c r="D113" s="27" t="str">
        <f>VLOOKUP($B113,Technologies!$A:$D,4,FALSE)</f>
        <v>Protocol</v>
      </c>
    </row>
    <row r="114">
      <c r="A114" s="27">
        <v>193876.0</v>
      </c>
      <c r="B114" s="27">
        <v>40.0</v>
      </c>
      <c r="C114" s="90" t="str">
        <f>VLOOKUP($B114,Technologies!$A:$D,2,FALSE)</f>
        <v>Bluetooth Low Energy (BLE)</v>
      </c>
      <c r="D114" s="27" t="str">
        <f>VLOOKUP($B114,Technologies!$A:$D,4,FALSE)</f>
        <v>Protocol</v>
      </c>
    </row>
    <row r="115">
      <c r="A115" s="27">
        <v>193876.0</v>
      </c>
      <c r="B115" s="27">
        <v>52.0</v>
      </c>
      <c r="C115" s="90" t="str">
        <f>VLOOKUP($B115,Technologies!$A:$D,2,FALSE)</f>
        <v>MQTT</v>
      </c>
      <c r="D115" s="27" t="str">
        <f>VLOOKUP($B115,Technologies!$A:$D,4,FALSE)</f>
        <v>Protocol</v>
      </c>
    </row>
    <row r="116">
      <c r="A116" s="27">
        <v>193876.0</v>
      </c>
      <c r="B116" s="27">
        <v>100.0</v>
      </c>
      <c r="C116" s="90" t="str">
        <f>VLOOKUP($B116,Technologies!$A:$D,2,FALSE)</f>
        <v>CoAP</v>
      </c>
      <c r="D116" s="27" t="str">
        <f>VLOOKUP($B116,Technologies!$A:$D,4,FALSE)</f>
        <v>Protocol</v>
      </c>
    </row>
    <row r="117">
      <c r="A117" s="27">
        <v>193944.0</v>
      </c>
      <c r="B117" s="27">
        <v>101.0</v>
      </c>
      <c r="C117" s="90" t="str">
        <f>VLOOKUP($B117,Technologies!$A:$D,2,FALSE)</f>
        <v>GPRS</v>
      </c>
      <c r="D117" s="27" t="str">
        <f>VLOOKUP($B117,Technologies!$A:$D,4,FALSE)</f>
        <v>Protocol</v>
      </c>
    </row>
    <row r="118">
      <c r="A118" s="27">
        <v>193944.0</v>
      </c>
      <c r="B118" s="27">
        <v>102.0</v>
      </c>
      <c r="C118" s="90" t="str">
        <f>VLOOKUP($B118,Technologies!$A:$D,2,FALSE)</f>
        <v>IEEE 802.15.6</v>
      </c>
      <c r="D118" s="27" t="str">
        <f>VLOOKUP($B118,Technologies!$A:$D,4,FALSE)</f>
        <v>Protocol</v>
      </c>
    </row>
    <row r="119">
      <c r="A119" s="27">
        <v>193944.0</v>
      </c>
      <c r="B119" s="27">
        <v>103.0</v>
      </c>
      <c r="C119" s="90" t="str">
        <f>VLOOKUP($B119,Technologies!$A:$D,2,FALSE)</f>
        <v>#N/A</v>
      </c>
      <c r="D119" s="27" t="str">
        <f>VLOOKUP($B119,Technologies!$A:$D,4,FALSE)</f>
        <v>#N/A</v>
      </c>
    </row>
    <row r="120">
      <c r="A120" s="27">
        <v>193993.0</v>
      </c>
      <c r="B120" s="27">
        <v>73.0</v>
      </c>
      <c r="C120" s="90" t="str">
        <f>VLOOKUP($B120,Technologies!$A:$D,2,FALSE)</f>
        <v>Wireless</v>
      </c>
      <c r="D120" s="27" t="str">
        <f>VLOOKUP($B120,Technologies!$A:$D,4,FALSE)</f>
        <v>Communication Technology</v>
      </c>
    </row>
    <row r="121">
      <c r="A121" s="27">
        <v>193993.0</v>
      </c>
      <c r="B121" s="27">
        <v>61.0</v>
      </c>
      <c r="C121" s="90" t="str">
        <f>VLOOKUP($B121,Technologies!$A:$D,2,FALSE)</f>
        <v>Smart cards</v>
      </c>
      <c r="D121" s="27" t="str">
        <f>VLOOKUP($B121,Technologies!$A:$D,4,FALSE)</f>
        <v>Hardware</v>
      </c>
    </row>
    <row r="122">
      <c r="A122" s="27">
        <v>193993.0</v>
      </c>
      <c r="B122" s="27">
        <v>80.0</v>
      </c>
      <c r="C122" s="90" t="str">
        <f>VLOOKUP($B122,Technologies!$A:$D,2,FALSE)</f>
        <v>RFID</v>
      </c>
      <c r="D122" s="27" t="str">
        <f>VLOOKUP($B122,Technologies!$A:$D,4,FALSE)</f>
        <v>Communication Technology</v>
      </c>
    </row>
    <row r="123">
      <c r="A123" s="27">
        <v>194021.0</v>
      </c>
      <c r="B123" s="27">
        <v>73.0</v>
      </c>
      <c r="C123" s="90" t="str">
        <f>VLOOKUP($B123,Technologies!$A:$D,2,FALSE)</f>
        <v>Wireless</v>
      </c>
      <c r="D123" s="27" t="str">
        <f>VLOOKUP($B123,Technologies!$A:$D,4,FALSE)</f>
        <v>Communication Technology</v>
      </c>
    </row>
    <row r="124">
      <c r="A124" s="27">
        <v>193944.0</v>
      </c>
      <c r="B124" s="27">
        <v>62.0</v>
      </c>
      <c r="C124" s="90" t="str">
        <f>VLOOKUP($B124,Technologies!$A:$D,2,FALSE)</f>
        <v>ThingSpeak</v>
      </c>
      <c r="D124" s="27" t="str">
        <f>VLOOKUP($B124,Technologies!$A:$D,4,FALSE)</f>
        <v>IoT Platform</v>
      </c>
    </row>
    <row r="125">
      <c r="A125" s="27">
        <v>193944.0</v>
      </c>
      <c r="B125" s="27">
        <v>84.0</v>
      </c>
      <c r="C125" s="90" t="str">
        <f>VLOOKUP($B125,Technologies!$A:$D,2,FALSE)</f>
        <v>FIWARE</v>
      </c>
      <c r="D125" s="27" t="str">
        <f>VLOOKUP($B125,Technologies!$A:$D,4,FALSE)</f>
        <v>IoT Platform</v>
      </c>
    </row>
    <row r="126">
      <c r="A126" s="27">
        <v>193944.0</v>
      </c>
      <c r="B126" s="27">
        <v>83.0</v>
      </c>
      <c r="C126" s="90" t="str">
        <f>VLOOKUP($B126,Technologies!$A:$D,2,FALSE)</f>
        <v>Kaa</v>
      </c>
      <c r="D126" s="27" t="str">
        <f>VLOOKUP($B126,Technologies!$A:$D,4,FALSE)</f>
        <v>IoT Platform</v>
      </c>
    </row>
    <row r="127">
      <c r="A127" s="27">
        <v>193944.0</v>
      </c>
      <c r="B127" s="27">
        <v>82.0</v>
      </c>
      <c r="C127" s="90" t="str">
        <f>VLOOKUP($B127,Technologies!$A:$D,2,FALSE)</f>
        <v>Azure IoT</v>
      </c>
      <c r="D127" s="27" t="str">
        <f>VLOOKUP($B127,Technologies!$A:$D,4,FALSE)</f>
        <v>IoT Platform</v>
      </c>
    </row>
    <row r="128">
      <c r="A128" s="27">
        <v>193944.0</v>
      </c>
      <c r="B128" s="27">
        <v>81.0</v>
      </c>
      <c r="C128" s="90" t="str">
        <f>VLOOKUP($B128,Technologies!$A:$D,2,FALSE)</f>
        <v>AWS IoT</v>
      </c>
      <c r="D128" s="27" t="str">
        <f>VLOOKUP($B128,Technologies!$A:$D,4,FALSE)</f>
        <v>IoT Platform</v>
      </c>
    </row>
    <row r="129">
      <c r="A129" s="27">
        <v>193944.0</v>
      </c>
      <c r="B129" s="27">
        <v>80.0</v>
      </c>
      <c r="C129" s="90" t="str">
        <f>VLOOKUP($B129,Technologies!$A:$D,2,FALSE)</f>
        <v>RFID</v>
      </c>
      <c r="D129" s="27" t="str">
        <f>VLOOKUP($B129,Technologies!$A:$D,4,FALSE)</f>
        <v>Communication Technology</v>
      </c>
    </row>
    <row r="130">
      <c r="A130" s="27">
        <v>193944.0</v>
      </c>
      <c r="B130" s="27">
        <v>63.0</v>
      </c>
      <c r="C130" s="90" t="str">
        <f>VLOOKUP($B130,Technologies!$A:$D,2,FALSE)</f>
        <v>NFC</v>
      </c>
      <c r="D130" s="27" t="str">
        <f>VLOOKUP($B130,Technologies!$A:$D,4,FALSE)</f>
        <v>Communication Technology</v>
      </c>
    </row>
    <row r="131">
      <c r="A131" s="27">
        <v>193884.0</v>
      </c>
      <c r="B131" s="27">
        <v>84.0</v>
      </c>
      <c r="C131" s="90" t="str">
        <f>VLOOKUP($B131,Technologies!$A:$D,2,FALSE)</f>
        <v>FIWARE</v>
      </c>
      <c r="D131" s="27" t="str">
        <f>VLOOKUP($B131,Technologies!$A:$D,4,FALSE)</f>
        <v>IoT Platform</v>
      </c>
    </row>
    <row r="132">
      <c r="A132" s="27">
        <v>193996.0</v>
      </c>
      <c r="B132" s="27">
        <v>63.0</v>
      </c>
      <c r="C132" s="90" t="str">
        <f>VLOOKUP($B132,Technologies!$A:$D,2,FALSE)</f>
        <v>NFC</v>
      </c>
      <c r="D132" s="27" t="str">
        <f>VLOOKUP($B132,Technologies!$A:$D,4,FALSE)</f>
        <v>Communication Technology</v>
      </c>
    </row>
    <row r="133">
      <c r="A133" s="27">
        <v>193996.0</v>
      </c>
      <c r="B133" s="27">
        <v>80.0</v>
      </c>
      <c r="C133" s="90" t="str">
        <f>VLOOKUP($B133,Technologies!$A:$D,2,FALSE)</f>
        <v>RFID</v>
      </c>
      <c r="D133" s="27" t="str">
        <f>VLOOKUP($B133,Technologies!$A:$D,4,FALSE)</f>
        <v>Communication Technology</v>
      </c>
    </row>
    <row r="134">
      <c r="A134" s="27">
        <v>193995.0</v>
      </c>
      <c r="B134" s="27">
        <v>51.0</v>
      </c>
      <c r="C134" s="90" t="str">
        <f>VLOOKUP($B134,Technologies!$A:$D,2,FALSE)</f>
        <v>LoRaWAN</v>
      </c>
      <c r="D134" s="27" t="str">
        <f>VLOOKUP($B134,Technologies!$A:$D,4,FALSE)</f>
        <v>Protocol</v>
      </c>
    </row>
    <row r="135">
      <c r="A135" s="27">
        <v>193849.0</v>
      </c>
      <c r="B135" s="27">
        <v>65.0</v>
      </c>
      <c r="C135" s="90" t="str">
        <f>VLOOKUP($B135,Technologies!$A:$D,2,FALSE)</f>
        <v>Machine-to-machine (M2M) communications</v>
      </c>
      <c r="D135" s="27" t="str">
        <f>VLOOKUP($B135,Technologies!$A:$D,4,FALSE)</f>
        <v>Communication Technology</v>
      </c>
    </row>
    <row r="136">
      <c r="A136" s="27">
        <v>193893.0</v>
      </c>
      <c r="B136" s="27">
        <v>90.0</v>
      </c>
      <c r="C136" s="90" t="str">
        <f>VLOOKUP($B136,Technologies!$A:$D,2,FALSE)</f>
        <v>NoSQL</v>
      </c>
      <c r="D136" s="27" t="str">
        <f>VLOOKUP($B136,Technologies!$A:$D,4,FALSE)</f>
        <v>Technology</v>
      </c>
    </row>
    <row r="137">
      <c r="A137" s="27">
        <v>193970.0</v>
      </c>
      <c r="B137" s="27">
        <v>63.0</v>
      </c>
      <c r="C137" s="90" t="str">
        <f>VLOOKUP($B137,Technologies!$A:$D,2,FALSE)</f>
        <v>NFC</v>
      </c>
      <c r="D137" s="27" t="str">
        <f>VLOOKUP($B137,Technologies!$A:$D,4,FALSE)</f>
        <v>Communication Technology</v>
      </c>
    </row>
    <row r="138">
      <c r="A138" s="27">
        <v>193970.0</v>
      </c>
      <c r="B138" s="27">
        <v>87.0</v>
      </c>
      <c r="C138" s="90" t="str">
        <f>VLOOKUP($B138,Technologies!$A:$D,2,FALSE)</f>
        <v>MongoDB</v>
      </c>
      <c r="D138" s="27" t="str">
        <f>VLOOKUP($B138,Technologies!$A:$D,4,FALSE)</f>
        <v>Database</v>
      </c>
    </row>
    <row r="139">
      <c r="A139" s="27">
        <v>193970.0</v>
      </c>
      <c r="B139" s="27">
        <v>86.0</v>
      </c>
      <c r="C139" s="90" t="str">
        <f>VLOOKUP($B139,Technologies!$A:$D,2,FALSE)</f>
        <v>TensorFlow platform</v>
      </c>
      <c r="D139" s="27" t="str">
        <f>VLOOKUP($B139,Technologies!$A:$D,4,FALSE)</f>
        <v>Machine Learning Platform</v>
      </c>
    </row>
    <row r="140">
      <c r="A140" s="27">
        <v>193970.0</v>
      </c>
      <c r="B140" s="27">
        <v>67.0</v>
      </c>
      <c r="C140" s="90" t="str">
        <f>VLOOKUP($B140,Technologies!$A:$D,2,FALSE)</f>
        <v>SensorCentral platform</v>
      </c>
      <c r="D140" s="27" t="str">
        <f>VLOOKUP($B140,Technologies!$A:$D,4,FALSE)</f>
        <v>IoT Platform</v>
      </c>
    </row>
    <row r="141">
      <c r="A141" s="27">
        <v>194047.0</v>
      </c>
      <c r="B141" s="27">
        <v>87.0</v>
      </c>
      <c r="C141" s="90" t="str">
        <f>VLOOKUP($B141,Technologies!$A:$D,2,FALSE)</f>
        <v>MongoDB</v>
      </c>
      <c r="D141" s="27" t="str">
        <f>VLOOKUP($B141,Technologies!$A:$D,4,FALSE)</f>
        <v>Database</v>
      </c>
    </row>
    <row r="142">
      <c r="A142" s="27">
        <v>194047.0</v>
      </c>
      <c r="B142" s="27">
        <v>64.0</v>
      </c>
      <c r="C142" s="90" t="str">
        <f>VLOOKUP($B142,Technologies!$A:$D,2,FALSE)</f>
        <v>FHIR</v>
      </c>
      <c r="D142" s="27" t="str">
        <f>VLOOKUP($B142,Technologies!$A:$D,4,FALSE)</f>
        <v>Data Standard</v>
      </c>
    </row>
    <row r="143">
      <c r="A143" s="27">
        <v>193935.0</v>
      </c>
      <c r="B143" s="27">
        <v>69.0</v>
      </c>
      <c r="C143" s="90" t="str">
        <f>VLOOKUP($B143,Technologies!$A:$D,2,FALSE)</f>
        <v>Offloading</v>
      </c>
      <c r="D143" s="27" t="str">
        <f>VLOOKUP($B143,Technologies!$A:$D,4,FALSE)</f>
        <v>Cloud Computing Approach</v>
      </c>
    </row>
    <row r="144">
      <c r="A144" s="27">
        <v>194012.0</v>
      </c>
      <c r="B144" s="27">
        <v>73.0</v>
      </c>
      <c r="C144" s="90" t="str">
        <f>VLOOKUP($B144,Technologies!$A:$D,2,FALSE)</f>
        <v>Wireless</v>
      </c>
      <c r="D144" s="27" t="str">
        <f>VLOOKUP($B144,Technologies!$A:$D,4,FALSE)</f>
        <v>Communication Technology</v>
      </c>
    </row>
    <row r="145">
      <c r="A145" s="27">
        <v>193957.0</v>
      </c>
      <c r="B145" s="27">
        <v>66.0</v>
      </c>
      <c r="C145" s="90" t="str">
        <f>VLOOKUP($B145,Technologies!$A:$D,2,FALSE)</f>
        <v>Amazon Cloud Services (EC2, S3, DynamoDB)</v>
      </c>
      <c r="D145" s="27" t="str">
        <f>VLOOKUP($B145,Technologies!$A:$D,4,FALSE)</f>
        <v>Cloud Services</v>
      </c>
    </row>
    <row r="146">
      <c r="A146" s="27">
        <v>193957.0</v>
      </c>
      <c r="B146" s="27">
        <v>66.0</v>
      </c>
      <c r="C146" s="90" t="str">
        <f>VLOOKUP($B146,Technologies!$A:$D,2,FALSE)</f>
        <v>Amazon Cloud Services (EC2, S3, DynamoDB)</v>
      </c>
      <c r="D146" s="27" t="str">
        <f>VLOOKUP($B146,Technologies!$A:$D,4,FALSE)</f>
        <v>Cloud Services</v>
      </c>
    </row>
    <row r="147">
      <c r="A147" s="27">
        <v>193957.0</v>
      </c>
      <c r="B147" s="27">
        <v>66.0</v>
      </c>
      <c r="C147" s="90" t="str">
        <f>VLOOKUP($B147,Technologies!$A:$D,2,FALSE)</f>
        <v>Amazon Cloud Services (EC2, S3, DynamoDB)</v>
      </c>
      <c r="D147" s="27" t="str">
        <f>VLOOKUP($B147,Technologies!$A:$D,4,FALSE)</f>
        <v>Cloud Services</v>
      </c>
    </row>
    <row r="148">
      <c r="A148" s="27">
        <v>194107.0</v>
      </c>
      <c r="B148" s="27">
        <v>73.0</v>
      </c>
      <c r="C148" s="90" t="str">
        <f>VLOOKUP($B148,Technologies!$A:$D,2,FALSE)</f>
        <v>Wireless</v>
      </c>
      <c r="D148" s="27" t="str">
        <f>VLOOKUP($B148,Technologies!$A:$D,4,FALSE)</f>
        <v>Communication Technology</v>
      </c>
    </row>
    <row r="149">
      <c r="A149" s="27">
        <v>193953.0</v>
      </c>
      <c r="B149" s="27">
        <v>74.0</v>
      </c>
      <c r="C149" s="90" t="str">
        <f>VLOOKUP($B149,Technologies!$A:$D,2,FALSE)</f>
        <v>Semantic Web of Things</v>
      </c>
      <c r="D149" s="27" t="str">
        <f>VLOOKUP($B149,Technologies!$A:$D,4,FALSE)</f>
        <v>Technology</v>
      </c>
    </row>
    <row r="150">
      <c r="A150" s="27">
        <v>194001.0</v>
      </c>
      <c r="B150" s="27">
        <v>66.0</v>
      </c>
      <c r="C150" s="90" t="str">
        <f>VLOOKUP($B150,Technologies!$A:$D,2,FALSE)</f>
        <v>Amazon Cloud Services (EC2, S3, DynamoDB)</v>
      </c>
      <c r="D150" s="27" t="str">
        <f>VLOOKUP($B150,Technologies!$A:$D,4,FALSE)</f>
        <v>Cloud Services</v>
      </c>
    </row>
    <row r="151">
      <c r="A151" s="27">
        <v>193925.0</v>
      </c>
      <c r="B151" s="27">
        <v>73.0</v>
      </c>
      <c r="C151" s="90" t="str">
        <f>VLOOKUP($B151,Technologies!$A:$D,2,FALSE)</f>
        <v>Wireless</v>
      </c>
      <c r="D151" s="27" t="str">
        <f>VLOOKUP($B151,Technologies!$A:$D,4,FALSE)</f>
        <v>Communication Technology</v>
      </c>
    </row>
    <row r="152">
      <c r="A152" s="27">
        <v>193955.0</v>
      </c>
      <c r="B152" s="27">
        <v>80.0</v>
      </c>
      <c r="C152" s="90" t="str">
        <f>VLOOKUP($B152,Technologies!$A:$D,2,FALSE)</f>
        <v>RFID</v>
      </c>
      <c r="D152" s="27" t="str">
        <f>VLOOKUP($B152,Technologies!$A:$D,4,FALSE)</f>
        <v>Communication Technology</v>
      </c>
    </row>
    <row r="153">
      <c r="A153" s="27">
        <v>193931.0</v>
      </c>
      <c r="B153" s="27">
        <v>77.0</v>
      </c>
      <c r="C153" s="90" t="str">
        <f>VLOOKUP($B153,Technologies!$A:$D,2,FALSE)</f>
        <v>Xiaomi Mi Smart Home kit</v>
      </c>
      <c r="D153" s="27" t="str">
        <f>VLOOKUP($B153,Technologies!$A:$D,4,FALSE)</f>
        <v>Hardware</v>
      </c>
    </row>
    <row r="154">
      <c r="A154" s="27">
        <v>193931.0</v>
      </c>
      <c r="B154" s="27">
        <v>76.0</v>
      </c>
      <c r="C154" s="90" t="str">
        <f>VLOOKUP($B154,Technologies!$A:$D,2,FALSE)</f>
        <v>InfluxDB</v>
      </c>
      <c r="D154" s="27" t="str">
        <f>VLOOKUP($B154,Technologies!$A:$D,4,FALSE)</f>
        <v>Database</v>
      </c>
    </row>
    <row r="155">
      <c r="A155" s="27">
        <v>193876.0</v>
      </c>
      <c r="B155" s="27">
        <v>84.0</v>
      </c>
      <c r="C155" s="90" t="str">
        <f>VLOOKUP($B155,Technologies!$A:$D,2,FALSE)</f>
        <v>FIWARE</v>
      </c>
      <c r="D155" s="27" t="str">
        <f>VLOOKUP($B155,Technologies!$A:$D,4,FALSE)</f>
        <v>IoT Platform</v>
      </c>
    </row>
    <row r="156">
      <c r="A156" s="27">
        <v>193876.0</v>
      </c>
      <c r="B156" s="27">
        <v>78.0</v>
      </c>
      <c r="C156" s="90" t="str">
        <f>VLOOKUP($B156,Technologies!$A:$D,2,FALSE)</f>
        <v>Orion Context Broker</v>
      </c>
      <c r="D156" s="27" t="str">
        <f>VLOOKUP($B156,Technologies!$A:$D,4,FALSE)</f>
        <v>Context Broker</v>
      </c>
    </row>
    <row r="157">
      <c r="A157" s="27">
        <v>193876.0</v>
      </c>
      <c r="B157" s="27">
        <v>89.0</v>
      </c>
      <c r="C157" s="90" t="str">
        <f>VLOOKUP($B157,Technologies!$A:$D,2,FALSE)</f>
        <v>Apache Spark</v>
      </c>
      <c r="D157" s="27" t="str">
        <f>VLOOKUP($B157,Technologies!$A:$D,4,FALSE)</f>
        <v>Big data processing tool</v>
      </c>
    </row>
    <row r="158">
      <c r="A158" s="27">
        <v>193876.0</v>
      </c>
      <c r="B158" s="27">
        <v>88.0</v>
      </c>
      <c r="C158" s="90" t="str">
        <f>VLOOKUP($B158,Technologies!$A:$D,2,FALSE)</f>
        <v>Hadoop</v>
      </c>
      <c r="D158" s="27" t="str">
        <f>VLOOKUP($B158,Technologies!$A:$D,4,FALSE)</f>
        <v>Big data processing tool</v>
      </c>
    </row>
    <row r="159">
      <c r="A159" s="27">
        <v>193904.0</v>
      </c>
      <c r="B159" s="27">
        <v>79.0</v>
      </c>
      <c r="C159" s="90" t="str">
        <f>VLOOKUP($B159,Technologies!$A:$D,2,FALSE)</f>
        <v>Apache Kafka</v>
      </c>
      <c r="D159" s="27" t="str">
        <f>VLOOKUP($B159,Technologies!$A:$D,4,FALSE)</f>
        <v>Big data processing tool</v>
      </c>
    </row>
    <row r="160">
      <c r="A160" s="27">
        <v>193904.0</v>
      </c>
      <c r="B160" s="27">
        <v>91.0</v>
      </c>
      <c r="C160" s="90" t="str">
        <f>VLOOKUP($B160,Technologies!$A:$D,2,FALSE)</f>
        <v>Apache SAMOA</v>
      </c>
      <c r="D160" s="27" t="str">
        <f>VLOOKUP($B160,Technologies!$A:$D,4,FALSE)</f>
        <v>Machine Learning Platform</v>
      </c>
    </row>
    <row r="161">
      <c r="A161" s="27">
        <v>193904.0</v>
      </c>
      <c r="B161" s="27">
        <v>90.0</v>
      </c>
      <c r="C161" s="90" t="str">
        <f>VLOOKUP($B161,Technologies!$A:$D,2,FALSE)</f>
        <v>NoSQL</v>
      </c>
      <c r="D161" s="27" t="str">
        <f>VLOOKUP($B161,Technologies!$A:$D,4,FALSE)</f>
        <v>Technology</v>
      </c>
    </row>
    <row r="162">
      <c r="A162" s="27">
        <v>194010.0</v>
      </c>
      <c r="B162" s="27">
        <v>92.0</v>
      </c>
      <c r="C162" s="90" t="str">
        <f>VLOOKUP($B162,Technologies!$A:$D,2,FALSE)</f>
        <v>SaaS</v>
      </c>
      <c r="D162" s="27" t="str">
        <f>VLOOKUP($B162,Technologies!$A:$D,4,FALSE)</f>
        <v>Cloud Models</v>
      </c>
    </row>
    <row r="163">
      <c r="A163" s="27">
        <v>193915.0</v>
      </c>
      <c r="B163" s="27">
        <v>93.0</v>
      </c>
      <c r="C163" s="90" t="str">
        <f>VLOOKUP($B163,Technologies!$A:$D,2,FALSE)</f>
        <v>PaaS</v>
      </c>
      <c r="D163" s="27" t="str">
        <f>VLOOKUP($B163,Technologies!$A:$D,4,FALSE)</f>
        <v>Cloud Models</v>
      </c>
    </row>
    <row r="164">
      <c r="A164" s="27">
        <v>193957.0</v>
      </c>
      <c r="B164" s="27">
        <v>94.0</v>
      </c>
      <c r="C164" s="90" t="str">
        <f>VLOOKUP($B164,Technologies!$A:$D,2,FALSE)</f>
        <v>IaaS</v>
      </c>
      <c r="D164" s="27" t="str">
        <f>VLOOKUP($B164,Technologies!$A:$D,4,FALSE)</f>
        <v>Cloud Models</v>
      </c>
    </row>
    <row r="165">
      <c r="A165" s="27">
        <v>194001.0</v>
      </c>
      <c r="B165" s="27">
        <v>94.0</v>
      </c>
      <c r="C165" s="90" t="str">
        <f>VLOOKUP($B165,Technologies!$A:$D,2,FALSE)</f>
        <v>IaaS</v>
      </c>
      <c r="D165" s="27" t="str">
        <f>VLOOKUP($B165,Technologies!$A:$D,4,FALSE)</f>
        <v>Cloud Models</v>
      </c>
    </row>
    <row r="166">
      <c r="A166" s="27">
        <v>193870.0</v>
      </c>
      <c r="B166" s="27">
        <v>93.0</v>
      </c>
      <c r="C166" s="90" t="str">
        <f>VLOOKUP($B166,Technologies!$A:$D,2,FALSE)</f>
        <v>PaaS</v>
      </c>
      <c r="D166" s="27" t="str">
        <f>VLOOKUP($B166,Technologies!$A:$D,4,FALSE)</f>
        <v>Cloud Models</v>
      </c>
    </row>
    <row r="167">
      <c r="A167" s="27">
        <v>193848.0</v>
      </c>
      <c r="B167" s="27">
        <v>95.0</v>
      </c>
      <c r="C167" s="90" t="str">
        <f>VLOOKUP($B167,Technologies!$A:$D,2,FALSE)</f>
        <v>A Gateway, called UT-GATE</v>
      </c>
      <c r="D167" s="27" t="str">
        <f>VLOOKUP($B167,Technologies!$A:$D,4,FALSE)</f>
        <v>Strategies to act</v>
      </c>
    </row>
    <row r="168">
      <c r="A168" s="27">
        <v>193863.0</v>
      </c>
      <c r="B168" s="27">
        <v>96.0</v>
      </c>
      <c r="C168" s="90" t="str">
        <f>VLOOKUP($B168,Technologies!$A:$D,2,FALSE)</f>
        <v>A Totem for Children</v>
      </c>
      <c r="D168" s="27" t="str">
        <f>VLOOKUP($B168,Technologies!$A:$D,4,FALSE)</f>
        <v>Strategies to act</v>
      </c>
    </row>
    <row r="169">
      <c r="A169" s="27">
        <v>193987.0</v>
      </c>
      <c r="B169" s="27">
        <v>97.0</v>
      </c>
      <c r="C169" s="90" t="str">
        <f>VLOOKUP($B169,Technologies!$A:$D,2,FALSE)</f>
        <v>Usage of social media</v>
      </c>
      <c r="D169" s="27" t="str">
        <f>VLOOKUP($B169,Technologies!$A:$D,4,FALSE)</f>
        <v>Strategies to act</v>
      </c>
    </row>
    <row r="170">
      <c r="A170" s="27">
        <v>193872.0</v>
      </c>
      <c r="B170" s="27">
        <v>98.0</v>
      </c>
      <c r="C170" s="90" t="str">
        <f>VLOOKUP($B170,Technologies!$A:$D,2,FALSE)</f>
        <v>Rules for smart home automation, e.g., Toilet.Occupied = true ∧ Duration &gt;= 30mins, an action, SendAlert</v>
      </c>
      <c r="D170" s="27" t="str">
        <f>VLOOKUP($B170,Technologies!$A:$D,4,FALSE)</f>
        <v>Strategies to act</v>
      </c>
    </row>
    <row r="171">
      <c r="A171" s="27">
        <v>193870.0</v>
      </c>
      <c r="B171" s="27">
        <v>99.0</v>
      </c>
      <c r="C171" s="90" t="str">
        <f>VLOOKUP($B171,Technologies!$A:$D,2,FALSE)</f>
        <v>Using pump, lights and fans</v>
      </c>
      <c r="D171" s="27" t="str">
        <f>VLOOKUP($B171,Technologies!$A:$D,4,FALSE)</f>
        <v>Strategies to act</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24.43"/>
    <col customWidth="1" min="4" max="5" width="27.86"/>
    <col customWidth="1" min="6" max="6" width="35.86"/>
  </cols>
  <sheetData>
    <row r="1" ht="24.0" customHeight="1">
      <c r="A1" s="97" t="s">
        <v>958</v>
      </c>
      <c r="B1" s="98" t="s">
        <v>2067</v>
      </c>
      <c r="C1" s="35" t="s">
        <v>1124</v>
      </c>
      <c r="D1" s="99" t="s">
        <v>2068</v>
      </c>
      <c r="E1" s="100" t="s">
        <v>2069</v>
      </c>
      <c r="F1" s="101" t="s">
        <v>2070</v>
      </c>
    </row>
    <row r="2" ht="45.0" hidden="1" customHeight="1">
      <c r="A2" s="102">
        <v>193884.0</v>
      </c>
      <c r="B2" s="72" t="s">
        <v>2071</v>
      </c>
      <c r="C2" s="103" t="str">
        <f>VLOOKUP($A2,Extraction!$A:$U,21,FALSE)</f>
        <v>Experience</v>
      </c>
      <c r="D2" s="104" t="s">
        <v>2072</v>
      </c>
      <c r="E2" s="104"/>
      <c r="F2" s="31" t="str">
        <f>IFERROR(__xludf.DUMMYFUNCTION("JOIN("", "", FILTER(Paper_Challenge!C:C, Paper_Challenge!A:A=$A2))"),"Security and Privacy, Security and Privacy")</f>
        <v>Security and Privacy, Security and Privacy</v>
      </c>
    </row>
    <row r="3" ht="45.0" hidden="1" customHeight="1">
      <c r="A3" s="102">
        <v>193871.0</v>
      </c>
      <c r="B3" s="72" t="s">
        <v>2073</v>
      </c>
      <c r="C3" s="103" t="str">
        <f>VLOOKUP($A3,Extraction!$A:$U,21,FALSE)</f>
        <v>Experience</v>
      </c>
      <c r="D3" s="104" t="s">
        <v>1235</v>
      </c>
      <c r="E3" s="104"/>
      <c r="F3" s="31" t="str">
        <f>IFERROR(__xludf.DUMMYFUNCTION("JOIN("", "", FILTER(Paper_Challenge!C:C, Paper_Challenge!A:A=$A3))"),"Big Data, Health, Middleware")</f>
        <v>Big Data, Health, Middleware</v>
      </c>
    </row>
    <row r="4" ht="45.0" hidden="1" customHeight="1">
      <c r="A4" s="102">
        <v>193871.0</v>
      </c>
      <c r="B4" s="72" t="s">
        <v>2074</v>
      </c>
      <c r="C4" s="103" t="str">
        <f>VLOOKUP($A4,Extraction!$A:$U,21,FALSE)</f>
        <v>Experience</v>
      </c>
      <c r="D4" s="104" t="s">
        <v>1524</v>
      </c>
      <c r="E4" s="104"/>
      <c r="F4" s="31" t="str">
        <f>IFERROR(__xludf.DUMMYFUNCTION("JOIN("", "", FILTER(Paper_Challenge!C:C, Paper_Challenge!A:A=$A4))"),"Big Data, Health, Middleware")</f>
        <v>Big Data, Health, Middleware</v>
      </c>
    </row>
    <row r="5" ht="45.0" hidden="1" customHeight="1">
      <c r="A5" s="102">
        <v>193871.0</v>
      </c>
      <c r="B5" s="72" t="s">
        <v>2075</v>
      </c>
      <c r="C5" s="103" t="str">
        <f>VLOOKUP($A5,Extraction!$A:$U,21,FALSE)</f>
        <v>Experience</v>
      </c>
      <c r="D5" s="104" t="s">
        <v>1558</v>
      </c>
      <c r="E5" s="104"/>
      <c r="F5" s="31" t="str">
        <f>IFERROR(__xludf.DUMMYFUNCTION("JOIN("", "", FILTER(Paper_Challenge!C:C, Paper_Challenge!A:A=$A5))"),"Big Data, Health, Middleware")</f>
        <v>Big Data, Health, Middleware</v>
      </c>
    </row>
    <row r="6" ht="45.0" hidden="1" customHeight="1">
      <c r="A6" s="102">
        <v>193871.0</v>
      </c>
      <c r="B6" s="72" t="s">
        <v>2076</v>
      </c>
      <c r="C6" s="103" t="str">
        <f>VLOOKUP($A6,Extraction!$A:$U,21,FALSE)</f>
        <v>Experience</v>
      </c>
      <c r="D6" s="104" t="s">
        <v>1616</v>
      </c>
      <c r="E6" s="104"/>
      <c r="F6" s="31" t="str">
        <f>IFERROR(__xludf.DUMMYFUNCTION("JOIN("", "", FILTER(Paper_Challenge!C:C, Paper_Challenge!A:A=$A6))"),"Big Data, Health, Middleware")</f>
        <v>Big Data, Health, Middleware</v>
      </c>
    </row>
    <row r="7" ht="45.0" hidden="1" customHeight="1">
      <c r="A7" s="102">
        <v>193871.0</v>
      </c>
      <c r="B7" s="72" t="s">
        <v>2077</v>
      </c>
      <c r="C7" s="103" t="str">
        <f>VLOOKUP($A7,Extraction!$A:$U,21,FALSE)</f>
        <v>Experience</v>
      </c>
      <c r="D7" s="104" t="s">
        <v>2078</v>
      </c>
      <c r="E7" s="104"/>
      <c r="F7" s="31" t="str">
        <f>IFERROR(__xludf.DUMMYFUNCTION("JOIN("", "", FILTER(Paper_Challenge!C:C, Paper_Challenge!A:A=$A7))"),"Big Data, Health, Middleware")</f>
        <v>Big Data, Health, Middleware</v>
      </c>
    </row>
    <row r="8" ht="45.0" hidden="1" customHeight="1">
      <c r="A8" s="102">
        <v>193871.0</v>
      </c>
      <c r="B8" s="72" t="s">
        <v>2079</v>
      </c>
      <c r="C8" s="103" t="str">
        <f>VLOOKUP($A8,Extraction!$A:$U,21,FALSE)</f>
        <v>Experience</v>
      </c>
      <c r="D8" s="104" t="s">
        <v>1722</v>
      </c>
      <c r="E8" s="104"/>
      <c r="F8" s="31" t="str">
        <f>IFERROR(__xludf.DUMMYFUNCTION("JOIN("", "", FILTER(Paper_Challenge!C:C, Paper_Challenge!A:A=$A8))"),"Big Data, Health, Middleware")</f>
        <v>Big Data, Health, Middleware</v>
      </c>
    </row>
    <row r="9" ht="45.0" hidden="1" customHeight="1">
      <c r="A9" s="102">
        <v>193891.0</v>
      </c>
      <c r="B9" s="72" t="s">
        <v>2080</v>
      </c>
      <c r="C9" s="103" t="str">
        <f>VLOOKUP($A9,Extraction!$A:$U,21,FALSE)</f>
        <v>Experience</v>
      </c>
      <c r="D9" s="104" t="s">
        <v>1558</v>
      </c>
      <c r="E9" s="104"/>
      <c r="F9" s="31" t="str">
        <f>IFERROR(__xludf.DUMMYFUNCTION("JOIN("", "", FILTER(Paper_Challenge!C:C, Paper_Challenge!A:A=$A9))"),"Big Data, Middleware, Security and Privacy, Sensors and Wearables, Software Engineering, Software Engineering, Standards and Regulatory Institutions, Standards and Regulatory Institutions")</f>
        <v>Big Data, Middleware, Security and Privacy, Sensors and Wearables, Software Engineering, Software Engineering, Standards and Regulatory Institutions, Standards and Regulatory Institutions</v>
      </c>
    </row>
    <row r="10" ht="45.0" hidden="1" customHeight="1">
      <c r="A10" s="102">
        <v>193959.0</v>
      </c>
      <c r="B10" s="72" t="s">
        <v>2073</v>
      </c>
      <c r="C10" s="103" t="str">
        <f>VLOOKUP($A10,Extraction!$A:$U,21,FALSE)</f>
        <v>Others</v>
      </c>
      <c r="D10" s="104" t="s">
        <v>2081</v>
      </c>
      <c r="E10" s="104"/>
      <c r="F10" s="31" t="str">
        <f>IFERROR(__xludf.DUMMYFUNCTION("JOIN("", "", FILTER(Paper_Challenge!C:C, Paper_Challenge!A:A=$A10))"),"Security and Privacy")</f>
        <v>Security and Privacy</v>
      </c>
    </row>
    <row r="11" ht="45.0" hidden="1" customHeight="1">
      <c r="A11" s="102">
        <v>193959.0</v>
      </c>
      <c r="B11" s="72" t="s">
        <v>2082</v>
      </c>
      <c r="C11" s="103" t="str">
        <f>VLOOKUP($A11,Extraction!$A:$U,21,FALSE)</f>
        <v>Others</v>
      </c>
      <c r="D11" s="104" t="s">
        <v>2081</v>
      </c>
      <c r="E11" s="104"/>
      <c r="F11" s="31" t="str">
        <f>IFERROR(__xludf.DUMMYFUNCTION("JOIN("", "", FILTER(Paper_Challenge!C:C, Paper_Challenge!A:A=$A11))"),"Security and Privacy")</f>
        <v>Security and Privacy</v>
      </c>
    </row>
    <row r="12" ht="45.0" hidden="1" customHeight="1">
      <c r="A12" s="102">
        <v>193959.0</v>
      </c>
      <c r="B12" s="72" t="s">
        <v>2083</v>
      </c>
      <c r="C12" s="103" t="str">
        <f>VLOOKUP($A12,Extraction!$A:$U,21,FALSE)</f>
        <v>Others</v>
      </c>
      <c r="D12" s="104" t="s">
        <v>2081</v>
      </c>
      <c r="E12" s="104"/>
      <c r="F12" s="31" t="str">
        <f>IFERROR(__xludf.DUMMYFUNCTION("JOIN("", "", FILTER(Paper_Challenge!C:C, Paper_Challenge!A:A=$A12))"),"Security and Privacy")</f>
        <v>Security and Privacy</v>
      </c>
    </row>
    <row r="13" ht="45.0" customHeight="1">
      <c r="A13" s="102">
        <v>193907.0</v>
      </c>
      <c r="B13" s="72" t="s">
        <v>2084</v>
      </c>
      <c r="C13" s="103" t="str">
        <f>VLOOKUP($A13,Extraction!$A:$U,21,FALSE)</f>
        <v>Method</v>
      </c>
      <c r="D13" s="104" t="s">
        <v>2085</v>
      </c>
      <c r="E13" s="105">
        <f>COUNTIFS($D:$D,$D13,$C:$C,$C13)</f>
        <v>1</v>
      </c>
      <c r="F13" s="31" t="str">
        <f>IFERROR(__xludf.DUMMYFUNCTION("JOIN("", "", FILTER(Paper_Challenge!C:C, Paper_Challenge!A:A=$A13))"),"Heterogeneity, Middleware")</f>
        <v>Heterogeneity, Middleware</v>
      </c>
    </row>
    <row r="14" ht="45.0" hidden="1" customHeight="1">
      <c r="A14" s="102">
        <v>194034.0</v>
      </c>
      <c r="B14" s="72" t="s">
        <v>2086</v>
      </c>
      <c r="C14" s="103" t="str">
        <f>VLOOKUP($A14,Extraction!$A:$U,21,FALSE)</f>
        <v>Formal Study</v>
      </c>
      <c r="D14" s="104" t="s">
        <v>2087</v>
      </c>
      <c r="E14" s="104"/>
      <c r="F14" s="31" t="str">
        <f>IFERROR(__xludf.DUMMYFUNCTION("JOIN("", "", FILTER(Paper_Challenge!C:C, Paper_Challenge!A:A=$A14))"),"Security and Privacy, Security and Privacy")</f>
        <v>Security and Privacy, Security and Privacy</v>
      </c>
    </row>
    <row r="15" ht="45.0" hidden="1" customHeight="1">
      <c r="A15" s="102">
        <v>194034.0</v>
      </c>
      <c r="B15" s="72" t="s">
        <v>2088</v>
      </c>
      <c r="C15" s="103" t="str">
        <f>VLOOKUP($A15,Extraction!$A:$U,21,FALSE)</f>
        <v>Formal Study</v>
      </c>
      <c r="D15" s="104" t="s">
        <v>2087</v>
      </c>
      <c r="E15" s="104"/>
      <c r="F15" s="31" t="str">
        <f>IFERROR(__xludf.DUMMYFUNCTION("JOIN("", "", FILTER(Paper_Challenge!C:C, Paper_Challenge!A:A=$A15))"),"Security and Privacy, Security and Privacy")</f>
        <v>Security and Privacy, Security and Privacy</v>
      </c>
    </row>
    <row r="16" ht="45.0" hidden="1" customHeight="1">
      <c r="A16" s="102">
        <v>193988.0</v>
      </c>
      <c r="B16" s="106" t="s">
        <v>2089</v>
      </c>
      <c r="C16" s="103" t="str">
        <f>VLOOKUP($A16,Extraction!$A:$U,21,FALSE)</f>
        <v>Formal Study</v>
      </c>
      <c r="D16" s="104" t="s">
        <v>1847</v>
      </c>
      <c r="E16" s="104"/>
      <c r="F16" s="31" t="str">
        <f>IFERROR(__xludf.DUMMYFUNCTION("JOIN("", "", FILTER(Paper_Challenge!C:C, Paper_Challenge!A:A=$A16))"),"Security and Privacy, Security and Privacy")</f>
        <v>Security and Privacy, Security and Privacy</v>
      </c>
    </row>
    <row r="17" ht="45.0" customHeight="1">
      <c r="A17" s="102">
        <v>193880.0</v>
      </c>
      <c r="B17" s="72" t="s">
        <v>2090</v>
      </c>
      <c r="C17" s="103" t="str">
        <f>VLOOKUP($A17,Extraction!$A:$U,21,FALSE)</f>
        <v>Model</v>
      </c>
      <c r="D17" s="104" t="s">
        <v>2091</v>
      </c>
      <c r="E17" s="105">
        <f>COUNTIFS($D:$D,$D17,$C:$C,$C17)</f>
        <v>9</v>
      </c>
      <c r="F17" s="31" t="str">
        <f>IFERROR(__xludf.DUMMYFUNCTION("JOIN("", "", FILTER(Paper_Challenge!C:C, Paper_Challenge!A:A=$A17))"),"Human-Computer Interaction")</f>
        <v>Human-Computer Interaction</v>
      </c>
    </row>
    <row r="18" ht="45.0" hidden="1" customHeight="1">
      <c r="A18" s="102">
        <v>194213.0</v>
      </c>
      <c r="B18" s="106" t="s">
        <v>2092</v>
      </c>
      <c r="C18" s="103" t="str">
        <f>VLOOKUP($A18,Extraction!$A:$U,21,FALSE)</f>
        <v>Formal Study</v>
      </c>
      <c r="D18" s="104" t="s">
        <v>1526</v>
      </c>
      <c r="E18" s="104"/>
      <c r="F18" s="31" t="str">
        <f>IFERROR(__xludf.DUMMYFUNCTION("JOIN("", "", FILTER(Paper_Challenge!C:C, Paper_Challenge!A:A=$A18))"),"Big Data, Business, Ethics, Ethics, Internet of Things, Security and Privacy, Standards and Regulatory Institutions")</f>
        <v>Big Data, Business, Ethics, Ethics, Internet of Things, Security and Privacy, Standards and Regulatory Institutions</v>
      </c>
    </row>
    <row r="19" ht="45.0" hidden="1" customHeight="1">
      <c r="A19" s="102">
        <v>193993.0</v>
      </c>
      <c r="B19" s="72" t="s">
        <v>2093</v>
      </c>
      <c r="C19" s="103" t="str">
        <f>VLOOKUP($A19,Extraction!$A:$U,21,FALSE)</f>
        <v>Formal Study</v>
      </c>
      <c r="D19" s="104" t="s">
        <v>2094</v>
      </c>
      <c r="E19" s="104"/>
      <c r="F19" s="31" t="str">
        <f>IFERROR(__xludf.DUMMYFUNCTION("JOIN("", "", FILTER(Paper_Challenge!C:C, Paper_Challenge!A:A=$A19))"),"Business, Ethics, Heterogeneity, Middleware, Middleware, Network and Communication Technologies, Network and Communication Technologies, Security and Privacy, Security and Privacy")</f>
        <v>Business, Ethics, Heterogeneity, Middleware, Middleware, Network and Communication Technologies, Network and Communication Technologies, Security and Privacy, Security and Privacy</v>
      </c>
    </row>
    <row r="20" ht="45.0" hidden="1" customHeight="1">
      <c r="A20" s="102">
        <v>193993.0</v>
      </c>
      <c r="B20" s="72" t="s">
        <v>2095</v>
      </c>
      <c r="C20" s="103" t="str">
        <f>VLOOKUP($A20,Extraction!$A:$U,21,FALSE)</f>
        <v>Formal Study</v>
      </c>
      <c r="D20" s="104" t="s">
        <v>2096</v>
      </c>
      <c r="E20" s="104"/>
      <c r="F20" s="31" t="str">
        <f>IFERROR(__xludf.DUMMYFUNCTION("JOIN("", "", FILTER(Paper_Challenge!C:C, Paper_Challenge!A:A=$A20))"),"Business, Ethics, Heterogeneity, Middleware, Middleware, Network and Communication Technologies, Network and Communication Technologies, Security and Privacy, Security and Privacy")</f>
        <v>Business, Ethics, Heterogeneity, Middleware, Middleware, Network and Communication Technologies, Network and Communication Technologies, Security and Privacy, Security and Privacy</v>
      </c>
    </row>
    <row r="21" ht="45.0" hidden="1" customHeight="1">
      <c r="A21" s="102">
        <v>193993.0</v>
      </c>
      <c r="B21" s="72" t="s">
        <v>2097</v>
      </c>
      <c r="C21" s="103" t="str">
        <f>VLOOKUP($A21,Extraction!$A:$U,21,FALSE)</f>
        <v>Formal Study</v>
      </c>
      <c r="D21" s="104" t="s">
        <v>2096</v>
      </c>
      <c r="E21" s="104"/>
      <c r="F21" s="31" t="str">
        <f>IFERROR(__xludf.DUMMYFUNCTION("JOIN("", "", FILTER(Paper_Challenge!C:C, Paper_Challenge!A:A=$A21))"),"Business, Ethics, Heterogeneity, Middleware, Middleware, Network and Communication Technologies, Network and Communication Technologies, Security and Privacy, Security and Privacy")</f>
        <v>Business, Ethics, Heterogeneity, Middleware, Middleware, Network and Communication Technologies, Network and Communication Technologies, Security and Privacy, Security and Privacy</v>
      </c>
    </row>
    <row r="22" ht="45.0" hidden="1" customHeight="1">
      <c r="A22" s="102">
        <v>193934.0</v>
      </c>
      <c r="B22" s="72" t="s">
        <v>2098</v>
      </c>
      <c r="C22" s="103" t="str">
        <f>VLOOKUP($A22,Extraction!$A:$U,21,FALSE)</f>
        <v>Formal Study</v>
      </c>
      <c r="D22" s="104" t="s">
        <v>2099</v>
      </c>
      <c r="E22" s="104"/>
      <c r="F22" s="31" t="str">
        <f>IFERROR(__xludf.DUMMYFUNCTION("JOIN("", "", FILTER(Paper_Challenge!C:C, Paper_Challenge!A:A=$A22))"),"Human-Computer Interaction")</f>
        <v>Human-Computer Interaction</v>
      </c>
    </row>
    <row r="23" ht="45.0" hidden="1" customHeight="1">
      <c r="A23" s="102">
        <v>193912.0</v>
      </c>
      <c r="B23" s="72" t="s">
        <v>2100</v>
      </c>
      <c r="C23" s="103" t="str">
        <f>VLOOKUP($A23,Extraction!$A:$U,21,FALSE)</f>
        <v>Formal Study</v>
      </c>
      <c r="D23" s="104" t="s">
        <v>2094</v>
      </c>
      <c r="E23" s="104"/>
      <c r="F23" s="31" t="str">
        <f>IFERROR(__xludf.DUMMYFUNCTION("JOIN("", "", FILTER(Paper_Challenge!C:C, Paper_Challenge!A:A=$A23))"),"Big Data, Internet of Things, Security and Privacy, Security and Privacy")</f>
        <v>Big Data, Internet of Things, Security and Privacy, Security and Privacy</v>
      </c>
    </row>
    <row r="24" ht="45.0" hidden="1" customHeight="1">
      <c r="A24" s="102">
        <v>193912.0</v>
      </c>
      <c r="B24" s="72" t="s">
        <v>2101</v>
      </c>
      <c r="C24" s="103" t="str">
        <f>VLOOKUP($A24,Extraction!$A:$U,21,FALSE)</f>
        <v>Formal Study</v>
      </c>
      <c r="D24" s="104" t="s">
        <v>2102</v>
      </c>
      <c r="E24" s="104"/>
      <c r="F24" s="31" t="str">
        <f>IFERROR(__xludf.DUMMYFUNCTION("JOIN("", "", FILTER(Paper_Challenge!C:C, Paper_Challenge!A:A=$A24))"),"Big Data, Internet of Things, Security and Privacy, Security and Privacy")</f>
        <v>Big Data, Internet of Things, Security and Privacy, Security and Privacy</v>
      </c>
    </row>
    <row r="25" ht="45.0" hidden="1" customHeight="1">
      <c r="A25" s="102">
        <v>194033.0</v>
      </c>
      <c r="B25" s="72" t="s">
        <v>1658</v>
      </c>
      <c r="C25" s="103" t="str">
        <f>VLOOKUP($A25,Extraction!$A:$U,21,FALSE)</f>
        <v>Formal Study</v>
      </c>
      <c r="D25" s="104" t="s">
        <v>1847</v>
      </c>
      <c r="E25" s="104"/>
      <c r="F25" s="31" t="str">
        <f>IFERROR(__xludf.DUMMYFUNCTION("JOIN("", "", FILTER(Paper_Challenge!C:C, Paper_Challenge!A:A=$A25))"),"Human-Computer Interaction, Human-Computer Interaction, Resource Constraints")</f>
        <v>Human-Computer Interaction, Human-Computer Interaction, Resource Constraints</v>
      </c>
    </row>
    <row r="26" ht="45.0" hidden="1" customHeight="1">
      <c r="A26" s="102">
        <v>194033.0</v>
      </c>
      <c r="B26" s="72" t="s">
        <v>2103</v>
      </c>
      <c r="C26" s="103" t="str">
        <f>VLOOKUP($A26,Extraction!$A:$U,21,FALSE)</f>
        <v>Formal Study</v>
      </c>
      <c r="D26" s="104" t="s">
        <v>1847</v>
      </c>
      <c r="E26" s="104"/>
      <c r="F26" s="31" t="str">
        <f>IFERROR(__xludf.DUMMYFUNCTION("JOIN("", "", FILTER(Paper_Challenge!C:C, Paper_Challenge!A:A=$A26))"),"Human-Computer Interaction, Human-Computer Interaction, Resource Constraints")</f>
        <v>Human-Computer Interaction, Human-Computer Interaction, Resource Constraints</v>
      </c>
    </row>
    <row r="27" ht="45.0" hidden="1" customHeight="1">
      <c r="A27" s="102">
        <v>194033.0</v>
      </c>
      <c r="B27" s="72" t="s">
        <v>2104</v>
      </c>
      <c r="C27" s="103" t="str">
        <f>VLOOKUP($A27,Extraction!$A:$U,21,FALSE)</f>
        <v>Formal Study</v>
      </c>
      <c r="D27" s="104" t="s">
        <v>1712</v>
      </c>
      <c r="E27" s="104"/>
      <c r="F27" s="31" t="str">
        <f>IFERROR(__xludf.DUMMYFUNCTION("JOIN("", "", FILTER(Paper_Challenge!C:C, Paper_Challenge!A:A=$A27))"),"Human-Computer Interaction, Human-Computer Interaction, Resource Constraints")</f>
        <v>Human-Computer Interaction, Human-Computer Interaction, Resource Constraints</v>
      </c>
    </row>
    <row r="28" ht="45.0" hidden="1" customHeight="1">
      <c r="A28" s="102">
        <v>193898.0</v>
      </c>
      <c r="B28" s="72" t="s">
        <v>2105</v>
      </c>
      <c r="C28" s="103" t="str">
        <f>VLOOKUP($A28,Extraction!$A:$U,21,FALSE)</f>
        <v>Others</v>
      </c>
      <c r="D28" s="104" t="s">
        <v>2106</v>
      </c>
      <c r="E28" s="104"/>
      <c r="F28" s="31" t="str">
        <f>IFERROR(__xludf.DUMMYFUNCTION("JOIN("", "", FILTER(Paper_Challenge!C:C, Paper_Challenge!A:A=$A28))"),"Middleware, Network and Communication Technologies, Real-time, Security and Privacy, Security and Privacy, Software Engineering")</f>
        <v>Middleware, Network and Communication Technologies, Real-time, Security and Privacy, Security and Privacy, Software Engineering</v>
      </c>
    </row>
    <row r="29" ht="45.0" hidden="1" customHeight="1">
      <c r="A29" s="102">
        <v>193969.0</v>
      </c>
      <c r="B29" s="72" t="s">
        <v>2107</v>
      </c>
      <c r="C29" s="103" t="str">
        <f>VLOOKUP($A29,Extraction!$A:$U,21,FALSE)</f>
        <v>Others</v>
      </c>
      <c r="D29" s="104" t="s">
        <v>2081</v>
      </c>
      <c r="E29" s="104"/>
      <c r="F29" s="31" t="str">
        <f>IFERROR(__xludf.DUMMYFUNCTION("JOIN("", "", FILTER(Paper_Challenge!C:C, Paper_Challenge!A:A=$A29))"),"Network and Communication Technologies")</f>
        <v>Network and Communication Technologies</v>
      </c>
    </row>
    <row r="30" ht="45.0" hidden="1" customHeight="1">
      <c r="A30" s="102">
        <v>193849.0</v>
      </c>
      <c r="B30" s="72" t="s">
        <v>2105</v>
      </c>
      <c r="C30" s="103" t="str">
        <f>VLOOKUP($A30,Extraction!$A:$U,21,FALSE)</f>
        <v>Others</v>
      </c>
      <c r="D30" s="104" t="s">
        <v>2108</v>
      </c>
      <c r="E30" s="104"/>
      <c r="F30" s="31" t="str">
        <f>IFERROR(__xludf.DUMMYFUNCTION("JOIN("", "", FILTER(Paper_Challenge!C:C, Paper_Challenge!A:A=$A30))"),"Security and Privacy, Security and Privacy")</f>
        <v>Security and Privacy, Security and Privacy</v>
      </c>
    </row>
    <row r="31" ht="45.0" hidden="1" customHeight="1">
      <c r="A31" s="102">
        <v>193899.0</v>
      </c>
      <c r="B31" s="72" t="s">
        <v>2105</v>
      </c>
      <c r="C31" s="103" t="str">
        <f>VLOOKUP($A31,Extraction!$A:$U,21,FALSE)</f>
        <v>Others</v>
      </c>
      <c r="D31" s="104" t="s">
        <v>2108</v>
      </c>
      <c r="E31" s="104"/>
      <c r="F31" s="31" t="str">
        <f>IFERROR(__xludf.DUMMYFUNCTION("JOIN("", "", FILTER(Paper_Challenge!C:C, Paper_Challenge!A:A=$A31))"),"Business, Business, Internet of Things, Network and Communication Technologies, Security and Privacy, Software Engineering")</f>
        <v>Business, Business, Internet of Things, Network and Communication Technologies, Security and Privacy, Software Engineering</v>
      </c>
    </row>
    <row r="32" ht="45.0" hidden="1" customHeight="1">
      <c r="A32" s="102">
        <v>194062.0</v>
      </c>
      <c r="B32" s="72" t="s">
        <v>2105</v>
      </c>
      <c r="C32" s="103" t="str">
        <f>VLOOKUP($A32,Extraction!$A:$U,21,FALSE)</f>
        <v>Others</v>
      </c>
      <c r="D32" s="104" t="s">
        <v>2108</v>
      </c>
      <c r="E32" s="104"/>
      <c r="F32" s="31" t="str">
        <f>IFERROR(__xludf.DUMMYFUNCTION("JOIN("", "", FILTER(Paper_Challenge!C:C, Paper_Challenge!A:A=$A32))"),"Data Analytics, Data Analytics, Data Monitoring, Ethics, Security and Privacy, Security and Privacy, Society issue")</f>
        <v>Data Analytics, Data Analytics, Data Monitoring, Ethics, Security and Privacy, Security and Privacy, Society issue</v>
      </c>
    </row>
    <row r="33" ht="45.0" customHeight="1">
      <c r="A33" s="102">
        <v>193892.0</v>
      </c>
      <c r="B33" s="72" t="s">
        <v>2109</v>
      </c>
      <c r="C33" s="103" t="str">
        <f>VLOOKUP($A33,Extraction!$A:$U,21,FALSE)</f>
        <v>Method</v>
      </c>
      <c r="D33" s="104" t="s">
        <v>2110</v>
      </c>
      <c r="E33" s="105">
        <f t="shared" ref="E33:E73" si="1">COUNTIFS($D:$D,$D33,$C:$C,$C33)</f>
        <v>4</v>
      </c>
      <c r="F33" s="31" t="str">
        <f>IFERROR(__xludf.DUMMYFUNCTION("JOIN("", "", FILTER(Paper_Challenge!C:C, Paper_Challenge!A:A=$A33))"),"Ethics, Security and Privacy")</f>
        <v>Ethics, Security and Privacy</v>
      </c>
    </row>
    <row r="34" ht="45.0" customHeight="1">
      <c r="A34" s="102">
        <v>193962.0</v>
      </c>
      <c r="B34" s="72" t="s">
        <v>2111</v>
      </c>
      <c r="C34" s="103" t="str">
        <f>VLOOKUP($A34,Extraction!$A:$U,21,FALSE)</f>
        <v>Method</v>
      </c>
      <c r="D34" s="104" t="s">
        <v>2110</v>
      </c>
      <c r="E34" s="105">
        <f t="shared" si="1"/>
        <v>4</v>
      </c>
      <c r="F34" s="31" t="str">
        <f>IFERROR(__xludf.DUMMYFUNCTION("JOIN("", "", FILTER(Paper_Challenge!C:C, Paper_Challenge!A:A=$A34))"),"Data Analytics")</f>
        <v>Data Analytics</v>
      </c>
    </row>
    <row r="35" ht="45.0" customHeight="1">
      <c r="A35" s="102">
        <v>193847.0</v>
      </c>
      <c r="B35" s="106" t="s">
        <v>2112</v>
      </c>
      <c r="C35" s="103" t="str">
        <f>VLOOKUP($A35,Extraction!$A:$U,21,FALSE)</f>
        <v>Method</v>
      </c>
      <c r="D35" s="104" t="s">
        <v>2113</v>
      </c>
      <c r="E35" s="105">
        <f t="shared" si="1"/>
        <v>3</v>
      </c>
      <c r="F35" s="31" t="str">
        <f>IFERROR(__xludf.DUMMYFUNCTION("JOIN("", "", FILTER(Paper_Challenge!C:C, Paper_Challenge!A:A=$A35))"),"Data Analytics, Data Monitoring, Energy Consumption, Energy Consumption, Network and Communication Technologies, Security and Privacy, Sensors and Wearables, Sensors and Wearables, Sensors and Wearables, Sensors and Wearables, Sensors and Wearables, Softw"&amp;"are Engineering")</f>
        <v>Data Analytics, Data Monitoring, Energy Consumption, Energy Consumption, Network and Communication Technologies, Security and Privacy, Sensors and Wearables, Sensors and Wearables, Sensors and Wearables, Sensors and Wearables, Sensors and Wearables, Software Engineering</v>
      </c>
    </row>
    <row r="36" ht="45.0" customHeight="1">
      <c r="A36" s="102">
        <v>193987.0</v>
      </c>
      <c r="B36" s="106" t="s">
        <v>2114</v>
      </c>
      <c r="C36" s="103" t="str">
        <f>VLOOKUP($A36,Extraction!$A:$U,21,FALSE)</f>
        <v>Method</v>
      </c>
      <c r="D36" s="104" t="s">
        <v>2113</v>
      </c>
      <c r="E36" s="105">
        <f t="shared" si="1"/>
        <v>3</v>
      </c>
      <c r="F36" s="31" t="str">
        <f>IFERROR(__xludf.DUMMYFUNCTION("JOIN("", "", FILTER(Paper_Challenge!C:C, Paper_Challenge!A:A=$A36))"),"Health, Health")</f>
        <v>Health, Health</v>
      </c>
    </row>
    <row r="37" ht="45.0" customHeight="1">
      <c r="A37" s="102">
        <v>193972.0</v>
      </c>
      <c r="B37" s="72" t="s">
        <v>2115</v>
      </c>
      <c r="C37" s="103" t="str">
        <f>VLOOKUP($A37,Extraction!$A:$U,21,FALSE)</f>
        <v>Method</v>
      </c>
      <c r="D37" s="104" t="s">
        <v>2116</v>
      </c>
      <c r="E37" s="105">
        <f t="shared" si="1"/>
        <v>1</v>
      </c>
      <c r="F37" s="31" t="str">
        <f>IFERROR(__xludf.DUMMYFUNCTION("JOIN("", "", FILTER(Paper_Challenge!C:C, Paper_Challenge!A:A=$A37))"),"Big Data, Cloud Computing, Data Analytics, Heterogeneity, Network and Communication Technologies, Network and Communication Technologies, Network and Communication Technologies, Network and Communication Technologies, Quality of Service (QoS), Quality of "&amp;"Service (QoS), Real-time, Resource Constraints, Security and Privacy, Sensors and Wearables")</f>
        <v>Big Data, Cloud Computing, Data Analytics, Heterogeneity, Network and Communication Technologies, Network and Communication Technologies, Network and Communication Technologies, Network and Communication Technologies, Quality of Service (QoS), Quality of Service (QoS), Real-time, Resource Constraints, Security and Privacy, Sensors and Wearables</v>
      </c>
    </row>
    <row r="38" ht="45.0" customHeight="1">
      <c r="A38" s="102">
        <v>193863.0</v>
      </c>
      <c r="B38" s="106" t="s">
        <v>2117</v>
      </c>
      <c r="C38" s="103" t="str">
        <f>VLOOKUP($A38,Extraction!$A:$U,21,FALSE)</f>
        <v>Method</v>
      </c>
      <c r="D38" s="104" t="s">
        <v>2113</v>
      </c>
      <c r="E38" s="105">
        <f t="shared" si="1"/>
        <v>3</v>
      </c>
      <c r="F38" s="31" t="str">
        <f>IFERROR(__xludf.DUMMYFUNCTION("JOIN("", "", FILTER(Paper_Challenge!C:C, Paper_Challenge!A:A=$A38))"),"#N/A")</f>
        <v>#N/A</v>
      </c>
    </row>
    <row r="39" ht="45.0" customHeight="1">
      <c r="A39" s="102">
        <v>193955.0</v>
      </c>
      <c r="B39" s="106" t="s">
        <v>2118</v>
      </c>
      <c r="C39" s="103" t="str">
        <f>VLOOKUP($A39,Extraction!$A:$U,21,FALSE)</f>
        <v>Method</v>
      </c>
      <c r="D39" s="104" t="s">
        <v>2110</v>
      </c>
      <c r="E39" s="105">
        <f t="shared" si="1"/>
        <v>4</v>
      </c>
      <c r="F39" s="31" t="str">
        <f>IFERROR(__xludf.DUMMYFUNCTION("JOIN("", "", FILTER(Paper_Challenge!C:C, Paper_Challenge!A:A=$A39))"),"Real-time")</f>
        <v>Real-time</v>
      </c>
    </row>
    <row r="40" ht="45.0" customHeight="1">
      <c r="A40" s="102">
        <v>194001.0</v>
      </c>
      <c r="B40" s="72" t="s">
        <v>2119</v>
      </c>
      <c r="C40" s="103" t="str">
        <f>VLOOKUP($A40,Extraction!$A:$U,21,FALSE)</f>
        <v>Method</v>
      </c>
      <c r="D40" s="104" t="s">
        <v>2120</v>
      </c>
      <c r="E40" s="105">
        <f t="shared" si="1"/>
        <v>2</v>
      </c>
      <c r="F40" s="31" t="str">
        <f>IFERROR(__xludf.DUMMYFUNCTION("JOIN("", "", FILTER(Paper_Challenge!C:C, Paper_Challenge!A:A=$A40))"),"Applications")</f>
        <v>Applications</v>
      </c>
    </row>
    <row r="41" ht="45.0" customHeight="1">
      <c r="A41" s="102">
        <v>194071.0</v>
      </c>
      <c r="B41" s="72" t="s">
        <v>2121</v>
      </c>
      <c r="C41" s="103" t="str">
        <f>VLOOKUP($A41,Extraction!$A:$U,21,FALSE)</f>
        <v>Method</v>
      </c>
      <c r="D41" s="104" t="s">
        <v>2120</v>
      </c>
      <c r="E41" s="105">
        <f t="shared" si="1"/>
        <v>2</v>
      </c>
      <c r="F41" s="31" t="str">
        <f>IFERROR(__xludf.DUMMYFUNCTION("JOIN("", "", FILTER(Paper_Challenge!C:C, Paper_Challenge!A:A=$A41))"),"Applications, Business")</f>
        <v>Applications, Business</v>
      </c>
    </row>
    <row r="42" ht="45.0" customHeight="1">
      <c r="A42" s="102">
        <v>193879.0</v>
      </c>
      <c r="B42" s="72" t="s">
        <v>2122</v>
      </c>
      <c r="C42" s="103" t="str">
        <f>VLOOKUP($A42,Extraction!$A:$U,21,FALSE)</f>
        <v>Method</v>
      </c>
      <c r="D42" s="104" t="s">
        <v>2110</v>
      </c>
      <c r="E42" s="105">
        <f t="shared" si="1"/>
        <v>4</v>
      </c>
      <c r="F42" s="31" t="str">
        <f>IFERROR(__xludf.DUMMYFUNCTION("JOIN("", "", FILTER(Paper_Challenge!C:C, Paper_Challenge!A:A=$A42))"),"Machine Learning and Decision Support Systems")</f>
        <v>Machine Learning and Decision Support Systems</v>
      </c>
    </row>
    <row r="43" ht="45.0" customHeight="1">
      <c r="A43" s="102">
        <v>193857.0</v>
      </c>
      <c r="B43" s="72" t="s">
        <v>2123</v>
      </c>
      <c r="C43" s="103" t="str">
        <f>VLOOKUP($A43,Extraction!$A:$U,21,FALSE)</f>
        <v>Method</v>
      </c>
      <c r="D43" s="104" t="s">
        <v>2124</v>
      </c>
      <c r="E43" s="105">
        <f t="shared" si="1"/>
        <v>1</v>
      </c>
      <c r="F43" s="31" t="str">
        <f>IFERROR(__xludf.DUMMYFUNCTION("JOIN("", "", FILTER(Paper_Challenge!C:C, Paper_Challenge!A:A=$A43))"),"Ethics, Security and Privacy, Security and Privacy, Security and Privacy, Security and Privacy, Security and Privacy")</f>
        <v>Ethics, Security and Privacy, Security and Privacy, Security and Privacy, Security and Privacy, Security and Privacy</v>
      </c>
    </row>
    <row r="44" ht="45.0" customHeight="1">
      <c r="A44" s="102">
        <v>193930.0</v>
      </c>
      <c r="B44" s="72" t="s">
        <v>2125</v>
      </c>
      <c r="C44" s="103" t="str">
        <f>VLOOKUP($A44,Extraction!$A:$U,21,FALSE)</f>
        <v>Method</v>
      </c>
      <c r="D44" s="104" t="s">
        <v>2126</v>
      </c>
      <c r="E44" s="105">
        <f t="shared" si="1"/>
        <v>1</v>
      </c>
      <c r="F44" s="31" t="str">
        <f>IFERROR(__xludf.DUMMYFUNCTION("JOIN("", "", FILTER(Paper_Challenge!C:C, Paper_Challenge!A:A=$A44))"),"Energy Consumption, Network and Communication Technologies, Network and Communication Technologies, Network and Communication Technologies, Sensors and Wearables")</f>
        <v>Energy Consumption, Network and Communication Technologies, Network and Communication Technologies, Network and Communication Technologies, Sensors and Wearables</v>
      </c>
    </row>
    <row r="45" ht="45.0" customHeight="1">
      <c r="A45" s="102">
        <v>193850.0</v>
      </c>
      <c r="B45" s="72" t="s">
        <v>2127</v>
      </c>
      <c r="C45" s="103" t="str">
        <f>VLOOKUP($A45,Extraction!$A:$U,21,FALSE)</f>
        <v>Model</v>
      </c>
      <c r="D45" s="104" t="s">
        <v>2091</v>
      </c>
      <c r="E45" s="105">
        <f t="shared" si="1"/>
        <v>9</v>
      </c>
      <c r="F45" s="31" t="str">
        <f>IFERROR(__xludf.DUMMYFUNCTION("JOIN("", "", FILTER(Paper_Challenge!C:C, Paper_Challenge!A:A=$A45))"),"Network and Communication Technologies, Security and Privacy")</f>
        <v>Network and Communication Technologies, Security and Privacy</v>
      </c>
    </row>
    <row r="46" ht="45.0" customHeight="1">
      <c r="A46" s="102">
        <v>193949.0</v>
      </c>
      <c r="B46" s="72" t="s">
        <v>2128</v>
      </c>
      <c r="C46" s="103" t="str">
        <f>VLOOKUP($A46,Extraction!$A:$U,21,FALSE)</f>
        <v>Model</v>
      </c>
      <c r="D46" s="104" t="s">
        <v>2091</v>
      </c>
      <c r="E46" s="105">
        <f t="shared" si="1"/>
        <v>9</v>
      </c>
      <c r="F46" s="31" t="str">
        <f>IFERROR(__xludf.DUMMYFUNCTION("JOIN("", "", FILTER(Paper_Challenge!C:C, Paper_Challenge!A:A=$A46))"),"Network and Communication Technologies, Security and Privacy")</f>
        <v>Network and Communication Technologies, Security and Privacy</v>
      </c>
    </row>
    <row r="47" ht="45.0" customHeight="1">
      <c r="A47" s="102">
        <v>194067.0</v>
      </c>
      <c r="B47" s="72" t="s">
        <v>2129</v>
      </c>
      <c r="C47" s="103" t="str">
        <f>VLOOKUP($A47,Extraction!$A:$U,21,FALSE)</f>
        <v>Model</v>
      </c>
      <c r="D47" s="104" t="s">
        <v>2091</v>
      </c>
      <c r="E47" s="105">
        <f t="shared" si="1"/>
        <v>9</v>
      </c>
      <c r="F47" s="31" t="str">
        <f>IFERROR(__xludf.DUMMYFUNCTION("JOIN("", "", FILTER(Paper_Challenge!C:C, Paper_Challenge!A:A=$A47))"),"Applications, Big Data, Data Analytics, Ethics, Human-Computer Interaction, Security and Privacy")</f>
        <v>Applications, Big Data, Data Analytics, Ethics, Human-Computer Interaction, Security and Privacy</v>
      </c>
    </row>
    <row r="48" ht="45.0" customHeight="1">
      <c r="A48" s="102">
        <v>193883.0</v>
      </c>
      <c r="B48" s="72" t="s">
        <v>2130</v>
      </c>
      <c r="C48" s="103" t="str">
        <f>VLOOKUP($A48,Extraction!$A:$U,21,FALSE)</f>
        <v>Model</v>
      </c>
      <c r="D48" s="104" t="s">
        <v>2091</v>
      </c>
      <c r="E48" s="105">
        <f t="shared" si="1"/>
        <v>9</v>
      </c>
      <c r="F48" s="31" t="str">
        <f>IFERROR(__xludf.DUMMYFUNCTION("JOIN("", "", FILTER(Paper_Challenge!C:C, Paper_Challenge!A:A=$A48))"),"Network and Communication Technologies, Quality of Service (QoS)")</f>
        <v>Network and Communication Technologies, Quality of Service (QoS)</v>
      </c>
    </row>
    <row r="49" ht="45.0" customHeight="1">
      <c r="A49" s="102">
        <v>193869.0</v>
      </c>
      <c r="B49" s="72" t="s">
        <v>2131</v>
      </c>
      <c r="C49" s="103" t="str">
        <f>VLOOKUP($A49,Extraction!$A:$U,21,FALSE)</f>
        <v>Model</v>
      </c>
      <c r="D49" s="104" t="s">
        <v>2091</v>
      </c>
      <c r="E49" s="105">
        <f t="shared" si="1"/>
        <v>9</v>
      </c>
      <c r="F49" s="31" t="str">
        <f>IFERROR(__xludf.DUMMYFUNCTION("JOIN("", "", FILTER(Paper_Challenge!C:C, Paper_Challenge!A:A=$A49))"),"Security and Privacy, Security and Privacy")</f>
        <v>Security and Privacy, Security and Privacy</v>
      </c>
    </row>
    <row r="50" ht="45.0" customHeight="1">
      <c r="A50" s="102">
        <v>193905.0</v>
      </c>
      <c r="B50" s="72" t="s">
        <v>2132</v>
      </c>
      <c r="C50" s="103" t="str">
        <f>VLOOKUP($A50,Extraction!$A:$U,21,FALSE)</f>
        <v>Model</v>
      </c>
      <c r="D50" s="104" t="s">
        <v>2091</v>
      </c>
      <c r="E50" s="105">
        <f t="shared" si="1"/>
        <v>9</v>
      </c>
      <c r="F50" s="31" t="str">
        <f>IFERROR(__xludf.DUMMYFUNCTION("JOIN("", "", FILTER(Paper_Challenge!C:C, Paper_Challenge!A:A=$A50))"),"Security and Privacy, Security and Privacy")</f>
        <v>Security and Privacy, Security and Privacy</v>
      </c>
    </row>
    <row r="51" ht="45.0" customHeight="1">
      <c r="A51" s="102">
        <v>193910.0</v>
      </c>
      <c r="B51" s="72" t="s">
        <v>2133</v>
      </c>
      <c r="C51" s="103" t="str">
        <f>VLOOKUP($A51,Extraction!$A:$U,21,FALSE)</f>
        <v>Model</v>
      </c>
      <c r="D51" s="104" t="s">
        <v>2091</v>
      </c>
      <c r="E51" s="105">
        <f t="shared" si="1"/>
        <v>9</v>
      </c>
      <c r="F51" s="31" t="str">
        <f>IFERROR(__xludf.DUMMYFUNCTION("JOIN("", "", FILTER(Paper_Challenge!C:C, Paper_Challenge!A:A=$A51))"),"Big Data")</f>
        <v>Big Data</v>
      </c>
    </row>
    <row r="52" ht="45.0" customHeight="1">
      <c r="A52" s="102">
        <v>194021.0</v>
      </c>
      <c r="B52" s="72" t="s">
        <v>2134</v>
      </c>
      <c r="C52" s="103" t="str">
        <f>VLOOKUP($A52,Extraction!$A:$U,21,FALSE)</f>
        <v>Model</v>
      </c>
      <c r="D52" s="104" t="s">
        <v>2091</v>
      </c>
      <c r="E52" s="105">
        <f t="shared" si="1"/>
        <v>9</v>
      </c>
      <c r="F52" s="31" t="str">
        <f>IFERROR(__xludf.DUMMYFUNCTION("JOIN("", "", FILTER(Paper_Challenge!C:C, Paper_Challenge!A:A=$A52))"),"Business, Software Engineering")</f>
        <v>Business, Software Engineering</v>
      </c>
    </row>
    <row r="53" ht="45.0" customHeight="1">
      <c r="A53" s="102">
        <v>193903.0</v>
      </c>
      <c r="B53" s="72" t="s">
        <v>2135</v>
      </c>
      <c r="C53" s="103" t="str">
        <f>VLOOKUP($A53,Extraction!$A:$U,21,FALSE)</f>
        <v>Model</v>
      </c>
      <c r="D53" s="104" t="s">
        <v>2136</v>
      </c>
      <c r="E53" s="105">
        <f t="shared" si="1"/>
        <v>7</v>
      </c>
      <c r="F53" s="31" t="str">
        <f>IFERROR(__xludf.DUMMYFUNCTION("JOIN("", "", FILTER(Paper_Challenge!C:C, Paper_Challenge!A:A=$A53))"),"Energy Consumption, Energy Consumption")</f>
        <v>Energy Consumption, Energy Consumption</v>
      </c>
    </row>
    <row r="54" ht="45.0" customHeight="1">
      <c r="A54" s="102">
        <v>193935.0</v>
      </c>
      <c r="B54" s="72" t="s">
        <v>2137</v>
      </c>
      <c r="C54" s="103" t="str">
        <f>VLOOKUP($A54,Extraction!$A:$U,21,FALSE)</f>
        <v>Model</v>
      </c>
      <c r="D54" s="104" t="s">
        <v>2136</v>
      </c>
      <c r="E54" s="105">
        <f t="shared" si="1"/>
        <v>7</v>
      </c>
      <c r="F54" s="31" t="str">
        <f>IFERROR(__xludf.DUMMYFUNCTION("JOIN("", "", FILTER(Paper_Challenge!C:C, Paper_Challenge!A:A=$A54))"),"Machine Learning and Decision Support Systems, Cloud Computing")</f>
        <v>Machine Learning and Decision Support Systems, Cloud Computing</v>
      </c>
    </row>
    <row r="55" ht="45.0" customHeight="1">
      <c r="A55" s="102">
        <v>193873.0</v>
      </c>
      <c r="B55" s="72" t="s">
        <v>2138</v>
      </c>
      <c r="C55" s="103" t="str">
        <f>VLOOKUP($A55,Extraction!$A:$U,21,FALSE)</f>
        <v>Model</v>
      </c>
      <c r="D55" s="104" t="s">
        <v>2136</v>
      </c>
      <c r="E55" s="105">
        <f t="shared" si="1"/>
        <v>7</v>
      </c>
      <c r="F55" s="31" t="str">
        <f>IFERROR(__xludf.DUMMYFUNCTION("JOIN("", "", FILTER(Paper_Challenge!C:C, Paper_Challenge!A:A=$A55))"),"Network and Communication Technologies, Real-time, Software Engineering")</f>
        <v>Network and Communication Technologies, Real-time, Software Engineering</v>
      </c>
    </row>
    <row r="56" ht="45.0" customHeight="1">
      <c r="A56" s="102">
        <v>193944.0</v>
      </c>
      <c r="B56" s="72" t="s">
        <v>2139</v>
      </c>
      <c r="C56" s="103" t="str">
        <f>VLOOKUP($A56,Extraction!$A:$U,21,FALSE)</f>
        <v>Model</v>
      </c>
      <c r="D56" s="104" t="s">
        <v>2136</v>
      </c>
      <c r="E56" s="105">
        <f t="shared" si="1"/>
        <v>7</v>
      </c>
      <c r="F56" s="31" t="str">
        <f>IFERROR(__xludf.DUMMYFUNCTION("JOIN("", "", FILTER(Paper_Challenge!C:C, Paper_Challenge!A:A=$A56))"),"Middleware, Security and Privacy")</f>
        <v>Middleware, Security and Privacy</v>
      </c>
    </row>
    <row r="57" ht="45.0" customHeight="1">
      <c r="A57" s="102">
        <v>193904.0</v>
      </c>
      <c r="B57" s="72" t="s">
        <v>2140</v>
      </c>
      <c r="C57" s="103" t="str">
        <f>VLOOKUP($A57,Extraction!$A:$U,21,FALSE)</f>
        <v>Model</v>
      </c>
      <c r="D57" s="104" t="s">
        <v>2136</v>
      </c>
      <c r="E57" s="105">
        <f t="shared" si="1"/>
        <v>7</v>
      </c>
      <c r="F57" s="31" t="str">
        <f>IFERROR(__xludf.DUMMYFUNCTION("JOIN("", "", FILTER(Paper_Challenge!C:C, Paper_Challenge!A:A=$A57))"),"Real-time")</f>
        <v>Real-time</v>
      </c>
    </row>
    <row r="58" ht="45.0" customHeight="1">
      <c r="A58" s="102">
        <v>193876.0</v>
      </c>
      <c r="B58" s="72" t="s">
        <v>2141</v>
      </c>
      <c r="C58" s="103" t="str">
        <f>VLOOKUP($A58,Extraction!$A:$U,21,FALSE)</f>
        <v>Model</v>
      </c>
      <c r="D58" s="104" t="s">
        <v>2136</v>
      </c>
      <c r="E58" s="105">
        <f t="shared" si="1"/>
        <v>7</v>
      </c>
      <c r="F58" s="31" t="str">
        <f>IFERROR(__xludf.DUMMYFUNCTION("JOIN("", "", FILTER(Paper_Challenge!C:C, Paper_Challenge!A:A=$A58))"),"Applications, Internet of Things, Middleware, Network and Communication Technologies")</f>
        <v>Applications, Internet of Things, Middleware, Network and Communication Technologies</v>
      </c>
    </row>
    <row r="59" ht="45.0" customHeight="1">
      <c r="A59" s="102">
        <v>193957.0</v>
      </c>
      <c r="B59" s="106" t="s">
        <v>2142</v>
      </c>
      <c r="C59" s="103" t="str">
        <f>VLOOKUP($A59,Extraction!$A:$U,21,FALSE)</f>
        <v>Model</v>
      </c>
      <c r="D59" s="104" t="s">
        <v>2136</v>
      </c>
      <c r="E59" s="105">
        <f t="shared" si="1"/>
        <v>7</v>
      </c>
      <c r="F59" s="31" t="str">
        <f>IFERROR(__xludf.DUMMYFUNCTION("JOIN("", "", FILTER(Paper_Challenge!C:C, Paper_Challenge!A:A=$A59))"),"Energy Consumption, Human-Computer Interaction, Sensors and Wearables")</f>
        <v>Energy Consumption, Human-Computer Interaction, Sensors and Wearables</v>
      </c>
    </row>
    <row r="60" ht="45.0" customHeight="1">
      <c r="A60" s="102">
        <v>193864.0</v>
      </c>
      <c r="B60" s="72" t="s">
        <v>2143</v>
      </c>
      <c r="C60" s="103" t="str">
        <f>VLOOKUP($A60,Extraction!$A:$U,21,FALSE)</f>
        <v>Model</v>
      </c>
      <c r="D60" s="104" t="s">
        <v>2144</v>
      </c>
      <c r="E60" s="105">
        <f t="shared" si="1"/>
        <v>4</v>
      </c>
      <c r="F60" s="31" t="str">
        <f>IFERROR(__xludf.DUMMYFUNCTION("JOIN("", "", FILTER(Paper_Challenge!C:C, Paper_Challenge!A:A=$A60))"),"Business, Business, Business, Human-Computer Interaction")</f>
        <v>Business, Business, Business, Human-Computer Interaction</v>
      </c>
    </row>
    <row r="61" ht="45.0" customHeight="1">
      <c r="A61" s="102">
        <v>193933.0</v>
      </c>
      <c r="B61" s="72" t="s">
        <v>2145</v>
      </c>
      <c r="C61" s="103" t="str">
        <f>VLOOKUP($A61,Extraction!$A:$U,21,FALSE)</f>
        <v>Model</v>
      </c>
      <c r="D61" s="104" t="s">
        <v>2144</v>
      </c>
      <c r="E61" s="105">
        <f t="shared" si="1"/>
        <v>4</v>
      </c>
      <c r="F61" s="31" t="str">
        <f>IFERROR(__xludf.DUMMYFUNCTION("JOIN("", "", FILTER(Paper_Challenge!C:C, Paper_Challenge!A:A=$A61))"),"Big Data, Ethics, Security and Privacy, Security and Privacy")</f>
        <v>Big Data, Ethics, Security and Privacy, Security and Privacy</v>
      </c>
    </row>
    <row r="62" ht="45.0" customHeight="1">
      <c r="A62" s="102">
        <v>193861.0</v>
      </c>
      <c r="B62" s="72" t="s">
        <v>2146</v>
      </c>
      <c r="C62" s="103" t="str">
        <f>VLOOKUP($A62,Extraction!$A:$U,21,FALSE)</f>
        <v>Model</v>
      </c>
      <c r="D62" s="104" t="s">
        <v>2144</v>
      </c>
      <c r="E62" s="105">
        <f t="shared" si="1"/>
        <v>4</v>
      </c>
      <c r="F62" s="31" t="str">
        <f>IFERROR(__xludf.DUMMYFUNCTION("JOIN("", "", FILTER(Paper_Challenge!C:C, Paper_Challenge!A:A=$A62))"),"Sensors and Wearables, Sensors and Wearables")</f>
        <v>Sensors and Wearables, Sensors and Wearables</v>
      </c>
    </row>
    <row r="63" ht="45.0" customHeight="1">
      <c r="A63" s="102">
        <v>193979.0</v>
      </c>
      <c r="B63" s="106" t="s">
        <v>2147</v>
      </c>
      <c r="C63" s="103" t="str">
        <f>VLOOKUP($A63,Extraction!$A:$U,21,FALSE)</f>
        <v>Model</v>
      </c>
      <c r="D63" s="104" t="s">
        <v>2144</v>
      </c>
      <c r="E63" s="105">
        <f t="shared" si="1"/>
        <v>4</v>
      </c>
      <c r="F63" s="31" t="str">
        <f>IFERROR(__xludf.DUMMYFUNCTION("JOIN("", "", FILTER(Paper_Challenge!C:C, Paper_Challenge!A:A=$A63))"),"Business")</f>
        <v>Business</v>
      </c>
    </row>
    <row r="64" ht="45.0" customHeight="1">
      <c r="A64" s="102">
        <v>194107.0</v>
      </c>
      <c r="B64" s="72" t="s">
        <v>2148</v>
      </c>
      <c r="C64" s="103" t="str">
        <f>VLOOKUP($A64,Extraction!$A:$U,21,FALSE)</f>
        <v>Model</v>
      </c>
      <c r="D64" s="104" t="s">
        <v>2149</v>
      </c>
      <c r="E64" s="105">
        <f t="shared" si="1"/>
        <v>1</v>
      </c>
      <c r="F64" s="31" t="str">
        <f>IFERROR(__xludf.DUMMYFUNCTION("JOIN("", "", FILTER(Paper_Challenge!C:C, Paper_Challenge!A:A=$A64))"),"Network and Communication Technologies, Security and Privacy, Software Engineering")</f>
        <v>Network and Communication Technologies, Security and Privacy, Software Engineering</v>
      </c>
    </row>
    <row r="65" ht="45.0" customHeight="1">
      <c r="A65" s="102">
        <v>193925.0</v>
      </c>
      <c r="B65" s="106" t="s">
        <v>2150</v>
      </c>
      <c r="C65" s="103" t="str">
        <f>VLOOKUP($A65,Extraction!$A:$U,21,FALSE)</f>
        <v>Tool</v>
      </c>
      <c r="D65" s="104" t="s">
        <v>2151</v>
      </c>
      <c r="E65" s="105">
        <f t="shared" si="1"/>
        <v>10</v>
      </c>
      <c r="F65" s="31" t="str">
        <f>IFERROR(__xludf.DUMMYFUNCTION("JOIN("", "", FILTER(Paper_Challenge!C:C, Paper_Challenge!A:A=$A65))"),"Data Analytics, Network and Communication Technologies, Network and Communication Technologies, Security and Privacy, Security and Privacy, Security and Privacy, Security and Privacy, Security and Privacy, Security and Privacy, Software Engineering, Softw"&amp;"are Engineering")</f>
        <v>Data Analytics, Network and Communication Technologies, Network and Communication Technologies, Security and Privacy, Security and Privacy, Security and Privacy, Security and Privacy, Security and Privacy, Security and Privacy, Software Engineering, Software Engineering</v>
      </c>
    </row>
    <row r="66" ht="45.0" customHeight="1">
      <c r="A66" s="102">
        <v>193889.0</v>
      </c>
      <c r="B66" s="72" t="s">
        <v>2152</v>
      </c>
      <c r="C66" s="103" t="str">
        <f>VLOOKUP($A66,Extraction!$A:$U,21,FALSE)</f>
        <v>Tool</v>
      </c>
      <c r="D66" s="104" t="s">
        <v>2151</v>
      </c>
      <c r="E66" s="105">
        <f t="shared" si="1"/>
        <v>10</v>
      </c>
      <c r="F66" s="31" t="str">
        <f>IFERROR(__xludf.DUMMYFUNCTION("JOIN("", "", FILTER(Paper_Challenge!C:C, Paper_Challenge!A:A=$A66))"),"Business, Real-time")</f>
        <v>Business, Real-time</v>
      </c>
    </row>
    <row r="67" ht="45.0" customHeight="1">
      <c r="A67" s="102">
        <v>193848.0</v>
      </c>
      <c r="B67" s="106" t="s">
        <v>2153</v>
      </c>
      <c r="C67" s="103" t="str">
        <f>VLOOKUP($A67,Extraction!$A:$U,21,FALSE)</f>
        <v>Tool</v>
      </c>
      <c r="D67" s="104" t="s">
        <v>2154</v>
      </c>
      <c r="E67" s="105">
        <f t="shared" si="1"/>
        <v>1</v>
      </c>
      <c r="F67" s="31" t="str">
        <f>IFERROR(__xludf.DUMMYFUNCTION("JOIN("", "", FILTER(Paper_Challenge!C:C, Paper_Challenge!A:A=$A67))"),"Big Data, Big Data, Big Data, Energy Consumption, Internet of Things, Internet of Things, Middleware, Middleware, Middleware, Network and Communication Technologies, Network and Communication Technologies, Real-time, Resource Constraints, Resource Constra"&amp;"ints, Software Engineering, Software Engineering")</f>
        <v>Big Data, Big Data, Big Data, Energy Consumption, Internet of Things, Internet of Things, Middleware, Middleware, Middleware, Network and Communication Technologies, Network and Communication Technologies, Real-time, Resource Constraints, Resource Constraints, Software Engineering, Software Engineering</v>
      </c>
    </row>
    <row r="68" ht="45.0" customHeight="1">
      <c r="A68" s="102">
        <v>194012.0</v>
      </c>
      <c r="B68" s="72" t="s">
        <v>2155</v>
      </c>
      <c r="C68" s="103" t="str">
        <f>VLOOKUP($A68,Extraction!$A:$U,21,FALSE)</f>
        <v>Tool</v>
      </c>
      <c r="D68" s="104" t="s">
        <v>2151</v>
      </c>
      <c r="E68" s="105">
        <f t="shared" si="1"/>
        <v>10</v>
      </c>
      <c r="F68" s="31" t="str">
        <f>IFERROR(__xludf.DUMMYFUNCTION("JOIN("", "", FILTER(Paper_Challenge!C:C, Paper_Challenge!A:A=$A68))"),"Big Data, Network and Communication Technologies, Sensors and Wearables, Energy Consumption")</f>
        <v>Big Data, Network and Communication Technologies, Sensors and Wearables, Energy Consumption</v>
      </c>
    </row>
    <row r="69" ht="45.0" customHeight="1">
      <c r="A69" s="102">
        <v>193893.0</v>
      </c>
      <c r="B69" s="72" t="s">
        <v>2156</v>
      </c>
      <c r="C69" s="103" t="str">
        <f>VLOOKUP($A69,Extraction!$A:$U,21,FALSE)</f>
        <v>Tool</v>
      </c>
      <c r="D69" s="104" t="s">
        <v>2151</v>
      </c>
      <c r="E69" s="105">
        <f t="shared" si="1"/>
        <v>10</v>
      </c>
      <c r="F69" s="31" t="str">
        <f>IFERROR(__xludf.DUMMYFUNCTION("JOIN("", "", FILTER(Paper_Challenge!C:C, Paper_Challenge!A:A=$A69))"),"Business, Deployment, Network and Communication Technologies, Real-time, Software Engineering, Software Engineering")</f>
        <v>Business, Deployment, Network and Communication Technologies, Real-time, Software Engineering, Software Engineering</v>
      </c>
    </row>
    <row r="70" ht="45.0" customHeight="1">
      <c r="A70" s="102">
        <v>193953.0</v>
      </c>
      <c r="B70" s="72" t="s">
        <v>2157</v>
      </c>
      <c r="C70" s="103" t="str">
        <f>VLOOKUP($A70,Extraction!$A:$U,21,FALSE)</f>
        <v>Tool</v>
      </c>
      <c r="D70" s="104" t="s">
        <v>2158</v>
      </c>
      <c r="E70" s="105">
        <f t="shared" si="1"/>
        <v>3</v>
      </c>
      <c r="F70" s="31" t="str">
        <f>IFERROR(__xludf.DUMMYFUNCTION("JOIN("", "", FILTER(Paper_Challenge!C:C, Paper_Challenge!A:A=$A70))"),"Cloud Computing")</f>
        <v>Cloud Computing</v>
      </c>
    </row>
    <row r="71" ht="45.0" customHeight="1">
      <c r="A71" s="102">
        <v>193971.0</v>
      </c>
      <c r="B71" s="72" t="s">
        <v>2159</v>
      </c>
      <c r="C71" s="103" t="str">
        <f>VLOOKUP($A71,Extraction!$A:$U,21,FALSE)</f>
        <v>Tool</v>
      </c>
      <c r="D71" s="104" t="s">
        <v>2158</v>
      </c>
      <c r="E71" s="105">
        <f t="shared" si="1"/>
        <v>3</v>
      </c>
      <c r="F71" s="31" t="str">
        <f>IFERROR(__xludf.DUMMYFUNCTION("JOIN("", "", FILTER(Paper_Challenge!C:C, Paper_Challenge!A:A=$A71))"),"Big Data, Big Data")</f>
        <v>Big Data, Big Data</v>
      </c>
    </row>
    <row r="72" ht="45.0" customHeight="1">
      <c r="A72" s="102">
        <v>193915.0</v>
      </c>
      <c r="B72" s="72" t="s">
        <v>2160</v>
      </c>
      <c r="C72" s="103" t="str">
        <f>VLOOKUP($A72,Extraction!$A:$U,21,FALSE)</f>
        <v>Tool</v>
      </c>
      <c r="D72" s="104" t="s">
        <v>2151</v>
      </c>
      <c r="E72" s="105">
        <f t="shared" si="1"/>
        <v>10</v>
      </c>
      <c r="F72" s="31" t="str">
        <f>IFERROR(__xludf.DUMMYFUNCTION("JOIN("", "", FILTER(Paper_Challenge!C:C, Paper_Challenge!A:A=$A72))"),"Human-Computer Interaction")</f>
        <v>Human-Computer Interaction</v>
      </c>
    </row>
    <row r="73" ht="45.0" customHeight="1">
      <c r="A73" s="102">
        <v>193887.0</v>
      </c>
      <c r="B73" s="72" t="s">
        <v>2161</v>
      </c>
      <c r="C73" s="103" t="str">
        <f>VLOOKUP($A73,Extraction!$A:$U,21,FALSE)</f>
        <v>Tool</v>
      </c>
      <c r="D73" s="104" t="s">
        <v>2162</v>
      </c>
      <c r="E73" s="105">
        <f t="shared" si="1"/>
        <v>1</v>
      </c>
      <c r="F73" s="31" t="str">
        <f>IFERROR(__xludf.DUMMYFUNCTION("JOIN("", "", FILTER(Paper_Challenge!C:C, Paper_Challenge!A:A=$A73))"),"Heterogeneity")</f>
        <v>Heterogeneity</v>
      </c>
    </row>
    <row r="74" ht="45.0" hidden="1" customHeight="1">
      <c r="A74" s="102">
        <v>193877.0</v>
      </c>
      <c r="B74" s="106" t="s">
        <v>2163</v>
      </c>
      <c r="C74" s="103" t="str">
        <f>VLOOKUP($A74,Extraction!$A:$U,21,FALSE)</f>
        <v>Others</v>
      </c>
      <c r="D74" s="104" t="s">
        <v>2081</v>
      </c>
      <c r="E74" s="104"/>
      <c r="F74" s="31" t="str">
        <f>IFERROR(__xludf.DUMMYFUNCTION("JOIN("", "", FILTER(Paper_Challenge!C:C, Paper_Challenge!A:A=$A74))"),"Big Data, Data Analytics, Data Analytics, Data Analytics, Internet of Things, Internet of Things, Security and Privacy, Security and Privacy")</f>
        <v>Big Data, Data Analytics, Data Analytics, Data Analytics, Internet of Things, Internet of Things, Security and Privacy, Security and Privacy</v>
      </c>
    </row>
    <row r="75" ht="45.0" hidden="1" customHeight="1">
      <c r="A75" s="102">
        <v>194026.0</v>
      </c>
      <c r="B75" s="72" t="s">
        <v>2164</v>
      </c>
      <c r="C75" s="103" t="str">
        <f>VLOOKUP($A75,Extraction!$A:$U,21,FALSE)</f>
        <v>Others</v>
      </c>
      <c r="D75" s="104" t="s">
        <v>2081</v>
      </c>
      <c r="E75" s="104"/>
      <c r="F75" s="31" t="str">
        <f>IFERROR(__xludf.DUMMYFUNCTION("JOIN("", "", FILTER(Paper_Challenge!C:C, Paper_Challenge!A:A=$A75))"),"Big Data, Big Data, Quality of Service (QoS), Security and Privacy, Security and Privacy")</f>
        <v>Big Data, Big Data, Quality of Service (QoS), Security and Privacy, Security and Privacy</v>
      </c>
    </row>
    <row r="76" ht="45.0" hidden="1" customHeight="1">
      <c r="A76" s="102">
        <v>193882.0</v>
      </c>
      <c r="B76" s="106" t="s">
        <v>2165</v>
      </c>
      <c r="C76" s="103" t="str">
        <f>VLOOKUP($A76,Extraction!$A:$U,21,FALSE)</f>
        <v>Others</v>
      </c>
      <c r="D76" s="104" t="s">
        <v>2081</v>
      </c>
      <c r="E76" s="104"/>
      <c r="F76" s="31" t="str">
        <f>IFERROR(__xludf.DUMMYFUNCTION("JOIN("", "", FILTER(Paper_Challenge!C:C, Paper_Challenge!A:A=$A76))"),"Electronic Health Records")</f>
        <v>Electronic Health Records</v>
      </c>
    </row>
    <row r="77" ht="45.0" hidden="1" customHeight="1">
      <c r="A77" s="102">
        <v>194165.0</v>
      </c>
      <c r="B77" s="72" t="s">
        <v>2166</v>
      </c>
      <c r="C77" s="103" t="str">
        <f>VLOOKUP($A77,Extraction!$A:$U,21,FALSE)</f>
        <v>Others</v>
      </c>
      <c r="D77" s="107" t="s">
        <v>2081</v>
      </c>
      <c r="E77" s="107"/>
      <c r="F77" s="31" t="str">
        <f>IFERROR(__xludf.DUMMYFUNCTION("JOIN("", "", FILTER(Paper_Challenge!C:C, Paper_Challenge!A:A=$A77))"),"Machine Learning and Decision Support Systems, Electronic Health Records, Real-time, Sensors and Wearables, Sensors and Wearables, Sensors and Wearables, Standards and Regulatory Institutions")</f>
        <v>Machine Learning and Decision Support Systems, Electronic Health Records, Real-time, Sensors and Wearables, Sensors and Wearables, Sensors and Wearables, Standards and Regulatory Institutions</v>
      </c>
    </row>
    <row r="78" ht="45.0" hidden="1" customHeight="1">
      <c r="A78" s="102">
        <v>193909.0</v>
      </c>
      <c r="B78" s="72" t="s">
        <v>2167</v>
      </c>
      <c r="C78" s="103" t="str">
        <f>VLOOKUP($A78,Extraction!$A:$U,21,FALSE)</f>
        <v>Others</v>
      </c>
      <c r="D78" s="107" t="s">
        <v>2081</v>
      </c>
      <c r="E78" s="107"/>
      <c r="F78" s="31" t="str">
        <f>IFERROR(__xludf.DUMMYFUNCTION("JOIN("", "", FILTER(Paper_Challenge!C:C, Paper_Challenge!A:A=$A78))"),"Standards and Regulatory Institutions")</f>
        <v>Standards and Regulatory Institutions</v>
      </c>
    </row>
    <row r="79" ht="45.0" hidden="1" customHeight="1">
      <c r="A79" s="102">
        <v>193878.0</v>
      </c>
      <c r="B79" s="106" t="s">
        <v>2168</v>
      </c>
      <c r="C79" s="103" t="str">
        <f>VLOOKUP($A79,Extraction!$A:$U,21,FALSE)</f>
        <v>Others</v>
      </c>
      <c r="D79" s="104" t="s">
        <v>2169</v>
      </c>
      <c r="E79" s="104"/>
      <c r="F79" s="31" t="str">
        <f>IFERROR(__xludf.DUMMYFUNCTION("JOIN("", "", FILTER(Paper_Challenge!C:C, Paper_Challenge!A:A=$A79))"),"Ethics, Security and Privacy, Security and Privacy")</f>
        <v>Ethics, Security and Privacy, Security and Privacy</v>
      </c>
    </row>
    <row r="80" ht="45.0" hidden="1" customHeight="1">
      <c r="A80" s="102">
        <v>193867.0</v>
      </c>
      <c r="B80" s="106" t="s">
        <v>2170</v>
      </c>
      <c r="C80" s="103" t="str">
        <f>VLOOKUP($A80,Extraction!$A:$U,21,FALSE)</f>
        <v>Others</v>
      </c>
      <c r="D80" s="107" t="s">
        <v>2081</v>
      </c>
      <c r="E80" s="107"/>
      <c r="F80" s="31" t="str">
        <f>IFERROR(__xludf.DUMMYFUNCTION("JOIN("", "", FILTER(Paper_Challenge!C:C, Paper_Challenge!A:A=$A80))"),"Big Data, Data Analytics, Heterogeneity, Internet of Things")</f>
        <v>Big Data, Data Analytics, Heterogeneity, Internet of Things</v>
      </c>
    </row>
    <row r="81" ht="45.0" hidden="1" customHeight="1">
      <c r="A81" s="102">
        <v>193900.0</v>
      </c>
      <c r="B81" s="72" t="s">
        <v>2171</v>
      </c>
      <c r="C81" s="103" t="str">
        <f>VLOOKUP($A81,Extraction!$A:$U,21,FALSE)</f>
        <v>Others</v>
      </c>
      <c r="D81" s="107" t="s">
        <v>2081</v>
      </c>
      <c r="E81" s="107"/>
      <c r="F81" s="31" t="str">
        <f>IFERROR(__xludf.DUMMYFUNCTION("JOIN("", "", FILTER(Paper_Challenge!C:C, Paper_Challenge!A:A=$A81))"),"Internet of Things, Middleware")</f>
        <v>Internet of Things, Middleware</v>
      </c>
    </row>
    <row r="82" ht="45.0" hidden="1" customHeight="1">
      <c r="A82" s="102">
        <v>193890.0</v>
      </c>
      <c r="B82" s="106" t="s">
        <v>2172</v>
      </c>
      <c r="C82" s="103" t="str">
        <f>VLOOKUP($A82,Extraction!$A:$U,21,FALSE)</f>
        <v>Others</v>
      </c>
      <c r="D82" s="107" t="s">
        <v>2081</v>
      </c>
      <c r="E82" s="107"/>
      <c r="F82" s="31" t="str">
        <f>IFERROR(__xludf.DUMMYFUNCTION("JOIN("", "", FILTER(Paper_Challenge!C:C, Paper_Challenge!A:A=$A82))"),"Human-Computer Interaction")</f>
        <v>Human-Computer Interaction</v>
      </c>
    </row>
    <row r="83" ht="45.0" hidden="1" customHeight="1">
      <c r="A83" s="102">
        <v>193918.0</v>
      </c>
      <c r="B83" s="72" t="s">
        <v>2105</v>
      </c>
      <c r="C83" s="103" t="str">
        <f>VLOOKUP($A83,Extraction!$A:$U,21,FALSE)</f>
        <v>Others</v>
      </c>
      <c r="D83" s="104" t="s">
        <v>2108</v>
      </c>
      <c r="E83" s="104"/>
      <c r="F83" s="31" t="str">
        <f>IFERROR(__xludf.DUMMYFUNCTION("JOIN("", "", FILTER(Paper_Challenge!C:C, Paper_Challenge!A:A=$A83))"),"Human-Computer Interaction, Internet of Things, Internet of Things, Sensors and Wearables")</f>
        <v>Human-Computer Interaction, Internet of Things, Internet of Things, Sensors and Wearables</v>
      </c>
    </row>
    <row r="84" ht="45.0" hidden="1" customHeight="1">
      <c r="A84" s="102">
        <v>193996.0</v>
      </c>
      <c r="B84" s="72" t="s">
        <v>2105</v>
      </c>
      <c r="C84" s="103" t="str">
        <f>VLOOKUP($A84,Extraction!$A:$U,21,FALSE)</f>
        <v>Others</v>
      </c>
      <c r="D84" s="104" t="s">
        <v>2106</v>
      </c>
      <c r="E84" s="104"/>
      <c r="F84" s="31" t="str">
        <f>IFERROR(__xludf.DUMMYFUNCTION("JOIN("", "", FILTER(Paper_Challenge!C:C, Paper_Challenge!A:A=$A84))"),"Machine Learning and Decision Support Systems, Machine Learning and Decision Support Systems, Big Data, Business, Energy Consumption, Energy Consumption, Human-Computer Interaction, Network and Communication Technologies, Safety, Security and Privacy, Sec"&amp;"urity and Privacy")</f>
        <v>Machine Learning and Decision Support Systems, Machine Learning and Decision Support Systems, Big Data, Business, Energy Consumption, Energy Consumption, Human-Computer Interaction, Network and Communication Technologies, Safety, Security and Privacy, Security and Privacy</v>
      </c>
    </row>
    <row r="85" ht="45.0" hidden="1" customHeight="1">
      <c r="A85" s="102">
        <v>194182.0</v>
      </c>
      <c r="B85" s="72" t="s">
        <v>2105</v>
      </c>
      <c r="C85" s="103" t="str">
        <f>VLOOKUP($A85,Extraction!$A:$U,21,FALSE)</f>
        <v>Others</v>
      </c>
      <c r="D85" s="104" t="s">
        <v>2106</v>
      </c>
      <c r="E85" s="104"/>
      <c r="F85" s="31" t="str">
        <f>IFERROR(__xludf.DUMMYFUNCTION("JOIN("", "", FILTER(Paper_Challenge!C:C, Paper_Challenge!A:A=$A85))"),"Sensors and Wearables")</f>
        <v>Sensors and Wearables</v>
      </c>
    </row>
    <row r="86" ht="45.0" hidden="1" customHeight="1">
      <c r="A86" s="102">
        <v>193886.0</v>
      </c>
      <c r="B86" s="72" t="s">
        <v>2105</v>
      </c>
      <c r="C86" s="103" t="str">
        <f>VLOOKUP($A86,Extraction!$A:$U,21,FALSE)</f>
        <v>Others</v>
      </c>
      <c r="D86" s="104" t="s">
        <v>2108</v>
      </c>
      <c r="E86" s="104"/>
      <c r="F86" s="31" t="str">
        <f>IFERROR(__xludf.DUMMYFUNCTION("JOIN("", "", FILTER(Paper_Challenge!C:C, Paper_Challenge!A:A=$A86))"),"Cloud Computing, Cloud Computing, Standards and Regulatory Institutions")</f>
        <v>Cloud Computing, Cloud Computing, Standards and Regulatory Institutions</v>
      </c>
    </row>
    <row r="87" ht="45.0" hidden="1" customHeight="1">
      <c r="A87" s="102">
        <v>194209.0</v>
      </c>
      <c r="B87" s="72" t="s">
        <v>2105</v>
      </c>
      <c r="C87" s="103" t="str">
        <f>VLOOKUP($A87,Extraction!$A:$U,21,FALSE)</f>
        <v>Others</v>
      </c>
      <c r="D87" s="104" t="s">
        <v>2106</v>
      </c>
      <c r="E87" s="104"/>
      <c r="F87" s="31" t="str">
        <f>IFERROR(__xludf.DUMMYFUNCTION("JOIN("", "", FILTER(Paper_Challenge!C:C, Paper_Challenge!A:A=$A87))"),"Empirical validation")</f>
        <v>Empirical validation</v>
      </c>
    </row>
    <row r="88" ht="45.0" hidden="1" customHeight="1">
      <c r="A88" s="102">
        <v>193954.0</v>
      </c>
      <c r="B88" s="72" t="s">
        <v>2105</v>
      </c>
      <c r="C88" s="103" t="str">
        <f>VLOOKUP($A88,Extraction!$A:$U,21,FALSE)</f>
        <v>Others</v>
      </c>
      <c r="D88" s="108"/>
      <c r="E88" s="108"/>
      <c r="F88" s="31" t="str">
        <f>IFERROR(__xludf.DUMMYFUNCTION("JOIN("", "", FILTER(Paper_Challenge!C:C, Paper_Challenge!A:A=$A88))"),"Human-Computer Interaction, Internet of Things, Resource Constraints, Security and Privacy, Security and Privacy, Standards and Regulatory Institutions")</f>
        <v>Human-Computer Interaction, Internet of Things, Resource Constraints, Security and Privacy, Security and Privacy, Standards and Regulatory Institutions</v>
      </c>
    </row>
    <row r="89" ht="45.0" hidden="1" customHeight="1">
      <c r="A89" s="102">
        <v>193967.0</v>
      </c>
      <c r="B89" s="72" t="s">
        <v>2105</v>
      </c>
      <c r="C89" s="103" t="str">
        <f>VLOOKUP($A89,Extraction!$A:$U,21,FALSE)</f>
        <v>Others</v>
      </c>
      <c r="D89" s="108"/>
      <c r="E89" s="108"/>
      <c r="F89" s="31" t="str">
        <f>IFERROR(__xludf.DUMMYFUNCTION("JOIN("", "", FILTER(Paper_Challenge!C:C, Paper_Challenge!A:A=$A89))"),"Big Data, Network and Communication Technologies, Security and Privacy")</f>
        <v>Big Data, Network and Communication Technologies, Security and Privacy</v>
      </c>
    </row>
    <row r="90" ht="45.0" hidden="1" customHeight="1">
      <c r="A90" s="102">
        <v>194052.0</v>
      </c>
      <c r="B90" s="72" t="s">
        <v>2105</v>
      </c>
      <c r="C90" s="103" t="str">
        <f>VLOOKUP($A90,Extraction!$A:$U,21,FALSE)</f>
        <v>Others</v>
      </c>
      <c r="D90" s="104" t="s">
        <v>2106</v>
      </c>
      <c r="E90" s="104"/>
      <c r="F90" s="31" t="str">
        <f>IFERROR(__xludf.DUMMYFUNCTION("JOIN("", "", FILTER(Paper_Challenge!C:C, Paper_Challenge!A:A=$A90))"),"Data Monitoring, Data Monitoring, Data Monitoring, Internet of Things")</f>
        <v>Data Monitoring, Data Monitoring, Data Monitoring, Internet of Things</v>
      </c>
    </row>
    <row r="91" ht="45.0" hidden="1" customHeight="1">
      <c r="A91" s="102">
        <v>193902.0</v>
      </c>
      <c r="B91" s="72" t="s">
        <v>2105</v>
      </c>
      <c r="C91" s="103" t="str">
        <f>VLOOKUP($A91,Extraction!$A:$U,21,FALSE)</f>
        <v>Others</v>
      </c>
      <c r="D91" s="104" t="s">
        <v>2173</v>
      </c>
      <c r="E91" s="104"/>
      <c r="F91" s="31" t="str">
        <f>IFERROR(__xludf.DUMMYFUNCTION("JOIN("", "", FILTER(Paper_Challenge!C:C, Paper_Challenge!A:A=$A91))"),"Big Data, Security and Privacy")</f>
        <v>Big Data, Security and Privacy</v>
      </c>
    </row>
    <row r="92" ht="45.0" hidden="1" customHeight="1">
      <c r="A92" s="102">
        <v>193901.0</v>
      </c>
      <c r="B92" s="72" t="s">
        <v>2105</v>
      </c>
      <c r="C92" s="103" t="str">
        <f>VLOOKUP($A92,Extraction!$A:$U,21,FALSE)</f>
        <v>Others</v>
      </c>
      <c r="D92" s="104" t="s">
        <v>2106</v>
      </c>
      <c r="E92" s="104"/>
      <c r="F92" s="31" t="str">
        <f>IFERROR(__xludf.DUMMYFUNCTION("JOIN("", "", FILTER(Paper_Challenge!C:C, Paper_Challenge!A:A=$A92))"),"Big Data, Internet of Things, Middleware, Middleware, Network and Communication Technologies, Security and Privacy")</f>
        <v>Big Data, Internet of Things, Middleware, Middleware, Network and Communication Technologies, Security and Privacy</v>
      </c>
    </row>
    <row r="93" ht="45.0" customHeight="1">
      <c r="A93" s="102">
        <v>193937.0</v>
      </c>
      <c r="B93" s="72" t="s">
        <v>2174</v>
      </c>
      <c r="C93" s="103" t="str">
        <f>VLOOKUP($A93,Extraction!$A:$U,21,FALSE)</f>
        <v>Tool</v>
      </c>
      <c r="D93" s="104" t="s">
        <v>2151</v>
      </c>
      <c r="E93" s="105">
        <f t="shared" ref="E93:E107" si="2">COUNTIFS($D:$D,$D93,$C:$C,$C93)</f>
        <v>10</v>
      </c>
      <c r="F93" s="31" t="str">
        <f>IFERROR(__xludf.DUMMYFUNCTION("JOIN("", "", FILTER(Paper_Challenge!C:C, Paper_Challenge!A:A=$A93))"),"Ethics, Middleware, Security and Privacy, Security and Privacy")</f>
        <v>Ethics, Middleware, Security and Privacy, Security and Privacy</v>
      </c>
    </row>
    <row r="94" ht="45.0" customHeight="1">
      <c r="A94" s="102">
        <v>193942.0</v>
      </c>
      <c r="B94" s="72" t="s">
        <v>2175</v>
      </c>
      <c r="C94" s="103" t="str">
        <f>VLOOKUP($A94,Extraction!$A:$U,21,FALSE)</f>
        <v>Tool</v>
      </c>
      <c r="D94" s="104" t="s">
        <v>2176</v>
      </c>
      <c r="E94" s="105">
        <f t="shared" si="2"/>
        <v>2</v>
      </c>
      <c r="F94" s="31" t="str">
        <f>IFERROR(__xludf.DUMMYFUNCTION("JOIN("", "", FILTER(Paper_Challenge!C:C, Paper_Challenge!A:A=$A94))"),"Real-time, Software Engineering")</f>
        <v>Real-time, Software Engineering</v>
      </c>
    </row>
    <row r="95" ht="45.0" customHeight="1">
      <c r="A95" s="102">
        <v>193931.0</v>
      </c>
      <c r="B95" s="72" t="s">
        <v>2177</v>
      </c>
      <c r="C95" s="103" t="str">
        <f>VLOOKUP($A95,Extraction!$A:$U,21,FALSE)</f>
        <v>Tool</v>
      </c>
      <c r="D95" s="104" t="s">
        <v>2178</v>
      </c>
      <c r="E95" s="105">
        <f t="shared" si="2"/>
        <v>1</v>
      </c>
      <c r="F95" s="31" t="str">
        <f>IFERROR(__xludf.DUMMYFUNCTION("JOIN("", "", FILTER(Paper_Challenge!C:C, Paper_Challenge!A:A=$A95))"),"Machine Learning and Decision Support Systems, Data Analytics, Network and Communication Technologies")</f>
        <v>Machine Learning and Decision Support Systems, Data Analytics, Network and Communication Technologies</v>
      </c>
    </row>
    <row r="96" ht="45.0" customHeight="1">
      <c r="A96" s="102">
        <v>193970.0</v>
      </c>
      <c r="B96" s="72" t="s">
        <v>2179</v>
      </c>
      <c r="C96" s="103" t="str">
        <f>VLOOKUP($A96,Extraction!$A:$U,21,FALSE)</f>
        <v>Tool</v>
      </c>
      <c r="D96" s="104" t="s">
        <v>2151</v>
      </c>
      <c r="E96" s="105">
        <f t="shared" si="2"/>
        <v>10</v>
      </c>
      <c r="F96" s="31" t="str">
        <f>IFERROR(__xludf.DUMMYFUNCTION("JOIN("", "", FILTER(Paper_Challenge!C:C, Paper_Challenge!A:A=$A96))"),"Machine Learning and Decision Support Systems")</f>
        <v>Machine Learning and Decision Support Systems</v>
      </c>
    </row>
    <row r="97" ht="45.0" customHeight="1">
      <c r="A97" s="102">
        <v>193852.0</v>
      </c>
      <c r="B97" s="106" t="s">
        <v>2180</v>
      </c>
      <c r="C97" s="103" t="str">
        <f>VLOOKUP($A97,Extraction!$A:$U,21,FALSE)</f>
        <v>Tool</v>
      </c>
      <c r="D97" s="104" t="s">
        <v>2158</v>
      </c>
      <c r="E97" s="105">
        <f t="shared" si="2"/>
        <v>3</v>
      </c>
      <c r="F97" s="31" t="str">
        <f>IFERROR(__xludf.DUMMYFUNCTION("JOIN("", "", FILTER(Paper_Challenge!C:C, Paper_Challenge!A:A=$A97))"),"Quality of Service (QoS), Security and Privacy, Software Engineering")</f>
        <v>Quality of Service (QoS), Security and Privacy, Software Engineering</v>
      </c>
    </row>
    <row r="98" ht="45.0" customHeight="1">
      <c r="A98" s="102">
        <v>193897.0</v>
      </c>
      <c r="B98" s="106" t="s">
        <v>2181</v>
      </c>
      <c r="C98" s="103" t="str">
        <f>VLOOKUP($A98,Extraction!$A:$U,21,FALSE)</f>
        <v>Tool</v>
      </c>
      <c r="D98" s="104" t="s">
        <v>2182</v>
      </c>
      <c r="E98" s="105">
        <f t="shared" si="2"/>
        <v>1</v>
      </c>
      <c r="F98" s="31" t="str">
        <f>IFERROR(__xludf.DUMMYFUNCTION("JOIN("", "", FILTER(Paper_Challenge!C:C, Paper_Challenge!A:A=$A98))"),"Machine Learning and Decision Support Systems, Cloud Computing")</f>
        <v>Machine Learning and Decision Support Systems, Cloud Computing</v>
      </c>
    </row>
    <row r="99" ht="45.0" customHeight="1">
      <c r="A99" s="102">
        <v>193913.0</v>
      </c>
      <c r="B99" s="72" t="s">
        <v>2183</v>
      </c>
      <c r="C99" s="103" t="str">
        <f>VLOOKUP($A99,Extraction!$A:$U,21,FALSE)</f>
        <v>Tool</v>
      </c>
      <c r="D99" s="104" t="s">
        <v>2176</v>
      </c>
      <c r="E99" s="105">
        <f t="shared" si="2"/>
        <v>2</v>
      </c>
      <c r="F99" s="31" t="str">
        <f>IFERROR(__xludf.DUMMYFUNCTION("JOIN("", "", FILTER(Paper_Challenge!C:C, Paper_Challenge!A:A=$A99))"),"Energy Consumption, Energy Consumption, Network and Communication Technologies")</f>
        <v>Energy Consumption, Energy Consumption, Network and Communication Technologies</v>
      </c>
    </row>
    <row r="100" ht="45.0" customHeight="1">
      <c r="A100" s="102">
        <v>194110.0</v>
      </c>
      <c r="B100" s="106" t="s">
        <v>2184</v>
      </c>
      <c r="C100" s="103" t="str">
        <f>VLOOKUP($A100,Extraction!$A:$U,21,FALSE)</f>
        <v>Tool</v>
      </c>
      <c r="D100" s="104" t="s">
        <v>2151</v>
      </c>
      <c r="E100" s="105">
        <f t="shared" si="2"/>
        <v>10</v>
      </c>
      <c r="F100" s="31" t="str">
        <f>IFERROR(__xludf.DUMMYFUNCTION("JOIN("", "", FILTER(Paper_Challenge!C:C, Paper_Challenge!A:A=$A100))"),"Applications, Machine Learning and Decision Support Systems, Data Monitoring, Energy Consumption, Internet of Things")</f>
        <v>Applications, Machine Learning and Decision Support Systems, Data Monitoring, Energy Consumption, Internet of Things</v>
      </c>
    </row>
    <row r="101" ht="45.0" customHeight="1">
      <c r="A101" s="102">
        <v>193866.0</v>
      </c>
      <c r="B101" s="106" t="s">
        <v>2185</v>
      </c>
      <c r="C101" s="103" t="str">
        <f>VLOOKUP($A101,Extraction!$A:$U,21,FALSE)</f>
        <v>Tool</v>
      </c>
      <c r="D101" s="104" t="s">
        <v>2186</v>
      </c>
      <c r="E101" s="105">
        <f t="shared" si="2"/>
        <v>1</v>
      </c>
      <c r="F101" s="31" t="str">
        <f>IFERROR(__xludf.DUMMYFUNCTION("JOIN("", "", FILTER(Paper_Challenge!C:C, Paper_Challenge!A:A=$A101))"),"Data Monitoring, Security and Privacy, Sensors and Wearables")</f>
        <v>Data Monitoring, Security and Privacy, Sensors and Wearables</v>
      </c>
    </row>
    <row r="102" ht="45.0" customHeight="1">
      <c r="A102" s="102">
        <v>193870.0</v>
      </c>
      <c r="B102" s="106" t="s">
        <v>2187</v>
      </c>
      <c r="C102" s="103" t="str">
        <f>VLOOKUP($A102,Extraction!$A:$U,21,FALSE)</f>
        <v>Tool</v>
      </c>
      <c r="D102" s="104" t="s">
        <v>2151</v>
      </c>
      <c r="E102" s="105">
        <f t="shared" si="2"/>
        <v>10</v>
      </c>
      <c r="F102" s="31" t="str">
        <f>IFERROR(__xludf.DUMMYFUNCTION("JOIN("", "", FILTER(Paper_Challenge!C:C, Paper_Challenge!A:A=$A102))"),"Applications, Internet of Things")</f>
        <v>Applications, Internet of Things</v>
      </c>
    </row>
    <row r="103" ht="45.0" customHeight="1">
      <c r="A103" s="102">
        <v>193914.0</v>
      </c>
      <c r="B103" s="106" t="s">
        <v>2188</v>
      </c>
      <c r="C103" s="103" t="str">
        <f>VLOOKUP($A103,Extraction!$A:$U,21,FALSE)</f>
        <v>Tool</v>
      </c>
      <c r="D103" s="104" t="s">
        <v>2189</v>
      </c>
      <c r="E103" s="105">
        <f t="shared" si="2"/>
        <v>1</v>
      </c>
      <c r="F103" s="31" t="str">
        <f>IFERROR(__xludf.DUMMYFUNCTION("JOIN("", "", FILTER(Paper_Challenge!C:C, Paper_Challenge!A:A=$A103))"),"Energy Consumption, Energy Consumption, Network and Communication Technologies, Security and Privacy, Security and Privacy, Security and Privacy")</f>
        <v>Energy Consumption, Energy Consumption, Network and Communication Technologies, Security and Privacy, Security and Privacy, Security and Privacy</v>
      </c>
    </row>
    <row r="104" ht="45.0" customHeight="1">
      <c r="A104" s="102">
        <v>193995.0</v>
      </c>
      <c r="B104" s="106" t="s">
        <v>2190</v>
      </c>
      <c r="C104" s="103" t="str">
        <f>VLOOKUP($A104,Extraction!$A:$U,21,FALSE)</f>
        <v>Tool</v>
      </c>
      <c r="D104" s="104" t="s">
        <v>2191</v>
      </c>
      <c r="E104" s="105">
        <f t="shared" si="2"/>
        <v>1</v>
      </c>
      <c r="F104" s="31" t="str">
        <f>IFERROR(__xludf.DUMMYFUNCTION("JOIN("", "", FILTER(Paper_Challenge!C:C, Paper_Challenge!A:A=$A104))"),"Energy Consumption, Network and Communication Technologies, Network and Communication Technologies")</f>
        <v>Energy Consumption, Network and Communication Technologies, Network and Communication Technologies</v>
      </c>
    </row>
    <row r="105" ht="45.0" customHeight="1">
      <c r="A105" s="102">
        <v>194010.0</v>
      </c>
      <c r="B105" s="72" t="s">
        <v>2192</v>
      </c>
      <c r="C105" s="103" t="str">
        <f>VLOOKUP($A105,Extraction!$A:$U,21,FALSE)</f>
        <v>Tool</v>
      </c>
      <c r="D105" s="104" t="s">
        <v>2151</v>
      </c>
      <c r="E105" s="105">
        <f t="shared" si="2"/>
        <v>10</v>
      </c>
      <c r="F105" s="31" t="str">
        <f>IFERROR(__xludf.DUMMYFUNCTION("JOIN("", "", FILTER(Paper_Challenge!C:C, Paper_Challenge!A:A=$A105))"),"Network and Communication Technologies")</f>
        <v>Network and Communication Technologies</v>
      </c>
    </row>
    <row r="106" ht="45.0" customHeight="1">
      <c r="A106" s="102">
        <v>194047.0</v>
      </c>
      <c r="B106" s="106" t="s">
        <v>2193</v>
      </c>
      <c r="C106" s="103" t="str">
        <f>VLOOKUP($A106,Extraction!$A:$U,21,FALSE)</f>
        <v>Tool</v>
      </c>
      <c r="D106" s="104" t="s">
        <v>2194</v>
      </c>
      <c r="E106" s="105">
        <f t="shared" si="2"/>
        <v>1</v>
      </c>
      <c r="F106" s="31" t="str">
        <f>IFERROR(__xludf.DUMMYFUNCTION("JOIN("", "", FILTER(Paper_Challenge!C:C, Paper_Challenge!A:A=$A106))"),"Big Data, Big Data, Big Data, Heterogeneity, Human-Computer Interaction, Middleware")</f>
        <v>Big Data, Big Data, Big Data, Heterogeneity, Human-Computer Interaction, Middleware</v>
      </c>
    </row>
    <row r="107" ht="45.0" customHeight="1">
      <c r="A107" s="102">
        <v>193872.0</v>
      </c>
      <c r="B107" s="106" t="s">
        <v>2195</v>
      </c>
      <c r="C107" s="103" t="str">
        <f>VLOOKUP($A107,Extraction!$A:$U,21,FALSE)</f>
        <v>Tool</v>
      </c>
      <c r="D107" s="104" t="s">
        <v>2196</v>
      </c>
      <c r="E107" s="105">
        <f t="shared" si="2"/>
        <v>1</v>
      </c>
      <c r="F107" s="31" t="str">
        <f>IFERROR(__xludf.DUMMYFUNCTION("JOIN("", "", FILTER(Paper_Challenge!C:C, Paper_Challenge!A:A=$A107))"),"Machine Learning and Decision Support Systems, Internet of Things, Middleware")</f>
        <v>Machine Learning and Decision Support Systems, Internet of Things, Middleware</v>
      </c>
    </row>
    <row r="108" ht="45.0" customHeight="1">
      <c r="A108" s="102">
        <v>193919.0</v>
      </c>
      <c r="B108" s="72" t="s">
        <v>2105</v>
      </c>
      <c r="C108" s="103" t="str">
        <f>VLOOKUP($A108,Extraction!$A:$U,21,FALSE)</f>
        <v>Tool</v>
      </c>
      <c r="D108" s="108"/>
      <c r="E108" s="109"/>
      <c r="F108" s="31" t="str">
        <f>IFERROR(__xludf.DUMMYFUNCTION("JOIN("", "", FILTER(Paper_Challenge!C:C, Paper_Challenge!A:A=$A108))"),"Middleware, Network and Communication Technologies")</f>
        <v>Middleware, Network and Communication Technologies</v>
      </c>
    </row>
  </sheetData>
  <autoFilter ref="$A$1:$F$108">
    <filterColumn colId="2">
      <filters>
        <filter val="Model"/>
        <filter val="Method"/>
        <filter val="Tool"/>
      </filters>
    </filterColumn>
    <sortState ref="A1:F108">
      <sortCondition descending="1" ref="E1:E108"/>
      <sortCondition ref="C1:C108"/>
    </sortState>
  </autoFilter>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s>
  <sheetData>
    <row r="1">
      <c r="A1" s="47" t="s">
        <v>2197</v>
      </c>
      <c r="B1" s="47" t="s">
        <v>2198</v>
      </c>
      <c r="C1" s="46" t="s">
        <v>2199</v>
      </c>
    </row>
    <row r="2">
      <c r="A2" s="77" t="s">
        <v>1516</v>
      </c>
      <c r="B2" s="77" t="s">
        <v>2200</v>
      </c>
      <c r="C2" s="46">
        <f>COUNTIFS(Solutions!$C:$C,$B2,Solutions!$F:$F,CONCATENATE("*", $A2, "*"))</f>
        <v>4</v>
      </c>
    </row>
    <row r="3">
      <c r="A3" s="77" t="s">
        <v>1516</v>
      </c>
      <c r="B3" s="110" t="s">
        <v>2201</v>
      </c>
      <c r="C3" s="46">
        <f>COUNTIFS(Solutions!$C:$C,$B3,Solutions!$F:$F,CONCATENATE("*", $A3, "*"))</f>
        <v>8</v>
      </c>
    </row>
    <row r="4">
      <c r="A4" s="77" t="s">
        <v>1516</v>
      </c>
      <c r="B4" s="77" t="s">
        <v>2202</v>
      </c>
      <c r="C4" s="46">
        <f>COUNTIFS(Solutions!$C:$C,$B4,Solutions!$F:$F,CONCATENATE("*", $A4, "*"))</f>
        <v>5</v>
      </c>
    </row>
    <row r="5">
      <c r="A5" s="77" t="s">
        <v>1516</v>
      </c>
      <c r="B5" s="110" t="s">
        <v>2203</v>
      </c>
      <c r="C5" s="46">
        <f>COUNTIFS(Solutions!$C:$C,$B5,Solutions!$F:$F,CONCATENATE("*", $A5, "*"))</f>
        <v>9</v>
      </c>
    </row>
    <row r="6">
      <c r="A6" s="77" t="s">
        <v>1516</v>
      </c>
      <c r="B6" s="77" t="s">
        <v>2204</v>
      </c>
      <c r="C6" s="46">
        <f>COUNTIFS(Solutions!$C:$C,$B6,Solutions!$F:$F,CONCATENATE("*", $A6, "*"))</f>
        <v>2</v>
      </c>
    </row>
    <row r="7">
      <c r="A7" s="77" t="s">
        <v>1516</v>
      </c>
      <c r="B7" s="77" t="s">
        <v>2205</v>
      </c>
      <c r="C7" s="46">
        <f>COUNTIFS(Solutions!$C:$C,$B7,Solutions!$F:$F,CONCATENATE("*", $A7, "*"))</f>
        <v>15</v>
      </c>
    </row>
    <row r="8">
      <c r="A8" s="47" t="s">
        <v>1235</v>
      </c>
      <c r="B8" s="77" t="s">
        <v>2200</v>
      </c>
      <c r="C8" s="46">
        <f>COUNTIFS(Solutions!$C:$C,$B8,Solutions!$F:$F,CONCATENATE("*", $A8, "*"))</f>
        <v>1</v>
      </c>
    </row>
    <row r="9">
      <c r="A9" s="47" t="s">
        <v>1235</v>
      </c>
      <c r="B9" s="110" t="s">
        <v>2201</v>
      </c>
      <c r="C9" s="46">
        <f>COUNTIFS(Solutions!$C:$C,$B9,Solutions!$F:$F,CONCATENATE("*", $A9, "*"))</f>
        <v>3</v>
      </c>
    </row>
    <row r="10">
      <c r="A10" s="47" t="s">
        <v>1235</v>
      </c>
      <c r="B10" s="77" t="s">
        <v>2202</v>
      </c>
      <c r="C10" s="46">
        <f>COUNTIFS(Solutions!$C:$C,$B10,Solutions!$F:$F,CONCATENATE("*", $A10, "*"))</f>
        <v>4</v>
      </c>
    </row>
    <row r="11">
      <c r="A11" s="47" t="s">
        <v>1235</v>
      </c>
      <c r="B11" s="110" t="s">
        <v>2203</v>
      </c>
      <c r="C11" s="46">
        <f>COUNTIFS(Solutions!$C:$C,$B11,Solutions!$F:$F,CONCATENATE("*", $A11, "*"))</f>
        <v>3</v>
      </c>
    </row>
    <row r="12">
      <c r="A12" s="47" t="s">
        <v>1235</v>
      </c>
      <c r="B12" s="77" t="s">
        <v>2204</v>
      </c>
      <c r="C12" s="46">
        <f>COUNTIFS(Solutions!$C:$C,$B12,Solutions!$F:$F,CONCATENATE("*", $A12, "*"))</f>
        <v>7</v>
      </c>
    </row>
    <row r="13">
      <c r="A13" s="47" t="s">
        <v>1235</v>
      </c>
      <c r="B13" s="77" t="s">
        <v>2205</v>
      </c>
      <c r="C13" s="46">
        <f>COUNTIFS(Solutions!$C:$C,$B13,Solutions!$F:$F,CONCATENATE("*", $A13, "*"))</f>
        <v>7</v>
      </c>
    </row>
    <row r="14">
      <c r="A14" s="47" t="s">
        <v>1541</v>
      </c>
      <c r="B14" s="77" t="s">
        <v>2200</v>
      </c>
      <c r="C14" s="46">
        <f>COUNTIFS(Solutions!$C:$C,$B14,Solutions!$F:$F,CONCATENATE("*", $A14, "*"))</f>
        <v>3</v>
      </c>
    </row>
    <row r="15">
      <c r="A15" s="47" t="s">
        <v>1541</v>
      </c>
      <c r="B15" s="110" t="s">
        <v>2201</v>
      </c>
      <c r="C15" s="46">
        <f>COUNTIFS(Solutions!$C:$C,$B15,Solutions!$F:$F,CONCATENATE("*", $A15, "*"))</f>
        <v>1</v>
      </c>
    </row>
    <row r="16">
      <c r="A16" s="47" t="s">
        <v>1541</v>
      </c>
      <c r="B16" s="77" t="s">
        <v>2202</v>
      </c>
      <c r="C16" s="46">
        <f>COUNTIFS(Solutions!$C:$C,$B16,Solutions!$F:$F,CONCATENATE("*", $A16, "*"))</f>
        <v>2</v>
      </c>
    </row>
    <row r="17">
      <c r="A17" s="47" t="s">
        <v>1541</v>
      </c>
      <c r="B17" s="110" t="s">
        <v>2203</v>
      </c>
      <c r="C17" s="46">
        <f>COUNTIFS(Solutions!$C:$C,$B17,Solutions!$F:$F,CONCATENATE("*", $A17, "*"))</f>
        <v>0</v>
      </c>
    </row>
    <row r="18">
      <c r="A18" s="47" t="s">
        <v>1541</v>
      </c>
      <c r="B18" s="77" t="s">
        <v>2204</v>
      </c>
      <c r="C18" s="46">
        <f>COUNTIFS(Solutions!$C:$C,$B18,Solutions!$F:$F,CONCATENATE("*", $A18, "*"))</f>
        <v>0</v>
      </c>
    </row>
    <row r="19">
      <c r="A19" s="47" t="s">
        <v>1541</v>
      </c>
      <c r="B19" s="77" t="s">
        <v>2205</v>
      </c>
      <c r="C19" s="46">
        <f>COUNTIFS(Solutions!$C:$C,$B19,Solutions!$F:$F,CONCATENATE("*", $A19, "*"))</f>
        <v>3</v>
      </c>
    </row>
    <row r="20">
      <c r="A20" s="47" t="s">
        <v>1558</v>
      </c>
      <c r="B20" s="77" t="s">
        <v>2200</v>
      </c>
      <c r="C20" s="46">
        <f>COUNTIFS(Solutions!$C:$C,$B20,Solutions!$F:$F,CONCATENATE("*", $A20, "*"))</f>
        <v>1</v>
      </c>
    </row>
    <row r="21">
      <c r="A21" s="47" t="s">
        <v>1558</v>
      </c>
      <c r="B21" s="110" t="s">
        <v>2201</v>
      </c>
      <c r="C21" s="46">
        <f>COUNTIFS(Solutions!$C:$C,$B21,Solutions!$F:$F,CONCATENATE("*", $A21, "*"))</f>
        <v>1</v>
      </c>
    </row>
    <row r="22">
      <c r="A22" s="47" t="s">
        <v>1558</v>
      </c>
      <c r="B22" s="77" t="s">
        <v>2202</v>
      </c>
      <c r="C22" s="46">
        <f>COUNTIFS(Solutions!$C:$C,$B22,Solutions!$F:$F,CONCATENATE("*", $A22, "*"))</f>
        <v>5</v>
      </c>
    </row>
    <row r="23">
      <c r="A23" s="47" t="s">
        <v>1558</v>
      </c>
      <c r="B23" s="110" t="s">
        <v>2203</v>
      </c>
      <c r="C23" s="46">
        <f>COUNTIFS(Solutions!$C:$C,$B23,Solutions!$F:$F,CONCATENATE("*", $A23, "*"))</f>
        <v>0</v>
      </c>
    </row>
    <row r="24">
      <c r="A24" s="47" t="s">
        <v>1558</v>
      </c>
      <c r="B24" s="77" t="s">
        <v>2204</v>
      </c>
      <c r="C24" s="46">
        <f>COUNTIFS(Solutions!$C:$C,$B24,Solutions!$F:$F,CONCATENATE("*", $A24, "*"))</f>
        <v>0</v>
      </c>
    </row>
    <row r="25">
      <c r="A25" s="47" t="s">
        <v>1558</v>
      </c>
      <c r="B25" s="77" t="s">
        <v>2205</v>
      </c>
      <c r="C25" s="46">
        <f>COUNTIFS(Solutions!$C:$C,$B25,Solutions!$F:$F,CONCATENATE("*", $A25, "*"))</f>
        <v>2</v>
      </c>
    </row>
    <row r="26">
      <c r="A26" s="47" t="s">
        <v>1524</v>
      </c>
      <c r="B26" s="77" t="s">
        <v>2200</v>
      </c>
      <c r="C26" s="46">
        <f>COUNTIFS(Solutions!$C:$C,$B26,Solutions!$F:$F,CONCATENATE("*", $A26, "*"))</f>
        <v>3</v>
      </c>
    </row>
    <row r="27">
      <c r="A27" s="47" t="s">
        <v>1524</v>
      </c>
      <c r="B27" s="110" t="s">
        <v>2201</v>
      </c>
      <c r="C27" s="46">
        <f>COUNTIFS(Solutions!$C:$C,$B27,Solutions!$F:$F,CONCATENATE("*", $A27, "*"))</f>
        <v>6</v>
      </c>
    </row>
    <row r="28">
      <c r="A28" s="47" t="s">
        <v>1524</v>
      </c>
      <c r="B28" s="77" t="s">
        <v>2202</v>
      </c>
      <c r="C28" s="46">
        <f>COUNTIFS(Solutions!$C:$C,$B28,Solutions!$F:$F,CONCATENATE("*", $A28, "*"))</f>
        <v>10</v>
      </c>
    </row>
    <row r="29">
      <c r="A29" s="47" t="s">
        <v>1524</v>
      </c>
      <c r="B29" s="110" t="s">
        <v>2203</v>
      </c>
      <c r="C29" s="46">
        <f>COUNTIFS(Solutions!$C:$C,$B29,Solutions!$F:$F,CONCATENATE("*", $A29, "*"))</f>
        <v>3</v>
      </c>
    </row>
    <row r="30">
      <c r="A30" s="47" t="s">
        <v>1524</v>
      </c>
      <c r="B30" s="77" t="s">
        <v>2204</v>
      </c>
      <c r="C30" s="46">
        <f>COUNTIFS(Solutions!$C:$C,$B30,Solutions!$F:$F,CONCATENATE("*", $A30, "*"))</f>
        <v>0</v>
      </c>
    </row>
    <row r="31">
      <c r="A31" s="47" t="s">
        <v>1524</v>
      </c>
      <c r="B31" s="77" t="s">
        <v>2205</v>
      </c>
      <c r="C31" s="46">
        <f>COUNTIFS(Solutions!$C:$C,$B31,Solutions!$F:$F,CONCATENATE("*", $A31, "*"))</f>
        <v>6</v>
      </c>
    </row>
    <row r="32">
      <c r="A32" s="47" t="s">
        <v>1523</v>
      </c>
      <c r="B32" s="77" t="s">
        <v>2200</v>
      </c>
      <c r="C32" s="46">
        <f>COUNTIFS(Solutions!$C:$C,$B32,Solutions!$F:$F,CONCATENATE("*", $A32, "*"))</f>
        <v>2</v>
      </c>
    </row>
    <row r="33">
      <c r="A33" s="47" t="s">
        <v>1523</v>
      </c>
      <c r="B33" s="110" t="s">
        <v>2201</v>
      </c>
      <c r="C33" s="46">
        <f>COUNTIFS(Solutions!$C:$C,$B33,Solutions!$F:$F,CONCATENATE("*", $A33, "*"))</f>
        <v>2</v>
      </c>
    </row>
    <row r="34">
      <c r="A34" s="47" t="s">
        <v>1523</v>
      </c>
      <c r="B34" s="77" t="s">
        <v>2202</v>
      </c>
      <c r="C34" s="46">
        <f>COUNTIFS(Solutions!$C:$C,$B34,Solutions!$F:$F,CONCATENATE("*", $A34, "*"))</f>
        <v>4</v>
      </c>
    </row>
    <row r="35">
      <c r="A35" s="47" t="s">
        <v>1523</v>
      </c>
      <c r="B35" s="110" t="s">
        <v>2203</v>
      </c>
      <c r="C35" s="46">
        <f>COUNTIFS(Solutions!$C:$C,$B35,Solutions!$F:$F,CONCATENATE("*", $A35, "*"))</f>
        <v>0</v>
      </c>
    </row>
    <row r="36">
      <c r="A36" s="47" t="s">
        <v>1523</v>
      </c>
      <c r="B36" s="77" t="s">
        <v>2204</v>
      </c>
      <c r="C36" s="46">
        <f>COUNTIFS(Solutions!$C:$C,$B36,Solutions!$F:$F,CONCATENATE("*", $A36, "*"))</f>
        <v>0</v>
      </c>
    </row>
    <row r="37">
      <c r="A37" s="47" t="s">
        <v>1523</v>
      </c>
      <c r="B37" s="77" t="s">
        <v>2205</v>
      </c>
      <c r="C37" s="46">
        <f>COUNTIFS(Solutions!$C:$C,$B37,Solutions!$F:$F,CONCATENATE("*", $A37, "*"))</f>
        <v>2</v>
      </c>
    </row>
    <row r="38">
      <c r="A38" s="47" t="s">
        <v>1518</v>
      </c>
      <c r="B38" s="77" t="s">
        <v>2200</v>
      </c>
      <c r="C38" s="46">
        <f>COUNTIFS(Solutions!$C:$C,$B38,Solutions!$F:$F,CONCATENATE("*", $A38, "*"))</f>
        <v>1</v>
      </c>
    </row>
    <row r="39">
      <c r="A39" s="47" t="s">
        <v>1518</v>
      </c>
      <c r="B39" s="110" t="s">
        <v>2201</v>
      </c>
      <c r="C39" s="46">
        <f>COUNTIFS(Solutions!$C:$C,$B39,Solutions!$F:$F,CONCATENATE("*", $A39, "*"))</f>
        <v>2</v>
      </c>
    </row>
    <row r="40">
      <c r="A40" s="47" t="s">
        <v>1518</v>
      </c>
      <c r="B40" s="77" t="s">
        <v>2202</v>
      </c>
      <c r="C40" s="46">
        <f>COUNTIFS(Solutions!$C:$C,$B40,Solutions!$F:$F,CONCATENATE("*", $A40, "*"))</f>
        <v>5</v>
      </c>
    </row>
    <row r="41">
      <c r="A41" s="47" t="s">
        <v>1518</v>
      </c>
      <c r="B41" s="110" t="s">
        <v>2203</v>
      </c>
      <c r="C41" s="46">
        <f>COUNTIFS(Solutions!$C:$C,$B41,Solutions!$F:$F,CONCATENATE("*", $A41, "*"))</f>
        <v>3</v>
      </c>
    </row>
    <row r="42">
      <c r="A42" s="47" t="s">
        <v>1518</v>
      </c>
      <c r="B42" s="77" t="s">
        <v>2204</v>
      </c>
      <c r="C42" s="46">
        <f>COUNTIFS(Solutions!$C:$C,$B42,Solutions!$F:$F,CONCATENATE("*", $A42, "*"))</f>
        <v>7</v>
      </c>
    </row>
    <row r="43">
      <c r="A43" s="47" t="s">
        <v>1518</v>
      </c>
      <c r="B43" s="77" t="s">
        <v>2205</v>
      </c>
      <c r="C43" s="46">
        <f>COUNTIFS(Solutions!$C:$C,$B43,Solutions!$F:$F,CONCATENATE("*", $A43, "*"))</f>
        <v>3</v>
      </c>
    </row>
    <row r="44">
      <c r="A44" s="47" t="s">
        <v>1544</v>
      </c>
      <c r="B44" s="77" t="s">
        <v>2200</v>
      </c>
      <c r="C44" s="46">
        <f>COUNTIFS(Solutions!$C:$C,$B44,Solutions!$F:$F,CONCATENATE("*", $A44, "*"))</f>
        <v>2</v>
      </c>
    </row>
    <row r="45">
      <c r="A45" s="47" t="s">
        <v>1544</v>
      </c>
      <c r="B45" s="110" t="s">
        <v>2201</v>
      </c>
      <c r="C45" s="46">
        <f>COUNTIFS(Solutions!$C:$C,$B45,Solutions!$F:$F,CONCATENATE("*", $A45, "*"))</f>
        <v>0</v>
      </c>
    </row>
    <row r="46">
      <c r="A46" s="47" t="s">
        <v>1544</v>
      </c>
      <c r="B46" s="77" t="s">
        <v>2202</v>
      </c>
      <c r="C46" s="46">
        <f>COUNTIFS(Solutions!$C:$C,$B46,Solutions!$F:$F,CONCATENATE("*", $A46, "*"))</f>
        <v>2</v>
      </c>
    </row>
    <row r="47">
      <c r="A47" s="47" t="s">
        <v>1544</v>
      </c>
      <c r="B47" s="110" t="s">
        <v>2203</v>
      </c>
      <c r="C47" s="46">
        <f>COUNTIFS(Solutions!$C:$C,$B47,Solutions!$F:$F,CONCATENATE("*", $A47, "*"))</f>
        <v>3</v>
      </c>
    </row>
    <row r="48">
      <c r="A48" s="47" t="s">
        <v>1544</v>
      </c>
      <c r="B48" s="77" t="s">
        <v>2204</v>
      </c>
      <c r="C48" s="46">
        <f>COUNTIFS(Solutions!$C:$C,$B48,Solutions!$F:$F,CONCATENATE("*", $A48, "*"))</f>
        <v>0</v>
      </c>
    </row>
    <row r="49">
      <c r="A49" s="47" t="s">
        <v>1544</v>
      </c>
      <c r="B49" s="77" t="s">
        <v>2205</v>
      </c>
      <c r="C49" s="46">
        <f>COUNTIFS(Solutions!$C:$C,$B49,Solutions!$F:$F,CONCATENATE("*", $A49, "*"))</f>
        <v>1</v>
      </c>
    </row>
    <row r="50">
      <c r="A50" s="47" t="s">
        <v>1616</v>
      </c>
      <c r="B50" s="77" t="s">
        <v>2200</v>
      </c>
      <c r="C50" s="46">
        <f>COUNTIFS(Solutions!$C:$C,$B50,Solutions!$F:$F,CONCATENATE("*", $A50, "*"))</f>
        <v>3</v>
      </c>
    </row>
    <row r="51">
      <c r="A51" s="47" t="s">
        <v>1616</v>
      </c>
      <c r="B51" s="110" t="s">
        <v>2201</v>
      </c>
      <c r="C51" s="46">
        <f>COUNTIFS(Solutions!$C:$C,$B51,Solutions!$F:$F,CONCATENATE("*", $A51, "*"))</f>
        <v>2</v>
      </c>
    </row>
    <row r="52">
      <c r="A52" s="47" t="s">
        <v>1616</v>
      </c>
      <c r="B52" s="77" t="s">
        <v>2202</v>
      </c>
      <c r="C52" s="46">
        <f>COUNTIFS(Solutions!$C:$C,$B52,Solutions!$F:$F,CONCATENATE("*", $A52, "*"))</f>
        <v>2</v>
      </c>
    </row>
    <row r="53">
      <c r="A53" s="47" t="s">
        <v>1616</v>
      </c>
      <c r="B53" s="110" t="s">
        <v>2203</v>
      </c>
      <c r="C53" s="46">
        <f>COUNTIFS(Solutions!$C:$C,$B53,Solutions!$F:$F,CONCATENATE("*", $A53, "*"))</f>
        <v>0</v>
      </c>
    </row>
    <row r="54">
      <c r="A54" s="47" t="s">
        <v>1616</v>
      </c>
      <c r="B54" s="77" t="s">
        <v>2204</v>
      </c>
      <c r="C54" s="46">
        <f>COUNTIFS(Solutions!$C:$C,$B54,Solutions!$F:$F,CONCATENATE("*", $A54, "*"))</f>
        <v>1</v>
      </c>
    </row>
    <row r="55">
      <c r="A55" s="47" t="s">
        <v>1616</v>
      </c>
      <c r="B55" s="77" t="s">
        <v>2205</v>
      </c>
      <c r="C55" s="46">
        <f>COUNTIFS(Solutions!$C:$C,$B55,Solutions!$F:$F,CONCATENATE("*", $A55, "*"))</f>
        <v>3</v>
      </c>
    </row>
    <row r="56">
      <c r="A56" s="47" t="s">
        <v>1528</v>
      </c>
      <c r="B56" s="77" t="s">
        <v>2200</v>
      </c>
      <c r="C56" s="46">
        <f>COUNTIFS(Solutions!$C:$C,$B56,Solutions!$F:$F,CONCATENATE("*", $A56, "*"))</f>
        <v>1</v>
      </c>
    </row>
    <row r="57">
      <c r="A57" s="47" t="s">
        <v>1528</v>
      </c>
      <c r="B57" s="110" t="s">
        <v>2201</v>
      </c>
      <c r="C57" s="46">
        <f>COUNTIFS(Solutions!$C:$C,$B57,Solutions!$F:$F,CONCATENATE("*", $A57, "*"))</f>
        <v>3</v>
      </c>
    </row>
    <row r="58">
      <c r="A58" s="47" t="s">
        <v>1528</v>
      </c>
      <c r="B58" s="77" t="s">
        <v>2202</v>
      </c>
      <c r="C58" s="46">
        <f>COUNTIFS(Solutions!$C:$C,$B58,Solutions!$F:$F,CONCATENATE("*", $A58, "*"))</f>
        <v>5</v>
      </c>
    </row>
    <row r="59">
      <c r="A59" s="47" t="s">
        <v>1528</v>
      </c>
      <c r="B59" s="110" t="s">
        <v>2203</v>
      </c>
      <c r="C59" s="46">
        <f>COUNTIFS(Solutions!$C:$C,$B59,Solutions!$F:$F,CONCATENATE("*", $A59, "*"))</f>
        <v>0</v>
      </c>
    </row>
    <row r="60">
      <c r="A60" s="47" t="s">
        <v>1528</v>
      </c>
      <c r="B60" s="77" t="s">
        <v>2204</v>
      </c>
      <c r="C60" s="46">
        <f>COUNTIFS(Solutions!$C:$C,$B60,Solutions!$F:$F,CONCATENATE("*", $A60, "*"))</f>
        <v>1</v>
      </c>
    </row>
    <row r="61">
      <c r="A61" s="47" t="s">
        <v>1528</v>
      </c>
      <c r="B61" s="77" t="s">
        <v>2205</v>
      </c>
      <c r="C61" s="46">
        <f>COUNTIFS(Solutions!$C:$C,$B61,Solutions!$F:$F,CONCATENATE("*", $A61, "*"))</f>
        <v>2</v>
      </c>
    </row>
    <row r="62">
      <c r="A62" s="47" t="s">
        <v>1725</v>
      </c>
      <c r="B62" s="77" t="s">
        <v>2200</v>
      </c>
      <c r="C62" s="46">
        <f>COUNTIFS(Solutions!$C:$C,$B62,Solutions!$F:$F,CONCATENATE("*", $A62, "*"))</f>
        <v>0</v>
      </c>
    </row>
    <row r="63">
      <c r="A63" s="47" t="s">
        <v>1725</v>
      </c>
      <c r="B63" s="110" t="s">
        <v>2201</v>
      </c>
      <c r="C63" s="46">
        <f>COUNTIFS(Solutions!$C:$C,$B63,Solutions!$F:$F,CONCATENATE("*", $A63, "*"))</f>
        <v>0</v>
      </c>
    </row>
    <row r="64">
      <c r="A64" s="47" t="s">
        <v>1725</v>
      </c>
      <c r="B64" s="77" t="s">
        <v>2202</v>
      </c>
      <c r="C64" s="46">
        <f>COUNTIFS(Solutions!$C:$C,$B64,Solutions!$F:$F,CONCATENATE("*", $A64, "*"))</f>
        <v>1</v>
      </c>
    </row>
    <row r="65">
      <c r="A65" s="47" t="s">
        <v>1725</v>
      </c>
      <c r="B65" s="110" t="s">
        <v>2203</v>
      </c>
      <c r="C65" s="46">
        <f>COUNTIFS(Solutions!$C:$C,$B65,Solutions!$F:$F,CONCATENATE("*", $A65, "*"))</f>
        <v>0</v>
      </c>
    </row>
    <row r="66">
      <c r="A66" s="47" t="s">
        <v>1725</v>
      </c>
      <c r="B66" s="77" t="s">
        <v>2204</v>
      </c>
      <c r="C66" s="46">
        <f>COUNTIFS(Solutions!$C:$C,$B66,Solutions!$F:$F,CONCATENATE("*", $A66, "*"))</f>
        <v>0</v>
      </c>
    </row>
    <row r="67">
      <c r="A67" s="47" t="s">
        <v>1725</v>
      </c>
      <c r="B67" s="77" t="s">
        <v>2205</v>
      </c>
      <c r="C67" s="46">
        <f>COUNTIFS(Solutions!$C:$C,$B67,Solutions!$F:$F,CONCATENATE("*", $A67, "*"))</f>
        <v>0</v>
      </c>
    </row>
    <row r="68">
      <c r="A68" s="47" t="s">
        <v>1727</v>
      </c>
      <c r="B68" s="77" t="s">
        <v>2200</v>
      </c>
      <c r="C68" s="46">
        <f>COUNTIFS(Solutions!$C:$C,$B68,Solutions!$F:$F,CONCATENATE("*", $A68, "*"))</f>
        <v>0</v>
      </c>
    </row>
    <row r="69">
      <c r="A69" s="47" t="s">
        <v>1727</v>
      </c>
      <c r="B69" s="110" t="s">
        <v>2201</v>
      </c>
      <c r="C69" s="46">
        <f>COUNTIFS(Solutions!$C:$C,$B69,Solutions!$F:$F,CONCATENATE("*", $A69, "*"))</f>
        <v>0</v>
      </c>
    </row>
    <row r="70">
      <c r="A70" s="47" t="s">
        <v>1727</v>
      </c>
      <c r="B70" s="77" t="s">
        <v>2202</v>
      </c>
      <c r="C70" s="46">
        <f>COUNTIFS(Solutions!$C:$C,$B70,Solutions!$F:$F,CONCATENATE("*", $A70, "*"))</f>
        <v>0</v>
      </c>
    </row>
    <row r="71">
      <c r="A71" s="47" t="s">
        <v>1727</v>
      </c>
      <c r="B71" s="110" t="s">
        <v>2203</v>
      </c>
      <c r="C71" s="46">
        <f>COUNTIFS(Solutions!$C:$C,$B71,Solutions!$F:$F,CONCATENATE("*", $A71, "*"))</f>
        <v>0</v>
      </c>
    </row>
    <row r="72">
      <c r="A72" s="47" t="s">
        <v>1727</v>
      </c>
      <c r="B72" s="77" t="s">
        <v>2204</v>
      </c>
      <c r="C72" s="46">
        <f>COUNTIFS(Solutions!$C:$C,$B72,Solutions!$F:$F,CONCATENATE("*", $A72, "*"))</f>
        <v>0</v>
      </c>
    </row>
    <row r="73">
      <c r="A73" s="47" t="s">
        <v>1727</v>
      </c>
      <c r="B73" s="77" t="s">
        <v>2205</v>
      </c>
      <c r="C73" s="46">
        <f>COUNTIFS(Solutions!$C:$C,$B73,Solutions!$F:$F,CONCATENATE("*", $A73, "*"))</f>
        <v>1</v>
      </c>
    </row>
    <row r="74">
      <c r="A74" s="47" t="s">
        <v>1520</v>
      </c>
      <c r="B74" s="77" t="s">
        <v>2200</v>
      </c>
      <c r="C74" s="46">
        <f>COUNTIFS(Solutions!$C:$C,$B74,Solutions!$F:$F,CONCATENATE("*", $A74, "*"))</f>
        <v>2</v>
      </c>
    </row>
    <row r="75">
      <c r="A75" s="47" t="s">
        <v>1520</v>
      </c>
      <c r="B75" s="110" t="s">
        <v>2201</v>
      </c>
      <c r="C75" s="46">
        <f>COUNTIFS(Solutions!$C:$C,$B75,Solutions!$F:$F,CONCATENATE("*", $A75, "*"))</f>
        <v>2</v>
      </c>
    </row>
    <row r="76">
      <c r="A76" s="47" t="s">
        <v>1520</v>
      </c>
      <c r="B76" s="77" t="s">
        <v>2202</v>
      </c>
      <c r="C76" s="46">
        <f>COUNTIFS(Solutions!$C:$C,$B76,Solutions!$F:$F,CONCATENATE("*", $A76, "*"))</f>
        <v>6</v>
      </c>
    </row>
    <row r="77">
      <c r="A77" s="47" t="s">
        <v>1520</v>
      </c>
      <c r="B77" s="110" t="s">
        <v>2203</v>
      </c>
      <c r="C77" s="46">
        <f>COUNTIFS(Solutions!$C:$C,$B77,Solutions!$F:$F,CONCATENATE("*", $A77, "*"))</f>
        <v>0</v>
      </c>
    </row>
    <row r="78">
      <c r="A78" s="47" t="s">
        <v>1520</v>
      </c>
      <c r="B78" s="77" t="s">
        <v>2204</v>
      </c>
      <c r="C78" s="46">
        <f>COUNTIFS(Solutions!$C:$C,$B78,Solutions!$F:$F,CONCATENATE("*", $A78, "*"))</f>
        <v>0</v>
      </c>
    </row>
    <row r="79">
      <c r="A79" s="47" t="s">
        <v>1520</v>
      </c>
      <c r="B79" s="77" t="s">
        <v>2205</v>
      </c>
      <c r="C79" s="46">
        <f>COUNTIFS(Solutions!$C:$C,$B79,Solutions!$F:$F,CONCATENATE("*", $A79, "*"))</f>
        <v>1</v>
      </c>
    </row>
    <row r="80">
      <c r="A80" s="47" t="s">
        <v>1539</v>
      </c>
      <c r="B80" s="77" t="s">
        <v>2200</v>
      </c>
      <c r="C80" s="46">
        <f>COUNTIFS(Solutions!$C:$C,$B80,Solutions!$F:$F,CONCATENATE("*", $A80, "*"))</f>
        <v>0</v>
      </c>
    </row>
    <row r="81">
      <c r="A81" s="47" t="s">
        <v>1539</v>
      </c>
      <c r="B81" s="110" t="s">
        <v>2201</v>
      </c>
      <c r="C81" s="46">
        <f>COUNTIFS(Solutions!$C:$C,$B81,Solutions!$F:$F,CONCATENATE("*", $A81, "*"))</f>
        <v>4</v>
      </c>
    </row>
    <row r="82">
      <c r="A82" s="47" t="s">
        <v>1539</v>
      </c>
      <c r="B82" s="77" t="s">
        <v>2202</v>
      </c>
      <c r="C82" s="46">
        <f>COUNTIFS(Solutions!$C:$C,$B82,Solutions!$F:$F,CONCATENATE("*", $A82, "*"))</f>
        <v>2</v>
      </c>
    </row>
    <row r="83">
      <c r="A83" s="47" t="s">
        <v>1539</v>
      </c>
      <c r="B83" s="110" t="s">
        <v>2203</v>
      </c>
      <c r="C83" s="46">
        <f>COUNTIFS(Solutions!$C:$C,$B83,Solutions!$F:$F,CONCATENATE("*", $A83, "*"))</f>
        <v>4</v>
      </c>
    </row>
    <row r="84">
      <c r="A84" s="47" t="s">
        <v>1539</v>
      </c>
      <c r="B84" s="77" t="s">
        <v>2204</v>
      </c>
      <c r="C84" s="46">
        <f>COUNTIFS(Solutions!$C:$C,$B84,Solutions!$F:$F,CONCATENATE("*", $A84, "*"))</f>
        <v>0</v>
      </c>
    </row>
    <row r="85">
      <c r="A85" s="47" t="s">
        <v>1539</v>
      </c>
      <c r="B85" s="77" t="s">
        <v>2205</v>
      </c>
      <c r="C85" s="46">
        <f>COUNTIFS(Solutions!$C:$C,$B85,Solutions!$F:$F,CONCATENATE("*", $A85, "*"))</f>
        <v>4</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86"/>
  </cols>
  <sheetData>
    <row r="1">
      <c r="A1" s="47" t="s">
        <v>2197</v>
      </c>
      <c r="B1" s="47" t="s">
        <v>2198</v>
      </c>
      <c r="C1" s="46" t="s">
        <v>2199</v>
      </c>
    </row>
    <row r="2">
      <c r="A2" s="77" t="s">
        <v>1516</v>
      </c>
      <c r="B2" s="77" t="s">
        <v>2200</v>
      </c>
      <c r="C2" s="46">
        <f>COUNTIFS(Solutions!$C:$C,$B2,Solutions!$F:$F,CONCATENATE("*", $A2, "*"))</f>
        <v>4</v>
      </c>
    </row>
    <row r="3">
      <c r="A3" s="77" t="s">
        <v>1516</v>
      </c>
      <c r="B3" s="110" t="s">
        <v>2201</v>
      </c>
      <c r="C3" s="46">
        <f>COUNTIFS(Solutions!$C:$C,$B3,Solutions!$F:$F,CONCATENATE("*", $A3, "*"))</f>
        <v>8</v>
      </c>
    </row>
    <row r="4">
      <c r="A4" s="77" t="s">
        <v>1516</v>
      </c>
      <c r="B4" s="77" t="s">
        <v>2202</v>
      </c>
      <c r="C4" s="46">
        <f>COUNTIFS(Solutions!$C:$C,$B4,Solutions!$F:$F,CONCATENATE("*", $A4, "*"))</f>
        <v>5</v>
      </c>
    </row>
    <row r="5">
      <c r="A5" s="47" t="s">
        <v>2206</v>
      </c>
      <c r="B5" s="77" t="s">
        <v>2200</v>
      </c>
      <c r="C5" s="46">
        <f>COUNTIFS(Solutions!$C:$C,$B5,Solutions!$F:$F,CONCATENATE("*Big Data*")) + COUNTIFS(Solutions!$C:$C,$B5,Solutions!$F:$F,CONCATENATE("*Data Analytics*")) + COUNTIFS(Solutions!$C:$C,$B5,Solutions!$F:$F,CONCATENATE("*Machine Learning and Decision Support Systems*"))</f>
        <v>5</v>
      </c>
    </row>
    <row r="6">
      <c r="A6" s="47" t="s">
        <v>2206</v>
      </c>
      <c r="B6" s="110" t="s">
        <v>2201</v>
      </c>
      <c r="C6" s="46">
        <f>COUNTIFS(Solutions!$C:$C,$B6,Solutions!$F:$F,CONCATENATE("*Big Data*")) + COUNTIFS(Solutions!$C:$C,$B6,Solutions!$F:$F,CONCATENATE("*Data Analytics*")) + COUNTIFS(Solutions!$C:$C,$B6,Solutions!$F:$F,CONCATENATE("*Machine Learning and Decision Support Systems*"))</f>
        <v>5</v>
      </c>
    </row>
    <row r="7">
      <c r="A7" s="47" t="s">
        <v>2206</v>
      </c>
      <c r="B7" s="77" t="s">
        <v>2202</v>
      </c>
      <c r="C7" s="46">
        <f>COUNTIFS(Solutions!$C:$C,$B7,Solutions!$F:$F,CONCATENATE("*Big Data*")) + COUNTIFS(Solutions!$C:$C,$B7,Solutions!$F:$F,CONCATENATE("*Data Analytics*")) + COUNTIFS(Solutions!$C:$C,$B7,Solutions!$F:$F,CONCATENATE("*Machine Learning and Decision Support Systems*"))</f>
        <v>11</v>
      </c>
    </row>
    <row r="8">
      <c r="A8" s="47" t="s">
        <v>1524</v>
      </c>
      <c r="B8" s="77" t="s">
        <v>2200</v>
      </c>
      <c r="C8" s="46">
        <f>COUNTIFS(Solutions!$C:$C,$B8,Solutions!$F:$F,CONCATENATE("*", $A8, "*")) + COUNTIFS(Solutions!$C:$C,$B8,Solutions!$F:$F,CONCATENATE("*Real-time*"))</f>
        <v>5</v>
      </c>
    </row>
    <row r="9">
      <c r="A9" s="47" t="s">
        <v>1524</v>
      </c>
      <c r="B9" s="110" t="s">
        <v>2201</v>
      </c>
      <c r="C9" s="46">
        <f>COUNTIFS(Solutions!$C:$C,$B9,Solutions!$F:$F,CONCATENATE("*", $A9, "*")) + COUNTIFS(Solutions!$C:$C,$B9,Solutions!$F:$F,CONCATENATE("*Real-time*"))</f>
        <v>8</v>
      </c>
    </row>
    <row r="10">
      <c r="A10" s="47" t="s">
        <v>1524</v>
      </c>
      <c r="B10" s="77" t="s">
        <v>2202</v>
      </c>
      <c r="C10" s="46">
        <f>COUNTIFS(Solutions!$C:$C,$B10,Solutions!$F:$F,CONCATENATE("*", $A10, "*")) + COUNTIFS(Solutions!$C:$C,$B10,Solutions!$F:$F,CONCATENATE("*Real-time*"))</f>
        <v>14</v>
      </c>
    </row>
    <row r="11">
      <c r="A11" s="47" t="s">
        <v>1518</v>
      </c>
      <c r="B11" s="77" t="s">
        <v>2200</v>
      </c>
      <c r="C11" s="46">
        <f>COUNTIFS(Solutions!$C:$C,$B11,Solutions!$F:$F,CONCATENATE("*", $A11, "*")) + COUNTIFS(Solutions!$C:$C,$B11,Solutions!$F:$F,CONCATENATE("*Heterogeneity*"))</f>
        <v>3</v>
      </c>
    </row>
    <row r="12">
      <c r="A12" s="47" t="s">
        <v>1518</v>
      </c>
      <c r="B12" s="110" t="s">
        <v>2201</v>
      </c>
      <c r="C12" s="46">
        <f>COUNTIFS(Solutions!$C:$C,$B12,Solutions!$F:$F,CONCATENATE("*", $A12, "*")) + COUNTIFS(Solutions!$C:$C,$B12,Solutions!$F:$F,CONCATENATE("*Heterogeneity*"))</f>
        <v>2</v>
      </c>
    </row>
    <row r="13">
      <c r="A13" s="47" t="s">
        <v>1518</v>
      </c>
      <c r="B13" s="77" t="s">
        <v>2202</v>
      </c>
      <c r="C13" s="46">
        <f>COUNTIFS(Solutions!$C:$C,$B13,Solutions!$F:$F,CONCATENATE("*", $A13, "*")) + COUNTIFS(Solutions!$C:$C,$B13,Solutions!$F:$F,CONCATENATE("*Heterogeneity*"))</f>
        <v>7</v>
      </c>
    </row>
    <row r="14">
      <c r="A14" s="47" t="s">
        <v>1616</v>
      </c>
      <c r="B14" s="77" t="s">
        <v>2200</v>
      </c>
      <c r="C14" s="46">
        <f>COUNTIFS(Solutions!$C:$C,$B14,Solutions!$F:$F,CONCATENATE("*", $A14, "*"))</f>
        <v>3</v>
      </c>
    </row>
    <row r="15">
      <c r="A15" s="47" t="s">
        <v>1616</v>
      </c>
      <c r="B15" s="110" t="s">
        <v>2201</v>
      </c>
      <c r="C15" s="46">
        <f>COUNTIFS(Solutions!$C:$C,$B15,Solutions!$F:$F,CONCATENATE("*", $A15, "*"))</f>
        <v>2</v>
      </c>
    </row>
    <row r="16">
      <c r="A16" s="47" t="s">
        <v>1616</v>
      </c>
      <c r="B16" s="77" t="s">
        <v>2202</v>
      </c>
      <c r="C16" s="46">
        <f>COUNTIFS(Solutions!$C:$C,$B16,Solutions!$F:$F,CONCATENATE("*", $A16, "*"))</f>
        <v>2</v>
      </c>
    </row>
    <row r="17">
      <c r="A17" s="47" t="s">
        <v>1528</v>
      </c>
      <c r="B17" s="77" t="s">
        <v>2200</v>
      </c>
      <c r="C17" s="46">
        <f>COUNTIFS(Solutions!$C:$C,$B17,Solutions!$F:$F,CONCATENATE("*", $A17, "*")) + COUNTIFS(Solutions!$C:$C,$B17,Solutions!$F:$F,CONCATENATE("*Deployment*")) + COUNTIFS(Solutions!$C:$C,$B17,Solutions!$F:$F,CONCATENATE("*Empirical validation*"))</f>
        <v>1</v>
      </c>
    </row>
    <row r="18">
      <c r="A18" s="47" t="s">
        <v>1528</v>
      </c>
      <c r="B18" s="110" t="s">
        <v>2201</v>
      </c>
      <c r="C18" s="46">
        <f>COUNTIFS(Solutions!$C:$C,$B18,Solutions!$F:$F,CONCATENATE("*", $A18, "*")) + COUNTIFS(Solutions!$C:$C,$B18,Solutions!$F:$F,CONCATENATE("*Deployment*")) + COUNTIFS(Solutions!$C:$C,$B18,Solutions!$F:$F,CONCATENATE("*Empirical validation*"))</f>
        <v>3</v>
      </c>
    </row>
    <row r="19">
      <c r="A19" s="47" t="s">
        <v>1528</v>
      </c>
      <c r="B19" s="77" t="s">
        <v>2202</v>
      </c>
      <c r="C19" s="46">
        <f>COUNTIFS(Solutions!$C:$C,$B19,Solutions!$F:$F,CONCATENATE("*", $A19, "*")) + COUNTIFS(Solutions!$C:$C,$B19,Solutions!$F:$F,CONCATENATE("*Deployment*")) + COUNTIFS(Solutions!$C:$C,$B19,Solutions!$F:$F,CONCATENATE("*Empirical validation*"))</f>
        <v>6</v>
      </c>
    </row>
    <row r="20">
      <c r="A20" s="47" t="s">
        <v>1520</v>
      </c>
      <c r="B20" s="77" t="s">
        <v>2200</v>
      </c>
      <c r="C20" s="46">
        <f>COUNTIFS(Solutions!$C:$C,$B20,Solutions!$F:$F,CONCATENATE("*", $A20, "*"))</f>
        <v>2</v>
      </c>
    </row>
    <row r="21">
      <c r="A21" s="47" t="s">
        <v>1520</v>
      </c>
      <c r="B21" s="110" t="s">
        <v>2201</v>
      </c>
      <c r="C21" s="46">
        <f>COUNTIFS(Solutions!$C:$C,$B21,Solutions!$F:$F,CONCATENATE("*", $A21, "*"))</f>
        <v>2</v>
      </c>
    </row>
    <row r="22">
      <c r="A22" s="47" t="s">
        <v>1520</v>
      </c>
      <c r="B22" s="77" t="s">
        <v>2202</v>
      </c>
      <c r="C22" s="46">
        <f>COUNTIFS(Solutions!$C:$C,$B22,Solutions!$F:$F,CONCATENATE("*", $A22, "*"))</f>
        <v>6</v>
      </c>
    </row>
    <row r="23">
      <c r="A23" s="47" t="s">
        <v>1539</v>
      </c>
      <c r="B23" s="110" t="s">
        <v>2201</v>
      </c>
      <c r="C23" s="46">
        <f>COUNTIFS(Solutions!$C:$C,$B23,Solutions!$F:$F,CONCATENATE("*", $A23, "*"))</f>
        <v>4</v>
      </c>
    </row>
    <row r="24">
      <c r="A24" s="47" t="s">
        <v>1539</v>
      </c>
      <c r="B24" s="77" t="s">
        <v>2202</v>
      </c>
      <c r="C24" s="46">
        <f>COUNTIFS(Solutions!$C:$C,$B24,Solutions!$F:$F,CONCATENATE("*", $A24, "*"))</f>
        <v>2</v>
      </c>
    </row>
    <row r="25">
      <c r="A25" s="110" t="s">
        <v>2200</v>
      </c>
      <c r="B25" s="77" t="s">
        <v>2110</v>
      </c>
      <c r="C25" s="46">
        <v>7.0</v>
      </c>
    </row>
    <row r="26">
      <c r="A26" s="110" t="s">
        <v>2200</v>
      </c>
      <c r="B26" s="77" t="s">
        <v>2113</v>
      </c>
      <c r="C26" s="46">
        <v>5.0</v>
      </c>
    </row>
    <row r="27">
      <c r="A27" s="110" t="s">
        <v>2200</v>
      </c>
      <c r="B27" s="77" t="s">
        <v>2120</v>
      </c>
      <c r="C27" s="46">
        <v>4.0</v>
      </c>
    </row>
    <row r="28">
      <c r="A28" s="110" t="s">
        <v>2200</v>
      </c>
      <c r="B28" s="47" t="s">
        <v>2207</v>
      </c>
      <c r="C28" s="46">
        <v>7.0</v>
      </c>
    </row>
    <row r="29">
      <c r="A29" s="110" t="s">
        <v>2201</v>
      </c>
      <c r="B29" s="77" t="s">
        <v>2091</v>
      </c>
      <c r="C29" s="46">
        <v>15.0</v>
      </c>
    </row>
    <row r="30">
      <c r="A30" s="110" t="s">
        <v>2201</v>
      </c>
      <c r="B30" s="77" t="s">
        <v>2136</v>
      </c>
      <c r="C30" s="46">
        <v>11.0</v>
      </c>
    </row>
    <row r="31">
      <c r="A31" s="110" t="s">
        <v>2201</v>
      </c>
      <c r="B31" s="77" t="s">
        <v>2144</v>
      </c>
      <c r="C31" s="46">
        <v>6.0</v>
      </c>
    </row>
    <row r="32">
      <c r="A32" s="110" t="s">
        <v>2201</v>
      </c>
      <c r="B32" s="77" t="s">
        <v>2149</v>
      </c>
      <c r="C32" s="46">
        <v>2.0</v>
      </c>
    </row>
    <row r="33">
      <c r="A33" s="110" t="s">
        <v>2202</v>
      </c>
      <c r="B33" s="77" t="s">
        <v>2151</v>
      </c>
      <c r="C33" s="46">
        <v>22.0</v>
      </c>
    </row>
    <row r="34">
      <c r="A34" s="110" t="s">
        <v>2202</v>
      </c>
      <c r="B34" s="77" t="s">
        <v>2158</v>
      </c>
      <c r="C34" s="46">
        <v>7.0</v>
      </c>
    </row>
    <row r="35">
      <c r="A35" s="110" t="s">
        <v>2202</v>
      </c>
      <c r="B35" s="77" t="s">
        <v>2176</v>
      </c>
      <c r="C35" s="46">
        <v>4.0</v>
      </c>
    </row>
    <row r="36">
      <c r="A36" s="110" t="s">
        <v>2202</v>
      </c>
      <c r="B36" s="47" t="s">
        <v>2205</v>
      </c>
      <c r="C36" s="46">
        <v>20.0</v>
      </c>
    </row>
  </sheetData>
  <autoFilter ref="$A$1:$C$36"/>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1.86"/>
  </cols>
  <sheetData>
    <row r="1">
      <c r="A1" s="111" t="s">
        <v>958</v>
      </c>
      <c r="B1" s="112" t="s">
        <v>2208</v>
      </c>
    </row>
    <row r="2" ht="44.25" customHeight="1">
      <c r="A2" s="102">
        <v>193877.0</v>
      </c>
      <c r="B2" s="113" t="s">
        <v>2209</v>
      </c>
    </row>
    <row r="3" ht="44.25" customHeight="1">
      <c r="A3" s="102">
        <v>193877.0</v>
      </c>
      <c r="B3" s="113" t="s">
        <v>2210</v>
      </c>
    </row>
    <row r="4" ht="44.25" customHeight="1">
      <c r="A4" s="102">
        <v>193877.0</v>
      </c>
      <c r="B4" s="113" t="s">
        <v>2211</v>
      </c>
    </row>
    <row r="5" ht="44.25" customHeight="1">
      <c r="A5" s="102">
        <v>193877.0</v>
      </c>
      <c r="B5" s="113" t="s">
        <v>2212</v>
      </c>
    </row>
    <row r="6" ht="44.25" customHeight="1">
      <c r="A6" s="30">
        <v>193905.0</v>
      </c>
      <c r="B6" s="113" t="s">
        <v>2213</v>
      </c>
    </row>
    <row r="7" ht="44.25" customHeight="1">
      <c r="A7" s="30">
        <v>193878.0</v>
      </c>
      <c r="B7" s="113" t="s">
        <v>2214</v>
      </c>
    </row>
    <row r="8" ht="44.25" customHeight="1">
      <c r="A8" s="30">
        <v>194052.0</v>
      </c>
      <c r="B8" s="113" t="s">
        <v>2215</v>
      </c>
    </row>
    <row r="9" ht="44.25" customHeight="1">
      <c r="A9" s="30">
        <v>194052.0</v>
      </c>
      <c r="B9" s="113" t="s">
        <v>2216</v>
      </c>
    </row>
    <row r="10" ht="44.25" customHeight="1">
      <c r="A10" s="30">
        <v>194052.0</v>
      </c>
      <c r="B10" s="113" t="s">
        <v>2217</v>
      </c>
    </row>
    <row r="11" ht="44.25" customHeight="1">
      <c r="A11" s="30">
        <v>193887.0</v>
      </c>
      <c r="B11" s="113" t="s">
        <v>2218</v>
      </c>
    </row>
    <row r="12" ht="44.25" customHeight="1">
      <c r="A12" s="30">
        <v>193887.0</v>
      </c>
      <c r="B12" s="113" t="s">
        <v>2219</v>
      </c>
    </row>
    <row r="13" ht="44.25" customHeight="1">
      <c r="A13" s="30">
        <v>193901.0</v>
      </c>
      <c r="B13" s="113" t="s">
        <v>2220</v>
      </c>
    </row>
    <row r="14" ht="44.25" customHeight="1">
      <c r="A14" s="30">
        <v>193946.0</v>
      </c>
      <c r="B14" s="113" t="s">
        <v>2221</v>
      </c>
    </row>
    <row r="15" ht="44.25" customHeight="1">
      <c r="A15" s="30">
        <v>193935.0</v>
      </c>
      <c r="B15" s="113" t="s">
        <v>2222</v>
      </c>
    </row>
    <row r="16" ht="44.25" customHeight="1">
      <c r="A16" s="30">
        <v>193935.0</v>
      </c>
      <c r="B16" s="113" t="s">
        <v>2223</v>
      </c>
    </row>
    <row r="17" ht="44.25" customHeight="1">
      <c r="A17" s="102">
        <v>193900.0</v>
      </c>
      <c r="B17" s="113" t="s">
        <v>2224</v>
      </c>
    </row>
    <row r="18" ht="44.25" customHeight="1">
      <c r="A18" s="30">
        <v>193918.0</v>
      </c>
      <c r="B18" s="113" t="s">
        <v>2225</v>
      </c>
    </row>
    <row r="19" ht="44.25" customHeight="1">
      <c r="A19" s="30">
        <v>193933.0</v>
      </c>
      <c r="B19" s="113" t="s">
        <v>2226</v>
      </c>
    </row>
    <row r="20" ht="44.25" customHeight="1">
      <c r="A20" s="30">
        <v>193933.0</v>
      </c>
      <c r="B20" s="113" t="s">
        <v>2227</v>
      </c>
    </row>
    <row r="21" ht="44.25" customHeight="1">
      <c r="A21" s="30">
        <v>193979.0</v>
      </c>
      <c r="B21" s="113" t="s">
        <v>2228</v>
      </c>
    </row>
    <row r="22" ht="44.25" customHeight="1">
      <c r="A22" s="30">
        <v>193979.0</v>
      </c>
      <c r="B22" s="113" t="s">
        <v>2229</v>
      </c>
    </row>
    <row r="23" ht="44.25" customHeight="1">
      <c r="A23" s="30">
        <v>193859.0</v>
      </c>
      <c r="B23" s="113" t="s">
        <v>2230</v>
      </c>
    </row>
    <row r="24" ht="44.25" customHeight="1">
      <c r="A24" s="30">
        <v>193867.0</v>
      </c>
      <c r="B24" s="113" t="s">
        <v>2231</v>
      </c>
    </row>
    <row r="25" ht="44.25" customHeight="1">
      <c r="A25" s="30">
        <v>193867.0</v>
      </c>
      <c r="B25" s="113" t="s">
        <v>2232</v>
      </c>
    </row>
    <row r="26" ht="44.25" customHeight="1">
      <c r="A26" s="30">
        <v>194110.0</v>
      </c>
      <c r="B26" s="113" t="s">
        <v>2233</v>
      </c>
    </row>
  </sheetData>
  <conditionalFormatting sqref="A1:B1">
    <cfRule type="expression" dxfId="0" priority="1">
      <formula>#REF!="Done"</formula>
    </cfRule>
  </conditionalFormatting>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7.0" topLeftCell="H1" activePane="topRight" state="frozen"/>
      <selection activeCell="I2" sqref="I2" pane="topRight"/>
    </sheetView>
  </sheetViews>
  <sheetFormatPr customHeight="1" defaultColWidth="14.43" defaultRowHeight="15.75"/>
  <cols>
    <col customWidth="1" min="1" max="1" width="7.71"/>
    <col customWidth="1" hidden="1" min="2" max="4" width="11.43"/>
    <col customWidth="1" min="5" max="5" width="11.43"/>
    <col customWidth="1" min="6" max="6" width="63.14"/>
    <col customWidth="1" min="7" max="7" width="13.14"/>
    <col customWidth="1" min="8" max="13" width="25.14"/>
  </cols>
  <sheetData>
    <row r="1" ht="18.0" customHeight="1">
      <c r="A1" s="114"/>
      <c r="B1" s="114"/>
      <c r="C1" s="114"/>
      <c r="D1" s="115"/>
      <c r="E1" s="116"/>
      <c r="F1" s="116"/>
      <c r="G1" s="116"/>
      <c r="H1" s="116"/>
      <c r="I1" s="116"/>
      <c r="J1" s="116"/>
      <c r="K1" s="116"/>
      <c r="L1" s="116"/>
      <c r="M1" s="116"/>
    </row>
    <row r="2" ht="21.75" customHeight="1">
      <c r="A2" s="114"/>
      <c r="B2" s="114"/>
      <c r="C2" s="114"/>
      <c r="D2" s="115"/>
      <c r="E2" s="116"/>
      <c r="F2" s="117" t="s">
        <v>2234</v>
      </c>
      <c r="G2" s="40"/>
      <c r="H2" s="118">
        <v>44025.0</v>
      </c>
      <c r="I2" s="118">
        <v>44025.0</v>
      </c>
      <c r="J2" s="118">
        <v>44025.0</v>
      </c>
      <c r="K2" s="119">
        <v>44025.0</v>
      </c>
      <c r="L2" s="120"/>
      <c r="M2" s="120"/>
    </row>
    <row r="3" ht="21.75" customHeight="1">
      <c r="A3" s="121"/>
      <c r="B3" s="121"/>
      <c r="C3" s="121"/>
      <c r="D3" s="122"/>
      <c r="E3" s="123"/>
      <c r="F3" s="117" t="s">
        <v>2235</v>
      </c>
      <c r="G3" s="40"/>
      <c r="H3" s="124" t="s">
        <v>2236</v>
      </c>
      <c r="I3" s="124" t="s">
        <v>2236</v>
      </c>
      <c r="J3" s="124" t="s">
        <v>2236</v>
      </c>
      <c r="K3" s="30" t="s">
        <v>2236</v>
      </c>
      <c r="L3" s="103"/>
      <c r="M3" s="103"/>
    </row>
    <row r="4" ht="21.75" customHeight="1">
      <c r="A4" s="121"/>
      <c r="B4" s="121"/>
      <c r="C4" s="121"/>
      <c r="D4" s="122"/>
      <c r="E4" s="123"/>
      <c r="F4" s="117" t="s">
        <v>2237</v>
      </c>
      <c r="G4" s="40"/>
      <c r="H4" s="118">
        <v>33474.0</v>
      </c>
      <c r="I4" s="118">
        <v>33474.0</v>
      </c>
      <c r="J4" s="118">
        <v>33474.0</v>
      </c>
      <c r="K4" s="119">
        <v>35883.0</v>
      </c>
      <c r="L4" s="120"/>
      <c r="M4" s="120"/>
    </row>
    <row r="5" ht="21.75" customHeight="1">
      <c r="A5" s="121"/>
      <c r="B5" s="121"/>
      <c r="C5" s="121"/>
      <c r="D5" s="122"/>
      <c r="E5" s="123"/>
      <c r="F5" s="117" t="s">
        <v>2238</v>
      </c>
      <c r="G5" s="40"/>
      <c r="H5" s="124" t="s">
        <v>2239</v>
      </c>
      <c r="I5" s="124" t="s">
        <v>2239</v>
      </c>
      <c r="J5" s="124" t="s">
        <v>2239</v>
      </c>
      <c r="K5" s="30" t="s">
        <v>2239</v>
      </c>
      <c r="L5" s="103"/>
      <c r="M5" s="103"/>
    </row>
    <row r="6" ht="21.75" customHeight="1">
      <c r="A6" s="121"/>
      <c r="B6" s="121"/>
      <c r="C6" s="121"/>
      <c r="D6" s="122"/>
      <c r="E6" s="123"/>
      <c r="F6" s="117" t="s">
        <v>2240</v>
      </c>
      <c r="G6" s="40"/>
      <c r="H6" s="124" t="s">
        <v>2241</v>
      </c>
      <c r="I6" s="124" t="s">
        <v>2241</v>
      </c>
      <c r="J6" s="124" t="s">
        <v>2241</v>
      </c>
      <c r="K6" s="30" t="s">
        <v>2242</v>
      </c>
      <c r="L6" s="103"/>
      <c r="M6" s="103"/>
    </row>
    <row r="7" ht="21.75" customHeight="1">
      <c r="A7" s="121"/>
      <c r="B7" s="121"/>
      <c r="C7" s="121"/>
      <c r="D7" s="122"/>
      <c r="E7" s="123"/>
      <c r="F7" s="117" t="s">
        <v>2243</v>
      </c>
      <c r="G7" s="40"/>
      <c r="H7" s="124" t="s">
        <v>2244</v>
      </c>
      <c r="I7" s="124" t="s">
        <v>2244</v>
      </c>
      <c r="J7" s="124" t="s">
        <v>2244</v>
      </c>
      <c r="K7" s="30" t="s">
        <v>2244</v>
      </c>
      <c r="L7" s="103"/>
      <c r="M7" s="103"/>
    </row>
    <row r="8" ht="21.75" customHeight="1">
      <c r="A8" s="121"/>
      <c r="B8" s="121"/>
      <c r="C8" s="121"/>
      <c r="D8" s="122"/>
      <c r="E8" s="100">
        <v>1.0</v>
      </c>
      <c r="F8" s="125" t="s">
        <v>2245</v>
      </c>
      <c r="G8" s="40"/>
      <c r="H8" s="124" t="s">
        <v>2246</v>
      </c>
      <c r="I8" s="30" t="s">
        <v>2247</v>
      </c>
      <c r="J8" s="30" t="s">
        <v>2248</v>
      </c>
      <c r="K8" s="30" t="s">
        <v>2246</v>
      </c>
      <c r="L8" s="30"/>
      <c r="M8" s="30"/>
    </row>
    <row r="9" ht="21.75" customHeight="1">
      <c r="A9" s="121"/>
      <c r="B9" s="121"/>
      <c r="C9" s="121"/>
      <c r="D9" s="122"/>
      <c r="E9" s="100">
        <v>2.0</v>
      </c>
      <c r="F9" s="125" t="s">
        <v>2249</v>
      </c>
      <c r="G9" s="40"/>
      <c r="H9" s="124" t="s">
        <v>2250</v>
      </c>
      <c r="I9" s="30" t="s">
        <v>2251</v>
      </c>
      <c r="J9" s="30" t="s">
        <v>2252</v>
      </c>
      <c r="K9" s="30" t="s">
        <v>2252</v>
      </c>
      <c r="L9" s="30"/>
      <c r="M9" s="30"/>
    </row>
    <row r="10" ht="21.75" customHeight="1">
      <c r="A10" s="121"/>
      <c r="B10" s="121"/>
      <c r="C10" s="121"/>
      <c r="D10" s="122"/>
      <c r="E10" s="100">
        <v>3.0</v>
      </c>
      <c r="F10" s="125" t="s">
        <v>2253</v>
      </c>
      <c r="G10" s="40"/>
      <c r="H10" s="124" t="s">
        <v>2254</v>
      </c>
      <c r="I10" s="30" t="s">
        <v>2254</v>
      </c>
      <c r="J10" s="30" t="s">
        <v>2255</v>
      </c>
      <c r="K10" s="30" t="s">
        <v>2255</v>
      </c>
      <c r="L10" s="30"/>
      <c r="M10" s="30"/>
    </row>
    <row r="11" ht="21.75" customHeight="1">
      <c r="A11" s="121"/>
      <c r="B11" s="121"/>
      <c r="C11" s="121"/>
      <c r="D11" s="122"/>
      <c r="E11" s="100">
        <v>4.0</v>
      </c>
      <c r="F11" s="125" t="s">
        <v>2256</v>
      </c>
      <c r="G11" s="40"/>
      <c r="H11" s="124" t="s">
        <v>2254</v>
      </c>
      <c r="I11" s="30" t="s">
        <v>2254</v>
      </c>
      <c r="J11" s="30" t="s">
        <v>2255</v>
      </c>
      <c r="K11" s="30" t="s">
        <v>2254</v>
      </c>
      <c r="L11" s="30"/>
      <c r="M11" s="30"/>
    </row>
    <row r="12" ht="21.75" customHeight="1">
      <c r="A12" s="121"/>
      <c r="B12" s="121"/>
      <c r="C12" s="121"/>
      <c r="D12" s="122"/>
      <c r="E12" s="100">
        <v>5.0</v>
      </c>
      <c r="F12" s="125" t="s">
        <v>2257</v>
      </c>
      <c r="G12" s="40"/>
      <c r="H12" s="124" t="s">
        <v>2258</v>
      </c>
      <c r="I12" s="30" t="s">
        <v>2255</v>
      </c>
      <c r="J12" s="30" t="s">
        <v>2254</v>
      </c>
      <c r="K12" s="30" t="s">
        <v>2259</v>
      </c>
      <c r="L12" s="30"/>
      <c r="M12" s="30"/>
    </row>
    <row r="13" ht="21.75" customHeight="1">
      <c r="A13" s="121"/>
      <c r="B13" s="121"/>
      <c r="C13" s="121"/>
      <c r="D13" s="122"/>
      <c r="E13" s="100">
        <v>6.0</v>
      </c>
      <c r="F13" s="125" t="s">
        <v>2260</v>
      </c>
      <c r="G13" s="40"/>
      <c r="H13" s="124" t="s">
        <v>2258</v>
      </c>
      <c r="I13" s="30" t="s">
        <v>2255</v>
      </c>
      <c r="J13" s="30" t="s">
        <v>2254</v>
      </c>
      <c r="K13" s="30" t="s">
        <v>2258</v>
      </c>
      <c r="L13" s="30"/>
      <c r="M13" s="30"/>
    </row>
    <row r="14" ht="21.75" customHeight="1">
      <c r="A14" s="121"/>
      <c r="B14" s="121"/>
      <c r="C14" s="121"/>
      <c r="D14" s="122"/>
      <c r="E14" s="100">
        <v>7.0</v>
      </c>
      <c r="F14" s="125" t="s">
        <v>2261</v>
      </c>
      <c r="G14" s="40"/>
      <c r="H14" s="124" t="s">
        <v>2258</v>
      </c>
      <c r="I14" s="30" t="s">
        <v>2262</v>
      </c>
      <c r="J14" s="30" t="s">
        <v>2254</v>
      </c>
      <c r="K14" s="30" t="s">
        <v>2258</v>
      </c>
      <c r="L14" s="30"/>
      <c r="M14" s="30"/>
    </row>
    <row r="15" ht="21.75" customHeight="1">
      <c r="A15" s="121"/>
      <c r="B15" s="121"/>
      <c r="C15" s="121"/>
      <c r="D15" s="122"/>
      <c r="E15" s="100">
        <v>8.0</v>
      </c>
      <c r="F15" s="125" t="s">
        <v>2263</v>
      </c>
      <c r="G15" s="40"/>
      <c r="H15" s="124" t="s">
        <v>2259</v>
      </c>
      <c r="I15" s="30" t="s">
        <v>2262</v>
      </c>
      <c r="J15" s="30" t="s">
        <v>2254</v>
      </c>
      <c r="K15" s="30" t="s">
        <v>2259</v>
      </c>
      <c r="L15" s="30"/>
      <c r="M15" s="30"/>
    </row>
    <row r="16" ht="21.75" customHeight="1">
      <c r="A16" s="121"/>
      <c r="B16" s="121"/>
      <c r="C16" s="121"/>
      <c r="D16" s="122"/>
      <c r="E16" s="100">
        <v>9.0</v>
      </c>
      <c r="F16" s="125" t="s">
        <v>2264</v>
      </c>
      <c r="G16" s="40"/>
      <c r="H16" s="124" t="s">
        <v>2258</v>
      </c>
      <c r="I16" s="30" t="s">
        <v>2262</v>
      </c>
      <c r="J16" s="30" t="s">
        <v>2254</v>
      </c>
      <c r="K16" s="30" t="s">
        <v>2258</v>
      </c>
      <c r="L16" s="30"/>
      <c r="M16" s="30"/>
    </row>
    <row r="17" ht="21.75" customHeight="1">
      <c r="A17" s="121"/>
      <c r="B17" s="121"/>
      <c r="C17" s="121"/>
      <c r="D17" s="122"/>
      <c r="E17" s="100">
        <v>10.0</v>
      </c>
      <c r="F17" s="125" t="s">
        <v>2265</v>
      </c>
      <c r="G17" s="40"/>
      <c r="H17" s="124" t="s">
        <v>2266</v>
      </c>
      <c r="I17" s="30" t="s">
        <v>2267</v>
      </c>
      <c r="J17" s="30" t="s">
        <v>2254</v>
      </c>
      <c r="K17" s="30" t="s">
        <v>2266</v>
      </c>
      <c r="L17" s="30"/>
      <c r="M17" s="30"/>
    </row>
    <row r="18" ht="21.75" customHeight="1">
      <c r="A18" s="121"/>
      <c r="B18" s="121"/>
      <c r="C18" s="121"/>
      <c r="D18" s="122"/>
      <c r="E18" s="100">
        <v>11.0</v>
      </c>
      <c r="F18" s="125" t="s">
        <v>2268</v>
      </c>
      <c r="G18" s="40"/>
      <c r="H18" s="124" t="s">
        <v>2269</v>
      </c>
      <c r="I18" s="30" t="s">
        <v>2267</v>
      </c>
      <c r="J18" s="30" t="s">
        <v>2254</v>
      </c>
      <c r="K18" s="30" t="s">
        <v>2266</v>
      </c>
      <c r="L18" s="30"/>
      <c r="M18" s="30"/>
    </row>
    <row r="19" ht="21.75" customHeight="1">
      <c r="A19" s="121"/>
      <c r="B19" s="121"/>
      <c r="C19" s="121"/>
      <c r="D19" s="122"/>
      <c r="E19" s="100">
        <v>12.0</v>
      </c>
      <c r="F19" s="125" t="s">
        <v>2270</v>
      </c>
      <c r="G19" s="40"/>
      <c r="H19" s="124" t="s">
        <v>2266</v>
      </c>
      <c r="I19" s="30" t="s">
        <v>2267</v>
      </c>
      <c r="J19" s="30" t="s">
        <v>2254</v>
      </c>
      <c r="K19" s="30" t="s">
        <v>2266</v>
      </c>
      <c r="L19" s="30"/>
      <c r="M19" s="30"/>
    </row>
    <row r="20" ht="21.75" customHeight="1">
      <c r="A20" s="121"/>
      <c r="B20" s="121"/>
      <c r="C20" s="121"/>
      <c r="D20" s="122"/>
      <c r="E20" s="100">
        <v>13.0</v>
      </c>
      <c r="F20" s="125" t="s">
        <v>2271</v>
      </c>
      <c r="G20" s="40"/>
      <c r="H20" s="124" t="s">
        <v>2266</v>
      </c>
      <c r="I20" s="30" t="s">
        <v>2267</v>
      </c>
      <c r="J20" s="30" t="s">
        <v>2254</v>
      </c>
      <c r="K20" s="30" t="s">
        <v>2267</v>
      </c>
      <c r="L20" s="30"/>
      <c r="M20" s="30"/>
    </row>
    <row r="21" ht="21.75" customHeight="1">
      <c r="A21" s="121"/>
      <c r="B21" s="121"/>
      <c r="C21" s="121"/>
      <c r="D21" s="122"/>
      <c r="E21" s="100">
        <v>14.0</v>
      </c>
      <c r="F21" s="125" t="s">
        <v>2272</v>
      </c>
      <c r="G21" s="40"/>
      <c r="H21" s="124" t="s">
        <v>2273</v>
      </c>
      <c r="I21" s="30" t="s">
        <v>2267</v>
      </c>
      <c r="J21" s="30" t="s">
        <v>2254</v>
      </c>
      <c r="K21" s="30" t="s">
        <v>2273</v>
      </c>
      <c r="L21" s="30"/>
      <c r="M21" s="30"/>
    </row>
    <row r="22" ht="21.75" customHeight="1">
      <c r="A22" s="121"/>
      <c r="B22" s="121"/>
      <c r="C22" s="121"/>
      <c r="D22" s="122"/>
      <c r="E22" s="100">
        <v>15.0</v>
      </c>
      <c r="F22" s="125" t="s">
        <v>2274</v>
      </c>
      <c r="G22" s="40"/>
      <c r="H22" s="124" t="s">
        <v>2275</v>
      </c>
      <c r="I22" s="30" t="s">
        <v>2247</v>
      </c>
      <c r="J22" s="30" t="s">
        <v>2248</v>
      </c>
      <c r="K22" s="30" t="s">
        <v>2247</v>
      </c>
      <c r="L22" s="30"/>
      <c r="M22" s="30"/>
    </row>
    <row r="23" ht="21.75" customHeight="1">
      <c r="A23" s="121"/>
      <c r="B23" s="121"/>
      <c r="C23" s="121"/>
      <c r="D23" s="122"/>
      <c r="E23" s="100">
        <v>16.0</v>
      </c>
      <c r="F23" s="125" t="s">
        <v>2276</v>
      </c>
      <c r="G23" s="40"/>
      <c r="H23" s="124" t="s">
        <v>2277</v>
      </c>
      <c r="I23" s="30" t="s">
        <v>2251</v>
      </c>
      <c r="J23" s="30" t="s">
        <v>2252</v>
      </c>
      <c r="K23" s="30" t="s">
        <v>2250</v>
      </c>
      <c r="L23" s="30"/>
      <c r="M23" s="30"/>
    </row>
    <row r="24" ht="21.75" customHeight="1">
      <c r="A24" s="121"/>
      <c r="B24" s="121"/>
      <c r="C24" s="121"/>
      <c r="D24" s="122"/>
      <c r="E24" s="100">
        <v>17.0</v>
      </c>
      <c r="F24" s="125" t="s">
        <v>2278</v>
      </c>
      <c r="G24" s="40"/>
      <c r="H24" s="124" t="s">
        <v>2250</v>
      </c>
      <c r="I24" s="30" t="s">
        <v>2251</v>
      </c>
      <c r="J24" s="30" t="s">
        <v>2252</v>
      </c>
      <c r="K24" s="30" t="s">
        <v>2252</v>
      </c>
      <c r="L24" s="30"/>
      <c r="M24" s="30"/>
    </row>
    <row r="25" ht="21.75" customHeight="1">
      <c r="A25" s="121"/>
      <c r="B25" s="121"/>
      <c r="C25" s="121"/>
      <c r="D25" s="122"/>
      <c r="E25" s="100">
        <v>18.0</v>
      </c>
      <c r="F25" s="125" t="s">
        <v>2279</v>
      </c>
      <c r="G25" s="40"/>
      <c r="H25" s="124" t="s">
        <v>2250</v>
      </c>
      <c r="I25" s="30" t="s">
        <v>2251</v>
      </c>
      <c r="J25" s="30" t="s">
        <v>2252</v>
      </c>
      <c r="K25" s="30" t="s">
        <v>2252</v>
      </c>
      <c r="L25" s="30"/>
      <c r="M25" s="30"/>
    </row>
    <row r="26" ht="21.75" customHeight="1">
      <c r="A26" s="121"/>
      <c r="B26" s="121"/>
      <c r="C26" s="121"/>
      <c r="D26" s="122"/>
      <c r="E26" s="100">
        <v>19.0</v>
      </c>
      <c r="F26" s="125" t="s">
        <v>2280</v>
      </c>
      <c r="G26" s="40"/>
      <c r="H26" s="124" t="s">
        <v>2250</v>
      </c>
      <c r="I26" s="30" t="s">
        <v>2251</v>
      </c>
      <c r="J26" s="30" t="s">
        <v>2252</v>
      </c>
      <c r="K26" s="30" t="s">
        <v>2277</v>
      </c>
      <c r="L26" s="30"/>
      <c r="M26" s="30"/>
    </row>
    <row r="27" ht="21.75" customHeight="1">
      <c r="A27" s="121"/>
      <c r="B27" s="121"/>
      <c r="C27" s="121"/>
      <c r="D27" s="122"/>
      <c r="E27" s="100">
        <v>20.0</v>
      </c>
      <c r="F27" s="125" t="s">
        <v>2281</v>
      </c>
      <c r="G27" s="40"/>
      <c r="H27" s="124" t="s">
        <v>2250</v>
      </c>
      <c r="I27" s="30" t="s">
        <v>2251</v>
      </c>
      <c r="J27" s="30" t="s">
        <v>2252</v>
      </c>
      <c r="K27" s="30" t="s">
        <v>2277</v>
      </c>
      <c r="L27" s="30"/>
      <c r="M27" s="30"/>
    </row>
    <row r="28" ht="21.75" customHeight="1">
      <c r="A28" s="121"/>
      <c r="B28" s="121"/>
      <c r="C28" s="121"/>
      <c r="D28" s="122"/>
      <c r="E28" s="100">
        <v>21.0</v>
      </c>
      <c r="F28" s="125" t="s">
        <v>2282</v>
      </c>
      <c r="G28" s="40"/>
      <c r="H28" s="124" t="s">
        <v>2250</v>
      </c>
      <c r="I28" s="30" t="s">
        <v>2251</v>
      </c>
      <c r="J28" s="30" t="s">
        <v>2252</v>
      </c>
      <c r="K28" s="30" t="s">
        <v>2277</v>
      </c>
      <c r="L28" s="30"/>
      <c r="M28" s="30"/>
    </row>
    <row r="29" ht="21.75" customHeight="1">
      <c r="A29" s="121"/>
      <c r="B29" s="121"/>
      <c r="C29" s="121"/>
      <c r="D29" s="122"/>
      <c r="E29" s="100">
        <v>22.0</v>
      </c>
      <c r="F29" s="125" t="s">
        <v>2283</v>
      </c>
      <c r="G29" s="40"/>
      <c r="H29" s="124" t="s">
        <v>2277</v>
      </c>
      <c r="I29" s="30" t="s">
        <v>2251</v>
      </c>
      <c r="J29" s="30" t="s">
        <v>2252</v>
      </c>
      <c r="K29" s="30" t="s">
        <v>2250</v>
      </c>
      <c r="L29" s="30"/>
      <c r="M29" s="30"/>
    </row>
    <row r="30" ht="21.75" customHeight="1">
      <c r="A30" s="121"/>
      <c r="B30" s="121"/>
      <c r="C30" s="121"/>
      <c r="D30" s="122"/>
      <c r="E30" s="100">
        <v>23.0</v>
      </c>
      <c r="F30" s="125" t="s">
        <v>2284</v>
      </c>
      <c r="G30" s="40"/>
      <c r="H30" s="124" t="s">
        <v>2250</v>
      </c>
      <c r="I30" s="30" t="s">
        <v>2251</v>
      </c>
      <c r="J30" s="30" t="s">
        <v>2252</v>
      </c>
      <c r="K30" s="30" t="s">
        <v>2250</v>
      </c>
      <c r="L30" s="30"/>
      <c r="M30" s="30"/>
    </row>
    <row r="31" ht="21.75" customHeight="1">
      <c r="A31" s="121"/>
      <c r="B31" s="121"/>
      <c r="C31" s="121"/>
      <c r="D31" s="122"/>
      <c r="E31" s="100">
        <v>24.0</v>
      </c>
      <c r="F31" s="125" t="s">
        <v>2285</v>
      </c>
      <c r="G31" s="40"/>
      <c r="H31" s="124" t="s">
        <v>2277</v>
      </c>
      <c r="I31" s="30" t="s">
        <v>2251</v>
      </c>
      <c r="J31" s="30" t="s">
        <v>2252</v>
      </c>
      <c r="K31" s="30" t="s">
        <v>2252</v>
      </c>
      <c r="L31" s="30"/>
      <c r="M31" s="30"/>
    </row>
    <row r="32" ht="21.75" customHeight="1">
      <c r="A32" s="121"/>
      <c r="B32" s="121"/>
      <c r="C32" s="121"/>
      <c r="D32" s="122"/>
      <c r="E32" s="100">
        <v>25.0</v>
      </c>
      <c r="F32" s="125" t="s">
        <v>2286</v>
      </c>
      <c r="G32" s="40"/>
      <c r="H32" s="124" t="s">
        <v>2250</v>
      </c>
      <c r="I32" s="30" t="s">
        <v>2251</v>
      </c>
      <c r="J32" s="30" t="s">
        <v>2252</v>
      </c>
      <c r="K32" s="30" t="s">
        <v>2277</v>
      </c>
      <c r="L32" s="30"/>
      <c r="M32" s="30"/>
    </row>
    <row r="33" ht="21.75" customHeight="1">
      <c r="A33" s="121"/>
      <c r="B33" s="121"/>
      <c r="C33" s="121"/>
      <c r="D33" s="122"/>
      <c r="E33" s="100">
        <v>26.0</v>
      </c>
      <c r="F33" s="125" t="s">
        <v>2287</v>
      </c>
      <c r="G33" s="40"/>
      <c r="H33" s="124" t="s">
        <v>2288</v>
      </c>
      <c r="I33" s="30" t="s">
        <v>2289</v>
      </c>
      <c r="J33" s="30" t="s">
        <v>2290</v>
      </c>
      <c r="K33" s="30" t="s">
        <v>2291</v>
      </c>
      <c r="L33" s="30"/>
      <c r="M33" s="30"/>
    </row>
    <row r="34">
      <c r="A34" s="126"/>
      <c r="B34" s="126"/>
      <c r="C34" s="126"/>
      <c r="D34" s="127"/>
      <c r="E34" s="128"/>
      <c r="F34" s="126"/>
      <c r="G34" s="126"/>
      <c r="H34" s="129"/>
      <c r="I34" s="129"/>
      <c r="J34" s="129"/>
      <c r="K34" s="129"/>
      <c r="L34" s="129"/>
      <c r="M34" s="129"/>
    </row>
    <row r="35" ht="21.0" hidden="1" customHeight="1">
      <c r="A35" s="121"/>
      <c r="B35" s="130" t="s">
        <v>2292</v>
      </c>
      <c r="C35" s="40"/>
      <c r="D35" s="131"/>
      <c r="E35" s="131"/>
      <c r="F35" s="132" t="s">
        <v>2293</v>
      </c>
      <c r="G35" s="35" t="s">
        <v>2294</v>
      </c>
      <c r="H35" s="133">
        <f t="shared" ref="H35:M35" si="1">IFERROR(ROUND((((6-VLOOKUP(TRIM(H$10),$B$36:$C$59,2,FALSE)) + (6-VLOOKUP(TRIM(H$11),$B$36:$C$59,2,FALSE)) + VLOOKUP(TRIM(H$17),$B$36:$C$59,2,FALSE)+ VLOOKUP(TRIM(H$22),$B$36:$C$59,2,FALSE) + VLOOKUP(TRIM(H$23),$B$36:$C$59,2,FALSE) + VLOOKUP(TRIM(H$24),$B$36:$C$59,2,FALSE) + VLOOKUP(TRIM(H$25),$B$36:$C$59,2,FALSE))), 0),"")</f>
        <v>28</v>
      </c>
      <c r="I35" s="133">
        <f t="shared" si="1"/>
        <v>35</v>
      </c>
      <c r="J35" s="133">
        <f t="shared" si="1"/>
        <v>7</v>
      </c>
      <c r="K35" s="133">
        <f t="shared" si="1"/>
        <v>21</v>
      </c>
      <c r="L35" s="133" t="str">
        <f t="shared" si="1"/>
        <v/>
      </c>
      <c r="M35" s="133" t="str">
        <f t="shared" si="1"/>
        <v/>
      </c>
    </row>
    <row r="36" ht="21.0" hidden="1" customHeight="1">
      <c r="A36" s="121"/>
      <c r="B36" s="104" t="s">
        <v>2248</v>
      </c>
      <c r="C36" s="105">
        <v>1.0</v>
      </c>
      <c r="D36" s="131"/>
      <c r="E36" s="131"/>
      <c r="F36" s="33"/>
      <c r="G36" s="35" t="s">
        <v>2295</v>
      </c>
      <c r="H36" s="103">
        <f t="shared" ref="H36:M36" si="2">ROUND(H$35/7*4,0)</f>
        <v>16</v>
      </c>
      <c r="I36" s="103">
        <f t="shared" si="2"/>
        <v>20</v>
      </c>
      <c r="J36" s="103">
        <f t="shared" si="2"/>
        <v>4</v>
      </c>
      <c r="K36" s="103">
        <f t="shared" si="2"/>
        <v>12</v>
      </c>
      <c r="L36" s="103">
        <f t="shared" si="2"/>
        <v>0</v>
      </c>
      <c r="M36" s="103">
        <f t="shared" si="2"/>
        <v>0</v>
      </c>
    </row>
    <row r="37" ht="21.0" customHeight="1">
      <c r="A37" s="121"/>
      <c r="B37" s="104" t="s">
        <v>2296</v>
      </c>
      <c r="C37" s="105">
        <v>2.0</v>
      </c>
      <c r="D37" s="131"/>
      <c r="E37" s="131"/>
      <c r="F37" s="34"/>
      <c r="G37" s="35" t="s">
        <v>2297</v>
      </c>
      <c r="H37" s="103">
        <f t="shared" ref="H37:M37" si="3">IFERROR(VLOOKUP(CONCATENATE(H$35,"-",H$36), $D$62:$E$90, 2, FALSE), "")</f>
        <v>75</v>
      </c>
      <c r="I37" s="103">
        <f t="shared" si="3"/>
        <v>100</v>
      </c>
      <c r="J37" s="103">
        <f t="shared" si="3"/>
        <v>0</v>
      </c>
      <c r="K37" s="103">
        <f t="shared" si="3"/>
        <v>50</v>
      </c>
      <c r="L37" s="103" t="str">
        <f t="shared" si="3"/>
        <v/>
      </c>
      <c r="M37" s="103" t="str">
        <f t="shared" si="3"/>
        <v/>
      </c>
    </row>
    <row r="38" ht="21.0" hidden="1" customHeight="1">
      <c r="A38" s="121"/>
      <c r="B38" s="104" t="s">
        <v>2275</v>
      </c>
      <c r="C38" s="105">
        <v>3.0</v>
      </c>
      <c r="D38" s="131"/>
      <c r="E38" s="131"/>
      <c r="F38" s="132" t="s">
        <v>2298</v>
      </c>
      <c r="G38" s="35" t="s">
        <v>2294</v>
      </c>
      <c r="H38" s="133">
        <f t="shared" ref="H38:M38" si="4">IFERROR(ROUND(((VLOOKUP(H$12,$B$36:$C$59,2,FALSE) + VLOOKUP(H$13,$B$36:$C$59,2,FALSE) + VLOOKUP(H$14,$B$36:$C$59,2,FALSE) + VLOOKUP(H$18,$B$36:$C$59,2,FALSE) + VLOOKUP(H$26,$B$36:$C$59,2,FALSE) + (6-VLOOKUP(H$33,$B$36:$C$59,2,FALSE)))), 0),"")</f>
        <v>22</v>
      </c>
      <c r="I38" s="133">
        <f t="shared" si="4"/>
        <v>30</v>
      </c>
      <c r="J38" s="133">
        <f t="shared" si="4"/>
        <v>6</v>
      </c>
      <c r="K38" s="133">
        <f t="shared" si="4"/>
        <v>20</v>
      </c>
      <c r="L38" s="133" t="str">
        <f t="shared" si="4"/>
        <v/>
      </c>
      <c r="M38" s="133" t="str">
        <f t="shared" si="4"/>
        <v/>
      </c>
    </row>
    <row r="39" ht="21.0" hidden="1" customHeight="1">
      <c r="A39" s="114"/>
      <c r="B39" s="104" t="s">
        <v>2246</v>
      </c>
      <c r="C39" s="105">
        <v>4.0</v>
      </c>
      <c r="D39" s="131"/>
      <c r="E39" s="131"/>
      <c r="F39" s="33"/>
      <c r="G39" s="35" t="s">
        <v>2295</v>
      </c>
      <c r="H39" s="103">
        <f t="shared" ref="H39:M39" si="5">ROUND(H$38/6*4,0)</f>
        <v>15</v>
      </c>
      <c r="I39" s="103">
        <f t="shared" si="5"/>
        <v>20</v>
      </c>
      <c r="J39" s="103">
        <f t="shared" si="5"/>
        <v>4</v>
      </c>
      <c r="K39" s="103">
        <f t="shared" si="5"/>
        <v>13</v>
      </c>
      <c r="L39" s="103">
        <f t="shared" si="5"/>
        <v>0</v>
      </c>
      <c r="M39" s="103">
        <f t="shared" si="5"/>
        <v>0</v>
      </c>
    </row>
    <row r="40" ht="21.0" customHeight="1">
      <c r="A40" s="121"/>
      <c r="B40" s="104" t="s">
        <v>2247</v>
      </c>
      <c r="C40" s="105">
        <v>5.0</v>
      </c>
      <c r="D40" s="131"/>
      <c r="E40" s="131"/>
      <c r="F40" s="34"/>
      <c r="G40" s="35" t="s">
        <v>2297</v>
      </c>
      <c r="H40" s="103">
        <f t="shared" ref="H40:M40" si="6">IFERROR(VLOOKUP(CONCATENATE(H$38,"-",H$39), $D$92:$E$116, 2, FALSE), "")</f>
        <v>69</v>
      </c>
      <c r="I40" s="103">
        <f t="shared" si="6"/>
        <v>100</v>
      </c>
      <c r="J40" s="103">
        <f t="shared" si="6"/>
        <v>0</v>
      </c>
      <c r="K40" s="103">
        <f t="shared" si="6"/>
        <v>56</v>
      </c>
      <c r="L40" s="103" t="str">
        <f t="shared" si="6"/>
        <v/>
      </c>
      <c r="M40" s="103" t="str">
        <f t="shared" si="6"/>
        <v/>
      </c>
    </row>
    <row r="41" ht="21.0" hidden="1" customHeight="1">
      <c r="A41" s="114"/>
      <c r="B41" s="104" t="s">
        <v>2252</v>
      </c>
      <c r="C41" s="105">
        <v>1.0</v>
      </c>
      <c r="D41" s="131"/>
      <c r="E41" s="131"/>
      <c r="F41" s="132" t="s">
        <v>2299</v>
      </c>
      <c r="G41" s="35" t="s">
        <v>2294</v>
      </c>
      <c r="H41" s="133">
        <f t="shared" ref="H41:M41" si="7">IFERROR(ROUND(((VLOOKUP(H$27,$B$36:$C$59,2,FALSE) + VLOOKUP(H$28,$B$36:$C$59,2,FALSE) + VLOOKUP(H$27,$B$36:$C$59,2,FALSE))), 0),"")</f>
        <v>12</v>
      </c>
      <c r="I41" s="133">
        <f t="shared" si="7"/>
        <v>15</v>
      </c>
      <c r="J41" s="133">
        <f t="shared" si="7"/>
        <v>3</v>
      </c>
      <c r="K41" s="133">
        <f t="shared" si="7"/>
        <v>9</v>
      </c>
      <c r="L41" s="133" t="str">
        <f t="shared" si="7"/>
        <v/>
      </c>
      <c r="M41" s="133" t="str">
        <f t="shared" si="7"/>
        <v/>
      </c>
    </row>
    <row r="42" ht="21.0" hidden="1" customHeight="1">
      <c r="A42" s="114"/>
      <c r="B42" s="104" t="s">
        <v>2300</v>
      </c>
      <c r="C42" s="105">
        <v>2.0</v>
      </c>
      <c r="D42" s="131"/>
      <c r="E42" s="131"/>
      <c r="F42" s="33"/>
      <c r="G42" s="35" t="s">
        <v>2295</v>
      </c>
      <c r="H42" s="103">
        <f t="shared" ref="H42:M42" si="8">ROUND(H$41/3*4,0)</f>
        <v>16</v>
      </c>
      <c r="I42" s="103">
        <f t="shared" si="8"/>
        <v>20</v>
      </c>
      <c r="J42" s="103">
        <f t="shared" si="8"/>
        <v>4</v>
      </c>
      <c r="K42" s="103">
        <f t="shared" si="8"/>
        <v>12</v>
      </c>
      <c r="L42" s="103">
        <f t="shared" si="8"/>
        <v>0</v>
      </c>
      <c r="M42" s="103">
        <f t="shared" si="8"/>
        <v>0</v>
      </c>
    </row>
    <row r="43" ht="21.0" customHeight="1">
      <c r="A43" s="114"/>
      <c r="B43" s="104" t="s">
        <v>2277</v>
      </c>
      <c r="C43" s="105">
        <v>3.0</v>
      </c>
      <c r="D43" s="131"/>
      <c r="E43" s="131"/>
      <c r="F43" s="34"/>
      <c r="G43" s="35" t="s">
        <v>2297</v>
      </c>
      <c r="H43" s="103">
        <f t="shared" ref="H43:M43" si="9">IFERROR(VLOOKUP(CONCATENATE(H$41,"-",H$42), $D$118:$E$130, 2, FALSE), "")</f>
        <v>75</v>
      </c>
      <c r="I43" s="103">
        <f t="shared" si="9"/>
        <v>100</v>
      </c>
      <c r="J43" s="103">
        <f t="shared" si="9"/>
        <v>0</v>
      </c>
      <c r="K43" s="103">
        <f t="shared" si="9"/>
        <v>50</v>
      </c>
      <c r="L43" s="103" t="str">
        <f t="shared" si="9"/>
        <v/>
      </c>
      <c r="M43" s="103" t="str">
        <f t="shared" si="9"/>
        <v/>
      </c>
    </row>
    <row r="44" ht="21.0" hidden="1" customHeight="1">
      <c r="A44" s="114"/>
      <c r="B44" s="104" t="s">
        <v>2250</v>
      </c>
      <c r="C44" s="105">
        <v>4.0</v>
      </c>
      <c r="D44" s="131"/>
      <c r="E44" s="131"/>
      <c r="F44" s="132" t="s">
        <v>2301</v>
      </c>
      <c r="G44" s="35" t="s">
        <v>2294</v>
      </c>
      <c r="H44" s="133">
        <f t="shared" ref="H44:M44" si="10">IFERROR(ROUND(((VLOOKUP(H$15,$B$36:$C$59,2,FALSE) + VLOOKUP(H$16,$B$36:$C$59,2,FALSE) + VLOOKUP(H$19,$B$36:$C$59,2,FALSE) + VLOOKUP(H$20,$B$36:$C$59,2,FALSE) + VLOOKUP(H$21,$B$36:$C$59,2,FALSE) + VLOOKUP(H$30,$B$36:$C$59,2,FALSE) + VLOOKUP(H$31,$B$36:$C$59,2,FALSE) + VLOOKUP(H$32,$B$36:$C$59,2,FALSE))), 0),"")</f>
        <v>28</v>
      </c>
      <c r="I44" s="133">
        <f t="shared" si="10"/>
        <v>40</v>
      </c>
      <c r="J44" s="133">
        <f t="shared" si="10"/>
        <v>8</v>
      </c>
      <c r="K44" s="133">
        <f t="shared" si="10"/>
        <v>26</v>
      </c>
      <c r="L44" s="133" t="str">
        <f t="shared" si="10"/>
        <v/>
      </c>
      <c r="M44" s="133" t="str">
        <f t="shared" si="10"/>
        <v/>
      </c>
    </row>
    <row r="45" ht="21.0" hidden="1" customHeight="1">
      <c r="A45" s="114"/>
      <c r="B45" s="104" t="s">
        <v>2251</v>
      </c>
      <c r="C45" s="105">
        <v>5.0</v>
      </c>
      <c r="D45" s="131"/>
      <c r="E45" s="131"/>
      <c r="F45" s="33"/>
      <c r="G45" s="35" t="s">
        <v>2295</v>
      </c>
      <c r="H45" s="103">
        <f t="shared" ref="H45:M45" si="11">ROUND(H$44/8*4,0)</f>
        <v>14</v>
      </c>
      <c r="I45" s="103">
        <f t="shared" si="11"/>
        <v>20</v>
      </c>
      <c r="J45" s="103">
        <f t="shared" si="11"/>
        <v>4</v>
      </c>
      <c r="K45" s="103">
        <f t="shared" si="11"/>
        <v>13</v>
      </c>
      <c r="L45" s="103">
        <f t="shared" si="11"/>
        <v>0</v>
      </c>
      <c r="M45" s="103">
        <f t="shared" si="11"/>
        <v>0</v>
      </c>
    </row>
    <row r="46" ht="21.0" customHeight="1">
      <c r="A46" s="114"/>
      <c r="B46" s="31" t="s">
        <v>2254</v>
      </c>
      <c r="C46" s="105">
        <v>1.0</v>
      </c>
      <c r="D46" s="131"/>
      <c r="E46" s="131"/>
      <c r="F46" s="34"/>
      <c r="G46" s="35" t="s">
        <v>2297</v>
      </c>
      <c r="H46" s="103">
        <f t="shared" ref="H46:M46" si="12">IFERROR(VLOOKUP(CONCATENATE(H$44,"-",H$45), $D$132:$E$164, 2, FALSE), "")</f>
        <v>63</v>
      </c>
      <c r="I46" s="103">
        <f t="shared" si="12"/>
        <v>100</v>
      </c>
      <c r="J46" s="103">
        <f t="shared" si="12"/>
        <v>0</v>
      </c>
      <c r="K46" s="103">
        <f t="shared" si="12"/>
        <v>56</v>
      </c>
      <c r="L46" s="103" t="str">
        <f t="shared" si="12"/>
        <v/>
      </c>
      <c r="M46" s="103" t="str">
        <f t="shared" si="12"/>
        <v/>
      </c>
    </row>
    <row r="47" ht="21.0" customHeight="1">
      <c r="A47" s="114"/>
      <c r="B47" s="31" t="s">
        <v>2273</v>
      </c>
      <c r="C47" s="105">
        <v>2.0</v>
      </c>
      <c r="D47" s="131"/>
      <c r="E47" s="131"/>
      <c r="F47" s="131"/>
      <c r="G47" s="131"/>
      <c r="H47" s="134"/>
      <c r="I47" s="134"/>
      <c r="J47" s="134"/>
      <c r="K47" s="134"/>
      <c r="L47" s="134"/>
      <c r="M47" s="134"/>
    </row>
    <row r="48" ht="21.0" hidden="1" customHeight="1">
      <c r="A48" s="114"/>
      <c r="B48" s="104" t="s">
        <v>2259</v>
      </c>
      <c r="C48" s="105">
        <v>3.0</v>
      </c>
      <c r="D48" s="131"/>
      <c r="E48" s="131"/>
      <c r="F48" s="132" t="s">
        <v>2302</v>
      </c>
      <c r="G48" s="35" t="s">
        <v>2294</v>
      </c>
      <c r="H48" s="109">
        <f t="shared" ref="H48:M48" si="13">IFERROR(AVERAGE(H$35,H$38,H$41,H$44),"")</f>
        <v>22.5</v>
      </c>
      <c r="I48" s="109">
        <f t="shared" si="13"/>
        <v>30</v>
      </c>
      <c r="J48" s="109">
        <f t="shared" si="13"/>
        <v>6</v>
      </c>
      <c r="K48" s="109">
        <f t="shared" si="13"/>
        <v>19</v>
      </c>
      <c r="L48" s="109" t="str">
        <f t="shared" si="13"/>
        <v/>
      </c>
      <c r="M48" s="109" t="str">
        <f t="shared" si="13"/>
        <v/>
      </c>
    </row>
    <row r="49" ht="21.0" hidden="1" customHeight="1">
      <c r="A49" s="114"/>
      <c r="B49" s="104" t="s">
        <v>2258</v>
      </c>
      <c r="C49" s="105">
        <v>4.0</v>
      </c>
      <c r="D49" s="131"/>
      <c r="E49" s="131"/>
      <c r="F49" s="33"/>
      <c r="G49" s="35" t="s">
        <v>2295</v>
      </c>
      <c r="H49" s="109">
        <f t="shared" ref="H49:M49" si="14">AVERAGE(H$36,H$39,H$42,H$45)</f>
        <v>15.25</v>
      </c>
      <c r="I49" s="109">
        <f t="shared" si="14"/>
        <v>20</v>
      </c>
      <c r="J49" s="109">
        <f t="shared" si="14"/>
        <v>4</v>
      </c>
      <c r="K49" s="109">
        <f t="shared" si="14"/>
        <v>12.5</v>
      </c>
      <c r="L49" s="109">
        <f t="shared" si="14"/>
        <v>0</v>
      </c>
      <c r="M49" s="109">
        <f t="shared" si="14"/>
        <v>0</v>
      </c>
    </row>
    <row r="50" ht="21.0" customHeight="1">
      <c r="A50" s="114"/>
      <c r="B50" s="76" t="s">
        <v>2255</v>
      </c>
      <c r="C50" s="105">
        <v>5.0</v>
      </c>
      <c r="D50" s="131"/>
      <c r="E50" s="131"/>
      <c r="F50" s="34"/>
      <c r="G50" s="35" t="s">
        <v>2297</v>
      </c>
      <c r="H50" s="109">
        <f t="shared" ref="H50:M50" si="15">IFERROR(AVERAGE(H$37,H$40,H$43,H$46),"")</f>
        <v>70.5</v>
      </c>
      <c r="I50" s="109">
        <f t="shared" si="15"/>
        <v>100</v>
      </c>
      <c r="J50" s="109">
        <f t="shared" si="15"/>
        <v>0</v>
      </c>
      <c r="K50" s="109">
        <f t="shared" si="15"/>
        <v>53</v>
      </c>
      <c r="L50" s="109" t="str">
        <f t="shared" si="15"/>
        <v/>
      </c>
      <c r="M50" s="109" t="str">
        <f t="shared" si="15"/>
        <v/>
      </c>
    </row>
    <row r="51" ht="18.0" customHeight="1">
      <c r="A51" s="126"/>
      <c r="B51" s="92" t="s">
        <v>2262</v>
      </c>
      <c r="C51" s="135">
        <v>5.0</v>
      </c>
      <c r="F51" s="126"/>
      <c r="G51" s="126"/>
      <c r="H51" s="136"/>
      <c r="I51" s="129"/>
      <c r="J51" s="129"/>
      <c r="K51" s="129"/>
      <c r="L51" s="129"/>
      <c r="M51" s="129"/>
    </row>
    <row r="52" hidden="1">
      <c r="A52" s="126"/>
      <c r="B52" s="92" t="s">
        <v>2269</v>
      </c>
      <c r="C52" s="135">
        <v>3.0</v>
      </c>
      <c r="F52" s="126"/>
      <c r="G52" s="126"/>
      <c r="H52" s="136"/>
      <c r="I52" s="129"/>
      <c r="J52" s="129"/>
      <c r="K52" s="129"/>
      <c r="L52" s="129"/>
      <c r="M52" s="129"/>
    </row>
    <row r="53" hidden="1">
      <c r="A53" s="126"/>
      <c r="B53" s="18" t="s">
        <v>2266</v>
      </c>
      <c r="C53" s="135">
        <v>4.0</v>
      </c>
      <c r="F53" s="126"/>
      <c r="G53" s="126"/>
      <c r="H53" s="136"/>
      <c r="I53" s="129"/>
      <c r="J53" s="129"/>
      <c r="K53" s="129"/>
      <c r="L53" s="129"/>
      <c r="M53" s="129"/>
    </row>
    <row r="54" hidden="1">
      <c r="A54" s="126"/>
      <c r="B54" s="18" t="s">
        <v>2267</v>
      </c>
      <c r="C54" s="135">
        <v>5.0</v>
      </c>
      <c r="F54" s="126"/>
      <c r="G54" s="126"/>
      <c r="H54" s="136"/>
      <c r="I54" s="129"/>
      <c r="J54" s="129"/>
      <c r="K54" s="129"/>
      <c r="L54" s="129"/>
      <c r="M54" s="129"/>
    </row>
    <row r="55" hidden="1">
      <c r="A55" s="126"/>
      <c r="B55" s="92" t="s">
        <v>2289</v>
      </c>
      <c r="C55" s="135">
        <v>1.0</v>
      </c>
      <c r="F55" s="126"/>
      <c r="G55" s="126"/>
      <c r="H55" s="136"/>
      <c r="I55" s="129"/>
      <c r="J55" s="129"/>
      <c r="K55" s="129"/>
      <c r="L55" s="129"/>
      <c r="M55" s="129"/>
    </row>
    <row r="56" hidden="1">
      <c r="A56" s="126"/>
      <c r="B56" s="18" t="s">
        <v>2303</v>
      </c>
      <c r="C56" s="135">
        <v>2.0</v>
      </c>
      <c r="F56" s="126"/>
      <c r="G56" s="126"/>
      <c r="H56" s="136"/>
      <c r="I56" s="129"/>
      <c r="J56" s="129"/>
      <c r="K56" s="129"/>
      <c r="L56" s="129"/>
      <c r="M56" s="129"/>
    </row>
    <row r="57" hidden="1">
      <c r="A57" s="126"/>
      <c r="B57" s="18" t="s">
        <v>2288</v>
      </c>
      <c r="C57" s="135">
        <v>3.0</v>
      </c>
      <c r="F57" s="126"/>
      <c r="G57" s="126"/>
      <c r="H57" s="136"/>
      <c r="I57" s="129"/>
      <c r="J57" s="129"/>
      <c r="K57" s="129"/>
      <c r="L57" s="129"/>
      <c r="M57" s="129"/>
    </row>
    <row r="58" hidden="1">
      <c r="A58" s="126"/>
      <c r="B58" s="18" t="s">
        <v>2291</v>
      </c>
      <c r="C58" s="135">
        <v>4.0</v>
      </c>
      <c r="F58" s="126"/>
      <c r="G58" s="126"/>
      <c r="H58" s="136"/>
      <c r="I58" s="129"/>
      <c r="J58" s="129"/>
      <c r="K58" s="129"/>
      <c r="L58" s="129"/>
      <c r="M58" s="129"/>
    </row>
    <row r="59" hidden="1">
      <c r="A59" s="126"/>
      <c r="B59" s="18" t="s">
        <v>2290</v>
      </c>
      <c r="C59" s="135">
        <v>5.0</v>
      </c>
      <c r="F59" s="126"/>
      <c r="G59" s="126"/>
      <c r="H59" s="136"/>
      <c r="I59" s="129"/>
      <c r="J59" s="129"/>
      <c r="K59" s="129"/>
      <c r="L59" s="129"/>
      <c r="M59" s="129"/>
    </row>
    <row r="60" hidden="1">
      <c r="A60" s="126"/>
      <c r="B60" s="137" t="s">
        <v>2304</v>
      </c>
      <c r="C60" s="39"/>
      <c r="D60" s="39"/>
      <c r="E60" s="40"/>
      <c r="F60" s="126"/>
      <c r="G60" s="126"/>
      <c r="H60" s="136"/>
      <c r="I60" s="129"/>
      <c r="J60" s="129"/>
      <c r="K60" s="129"/>
      <c r="L60" s="129"/>
      <c r="M60" s="129"/>
    </row>
    <row r="61" hidden="1">
      <c r="A61" s="78"/>
      <c r="B61" s="137" t="s">
        <v>2293</v>
      </c>
      <c r="C61" s="39"/>
      <c r="D61" s="39"/>
      <c r="E61" s="40"/>
      <c r="F61" s="126"/>
      <c r="G61" s="126"/>
      <c r="H61" s="136"/>
      <c r="I61" s="129"/>
      <c r="J61" s="129"/>
      <c r="K61" s="129"/>
      <c r="L61" s="129"/>
      <c r="M61" s="129"/>
    </row>
    <row r="62" hidden="1">
      <c r="A62" s="78"/>
      <c r="B62" s="28">
        <v>7.0</v>
      </c>
      <c r="C62" s="135">
        <v>4.0</v>
      </c>
      <c r="D62" s="26" t="s">
        <v>2305</v>
      </c>
      <c r="E62" s="135">
        <v>0.0</v>
      </c>
      <c r="F62" s="126"/>
      <c r="G62" s="126"/>
      <c r="H62" s="136"/>
      <c r="I62" s="129"/>
      <c r="J62" s="129"/>
      <c r="K62" s="129"/>
      <c r="L62" s="129"/>
      <c r="M62" s="129"/>
    </row>
    <row r="63" hidden="1">
      <c r="A63" s="78"/>
      <c r="B63" s="28">
        <v>8.0</v>
      </c>
      <c r="C63" s="135">
        <v>5.0</v>
      </c>
      <c r="D63" s="26" t="s">
        <v>2306</v>
      </c>
      <c r="E63" s="135">
        <v>6.0</v>
      </c>
      <c r="F63" s="126"/>
      <c r="G63" s="126"/>
      <c r="H63" s="136"/>
      <c r="I63" s="129"/>
      <c r="J63" s="129"/>
      <c r="K63" s="129"/>
      <c r="L63" s="129"/>
      <c r="M63" s="129"/>
    </row>
    <row r="64" hidden="1">
      <c r="A64" s="78"/>
      <c r="B64" s="28">
        <v>9.0</v>
      </c>
      <c r="C64" s="135">
        <v>5.0</v>
      </c>
      <c r="D64" s="26" t="s">
        <v>2307</v>
      </c>
      <c r="E64" s="135">
        <v>6.0</v>
      </c>
      <c r="F64" s="126"/>
      <c r="G64" s="126"/>
      <c r="H64" s="136"/>
      <c r="I64" s="129"/>
      <c r="J64" s="129"/>
      <c r="K64" s="129"/>
      <c r="L64" s="129"/>
      <c r="M64" s="129"/>
    </row>
    <row r="65" hidden="1">
      <c r="A65" s="78"/>
      <c r="B65" s="28">
        <v>10.0</v>
      </c>
      <c r="C65" s="135">
        <v>6.0</v>
      </c>
      <c r="D65" s="26" t="s">
        <v>2308</v>
      </c>
      <c r="E65" s="135">
        <v>13.0</v>
      </c>
      <c r="F65" s="126"/>
      <c r="G65" s="126"/>
      <c r="H65" s="136"/>
      <c r="I65" s="129"/>
      <c r="J65" s="129"/>
      <c r="K65" s="129"/>
      <c r="L65" s="129"/>
      <c r="M65" s="129"/>
    </row>
    <row r="66" hidden="1">
      <c r="A66" s="78"/>
      <c r="B66" s="28">
        <v>11.0</v>
      </c>
      <c r="C66" s="135">
        <v>6.0</v>
      </c>
      <c r="D66" s="26" t="s">
        <v>2309</v>
      </c>
      <c r="E66" s="135">
        <v>13.0</v>
      </c>
      <c r="F66" s="126"/>
      <c r="G66" s="126"/>
      <c r="H66" s="136"/>
      <c r="I66" s="129"/>
      <c r="J66" s="129"/>
      <c r="K66" s="129"/>
      <c r="L66" s="129"/>
      <c r="M66" s="129"/>
    </row>
    <row r="67" hidden="1">
      <c r="A67" s="78"/>
      <c r="B67" s="28">
        <v>12.0</v>
      </c>
      <c r="C67" s="135">
        <v>7.0</v>
      </c>
      <c r="D67" s="26" t="s">
        <v>2310</v>
      </c>
      <c r="E67" s="135">
        <v>19.0</v>
      </c>
      <c r="F67" s="126"/>
      <c r="G67" s="126"/>
      <c r="H67" s="136"/>
      <c r="I67" s="129"/>
      <c r="J67" s="129"/>
      <c r="K67" s="129"/>
      <c r="L67" s="129"/>
      <c r="M67" s="129"/>
    </row>
    <row r="68" hidden="1">
      <c r="A68" s="78"/>
      <c r="B68" s="28">
        <v>13.0</v>
      </c>
      <c r="C68" s="135">
        <v>7.0</v>
      </c>
      <c r="D68" s="26" t="s">
        <v>2311</v>
      </c>
      <c r="E68" s="135">
        <v>19.0</v>
      </c>
      <c r="F68" s="126"/>
      <c r="G68" s="126"/>
      <c r="H68" s="136"/>
      <c r="I68" s="129"/>
      <c r="J68" s="129"/>
      <c r="K68" s="129"/>
      <c r="L68" s="129"/>
      <c r="M68" s="129"/>
    </row>
    <row r="69" hidden="1">
      <c r="A69" s="78"/>
      <c r="B69" s="28">
        <v>14.0</v>
      </c>
      <c r="C69" s="135">
        <v>8.0</v>
      </c>
      <c r="D69" s="26" t="s">
        <v>2312</v>
      </c>
      <c r="E69" s="135">
        <v>25.0</v>
      </c>
      <c r="F69" s="126"/>
      <c r="G69" s="126"/>
      <c r="H69" s="136"/>
      <c r="I69" s="129"/>
      <c r="J69" s="129"/>
      <c r="K69" s="129"/>
      <c r="L69" s="129"/>
      <c r="M69" s="129"/>
    </row>
    <row r="70" hidden="1">
      <c r="A70" s="78"/>
      <c r="B70" s="28">
        <v>15.0</v>
      </c>
      <c r="C70" s="135">
        <v>9.0</v>
      </c>
      <c r="D70" s="26" t="s">
        <v>2313</v>
      </c>
      <c r="E70" s="135">
        <v>31.0</v>
      </c>
      <c r="F70" s="126"/>
      <c r="G70" s="126"/>
      <c r="H70" s="136"/>
      <c r="I70" s="129"/>
      <c r="J70" s="129"/>
      <c r="K70" s="129"/>
      <c r="L70" s="129"/>
      <c r="M70" s="129"/>
    </row>
    <row r="71" hidden="1">
      <c r="A71" s="78"/>
      <c r="B71" s="28">
        <v>16.0</v>
      </c>
      <c r="C71" s="135">
        <v>9.0</v>
      </c>
      <c r="D71" s="26" t="s">
        <v>2314</v>
      </c>
      <c r="E71" s="135">
        <v>31.0</v>
      </c>
      <c r="F71" s="126"/>
      <c r="G71" s="126"/>
      <c r="H71" s="136"/>
      <c r="I71" s="129"/>
      <c r="J71" s="129"/>
      <c r="K71" s="129"/>
      <c r="L71" s="129"/>
      <c r="M71" s="129"/>
    </row>
    <row r="72" hidden="1">
      <c r="A72" s="78"/>
      <c r="B72" s="28">
        <v>17.0</v>
      </c>
      <c r="C72" s="135">
        <v>10.0</v>
      </c>
      <c r="D72" s="26" t="s">
        <v>2315</v>
      </c>
      <c r="E72" s="135">
        <v>38.0</v>
      </c>
      <c r="F72" s="126"/>
      <c r="G72" s="126"/>
      <c r="H72" s="136"/>
      <c r="I72" s="129"/>
      <c r="J72" s="129"/>
      <c r="K72" s="129"/>
      <c r="L72" s="129"/>
      <c r="M72" s="129"/>
    </row>
    <row r="73" hidden="1">
      <c r="A73" s="78"/>
      <c r="B73" s="28">
        <v>18.0</v>
      </c>
      <c r="C73" s="135">
        <v>10.0</v>
      </c>
      <c r="D73" s="26" t="s">
        <v>2316</v>
      </c>
      <c r="E73" s="135">
        <v>38.0</v>
      </c>
      <c r="F73" s="126"/>
      <c r="G73" s="126"/>
      <c r="H73" s="136"/>
      <c r="I73" s="129"/>
      <c r="J73" s="129"/>
      <c r="K73" s="129"/>
      <c r="L73" s="129"/>
      <c r="M73" s="129"/>
    </row>
    <row r="74" hidden="1">
      <c r="A74" s="78"/>
      <c r="B74" s="28">
        <v>19.0</v>
      </c>
      <c r="C74" s="135">
        <v>11.0</v>
      </c>
      <c r="D74" s="26" t="s">
        <v>2317</v>
      </c>
      <c r="E74" s="135">
        <v>44.0</v>
      </c>
      <c r="F74" s="126"/>
      <c r="G74" s="126"/>
      <c r="H74" s="136"/>
      <c r="I74" s="129"/>
      <c r="J74" s="129"/>
      <c r="K74" s="129"/>
      <c r="L74" s="129"/>
      <c r="M74" s="129"/>
    </row>
    <row r="75" hidden="1">
      <c r="A75" s="78"/>
      <c r="B75" s="28">
        <v>20.0</v>
      </c>
      <c r="C75" s="135">
        <v>11.0</v>
      </c>
      <c r="D75" s="26" t="s">
        <v>2318</v>
      </c>
      <c r="E75" s="135">
        <v>44.0</v>
      </c>
      <c r="F75" s="126"/>
      <c r="G75" s="126"/>
      <c r="H75" s="136"/>
      <c r="I75" s="129"/>
      <c r="J75" s="129"/>
      <c r="K75" s="129"/>
      <c r="L75" s="129"/>
      <c r="M75" s="129"/>
    </row>
    <row r="76" hidden="1">
      <c r="A76" s="78"/>
      <c r="B76" s="28">
        <v>21.0</v>
      </c>
      <c r="C76" s="135">
        <v>12.0</v>
      </c>
      <c r="D76" s="26" t="s">
        <v>2319</v>
      </c>
      <c r="E76" s="135">
        <v>50.0</v>
      </c>
      <c r="F76" s="126"/>
      <c r="G76" s="126"/>
      <c r="H76" s="136"/>
      <c r="I76" s="129"/>
      <c r="J76" s="129"/>
      <c r="K76" s="129"/>
      <c r="L76" s="129"/>
      <c r="M76" s="129"/>
    </row>
    <row r="77" hidden="1">
      <c r="A77" s="78"/>
      <c r="B77" s="28">
        <v>22.0</v>
      </c>
      <c r="C77" s="135">
        <v>13.0</v>
      </c>
      <c r="D77" s="26" t="s">
        <v>2320</v>
      </c>
      <c r="E77" s="135">
        <v>56.0</v>
      </c>
      <c r="F77" s="126"/>
      <c r="G77" s="126"/>
      <c r="H77" s="136"/>
      <c r="I77" s="129"/>
      <c r="J77" s="129"/>
      <c r="K77" s="129"/>
      <c r="L77" s="129"/>
      <c r="M77" s="129"/>
    </row>
    <row r="78" hidden="1">
      <c r="A78" s="78"/>
      <c r="B78" s="28">
        <v>23.0</v>
      </c>
      <c r="C78" s="135">
        <v>13.0</v>
      </c>
      <c r="D78" s="26" t="s">
        <v>2321</v>
      </c>
      <c r="E78" s="135">
        <v>56.0</v>
      </c>
      <c r="F78" s="126"/>
      <c r="G78" s="126"/>
      <c r="H78" s="136"/>
      <c r="I78" s="129"/>
      <c r="J78" s="129"/>
      <c r="K78" s="129"/>
      <c r="L78" s="129"/>
      <c r="M78" s="129"/>
    </row>
    <row r="79" hidden="1">
      <c r="A79" s="78"/>
      <c r="B79" s="28">
        <v>24.0</v>
      </c>
      <c r="C79" s="135">
        <v>14.0</v>
      </c>
      <c r="D79" s="26" t="s">
        <v>2322</v>
      </c>
      <c r="E79" s="135">
        <v>63.0</v>
      </c>
      <c r="F79" s="126"/>
      <c r="G79" s="126"/>
      <c r="H79" s="136"/>
      <c r="I79" s="129"/>
      <c r="J79" s="129"/>
      <c r="K79" s="129"/>
      <c r="L79" s="129"/>
      <c r="M79" s="129"/>
    </row>
    <row r="80" hidden="1">
      <c r="A80" s="78"/>
      <c r="B80" s="28">
        <v>25.0</v>
      </c>
      <c r="C80" s="135">
        <v>14.0</v>
      </c>
      <c r="D80" s="26" t="s">
        <v>2323</v>
      </c>
      <c r="E80" s="135">
        <v>63.0</v>
      </c>
      <c r="F80" s="126"/>
      <c r="G80" s="126"/>
      <c r="H80" s="136"/>
      <c r="I80" s="129"/>
      <c r="J80" s="129"/>
      <c r="K80" s="129"/>
      <c r="L80" s="129"/>
      <c r="M80" s="129"/>
    </row>
    <row r="81" hidden="1">
      <c r="A81" s="78"/>
      <c r="B81" s="28">
        <v>26.0</v>
      </c>
      <c r="C81" s="135">
        <v>15.0</v>
      </c>
      <c r="D81" s="26" t="s">
        <v>2324</v>
      </c>
      <c r="E81" s="135">
        <v>69.0</v>
      </c>
      <c r="F81" s="126"/>
      <c r="G81" s="126"/>
      <c r="H81" s="136"/>
      <c r="I81" s="129"/>
      <c r="J81" s="129"/>
      <c r="K81" s="129"/>
      <c r="L81" s="129"/>
      <c r="M81" s="129"/>
    </row>
    <row r="82" hidden="1">
      <c r="A82" s="78"/>
      <c r="B82" s="28">
        <v>27.0</v>
      </c>
      <c r="C82" s="135">
        <v>15.0</v>
      </c>
      <c r="D82" s="26" t="s">
        <v>2325</v>
      </c>
      <c r="E82" s="135">
        <v>69.0</v>
      </c>
      <c r="F82" s="126"/>
      <c r="G82" s="126"/>
      <c r="H82" s="136"/>
      <c r="I82" s="129"/>
      <c r="J82" s="129"/>
      <c r="K82" s="129"/>
      <c r="L82" s="129"/>
      <c r="M82" s="129"/>
    </row>
    <row r="83" hidden="1">
      <c r="A83" s="78"/>
      <c r="B83" s="28">
        <v>28.0</v>
      </c>
      <c r="C83" s="135">
        <v>16.0</v>
      </c>
      <c r="D83" s="26" t="s">
        <v>2326</v>
      </c>
      <c r="E83" s="135">
        <v>75.0</v>
      </c>
      <c r="F83" s="126"/>
      <c r="G83" s="126"/>
      <c r="H83" s="136"/>
      <c r="I83" s="129"/>
      <c r="J83" s="129"/>
      <c r="K83" s="129"/>
      <c r="L83" s="129"/>
      <c r="M83" s="129"/>
    </row>
    <row r="84" hidden="1">
      <c r="A84" s="78"/>
      <c r="B84" s="28">
        <v>29.0</v>
      </c>
      <c r="C84" s="135">
        <v>17.0</v>
      </c>
      <c r="D84" s="26" t="s">
        <v>2327</v>
      </c>
      <c r="E84" s="135">
        <v>81.0</v>
      </c>
      <c r="F84" s="126"/>
      <c r="G84" s="126"/>
      <c r="H84" s="136"/>
      <c r="I84" s="129"/>
      <c r="J84" s="129"/>
      <c r="K84" s="129"/>
      <c r="L84" s="129"/>
      <c r="M84" s="129"/>
    </row>
    <row r="85" hidden="1">
      <c r="A85" s="78"/>
      <c r="B85" s="28">
        <v>30.0</v>
      </c>
      <c r="C85" s="135">
        <v>17.0</v>
      </c>
      <c r="D85" s="26" t="s">
        <v>2328</v>
      </c>
      <c r="E85" s="135">
        <v>81.0</v>
      </c>
      <c r="F85" s="126"/>
      <c r="G85" s="126"/>
      <c r="H85" s="136"/>
      <c r="I85" s="129"/>
      <c r="J85" s="129"/>
      <c r="K85" s="129"/>
      <c r="L85" s="129"/>
      <c r="M85" s="129"/>
    </row>
    <row r="86" hidden="1">
      <c r="A86" s="78"/>
      <c r="B86" s="28">
        <v>31.0</v>
      </c>
      <c r="C86" s="135">
        <v>18.0</v>
      </c>
      <c r="D86" s="26" t="s">
        <v>2329</v>
      </c>
      <c r="E86" s="135">
        <v>88.0</v>
      </c>
      <c r="F86" s="126"/>
      <c r="G86" s="126"/>
      <c r="H86" s="136"/>
      <c r="I86" s="129"/>
      <c r="J86" s="129"/>
      <c r="K86" s="129"/>
      <c r="L86" s="129"/>
      <c r="M86" s="129"/>
    </row>
    <row r="87" hidden="1">
      <c r="A87" s="78"/>
      <c r="B87" s="28">
        <v>32.0</v>
      </c>
      <c r="C87" s="135">
        <v>18.0</v>
      </c>
      <c r="D87" s="26" t="s">
        <v>2330</v>
      </c>
      <c r="E87" s="135">
        <v>88.0</v>
      </c>
      <c r="F87" s="126"/>
      <c r="G87" s="126"/>
      <c r="H87" s="136"/>
      <c r="I87" s="129"/>
      <c r="J87" s="129"/>
      <c r="K87" s="129"/>
      <c r="L87" s="129"/>
      <c r="M87" s="129"/>
    </row>
    <row r="88" hidden="1">
      <c r="A88" s="78"/>
      <c r="B88" s="28">
        <v>33.0</v>
      </c>
      <c r="C88" s="135">
        <v>19.0</v>
      </c>
      <c r="D88" s="26" t="s">
        <v>2331</v>
      </c>
      <c r="E88" s="135">
        <v>94.0</v>
      </c>
      <c r="F88" s="126"/>
      <c r="G88" s="126"/>
      <c r="H88" s="136"/>
      <c r="I88" s="129"/>
      <c r="J88" s="129"/>
      <c r="K88" s="129"/>
      <c r="L88" s="129"/>
      <c r="M88" s="129"/>
    </row>
    <row r="89" hidden="1">
      <c r="A89" s="78"/>
      <c r="B89" s="28">
        <v>34.0</v>
      </c>
      <c r="C89" s="135">
        <v>19.0</v>
      </c>
      <c r="D89" s="26" t="s">
        <v>2332</v>
      </c>
      <c r="E89" s="135">
        <v>94.0</v>
      </c>
      <c r="F89" s="126"/>
      <c r="G89" s="126"/>
      <c r="H89" s="136"/>
      <c r="I89" s="129"/>
      <c r="J89" s="129"/>
      <c r="K89" s="129"/>
      <c r="L89" s="129"/>
      <c r="M89" s="129"/>
    </row>
    <row r="90" hidden="1">
      <c r="A90" s="78"/>
      <c r="B90" s="28">
        <v>35.0</v>
      </c>
      <c r="C90" s="135">
        <v>20.0</v>
      </c>
      <c r="D90" s="26" t="s">
        <v>2333</v>
      </c>
      <c r="E90" s="135">
        <v>100.0</v>
      </c>
      <c r="F90" s="126"/>
      <c r="G90" s="126"/>
      <c r="H90" s="136"/>
      <c r="I90" s="129"/>
      <c r="J90" s="129"/>
      <c r="K90" s="129"/>
      <c r="L90" s="129"/>
      <c r="M90" s="129"/>
    </row>
    <row r="91" hidden="1">
      <c r="A91" s="126"/>
      <c r="B91" s="137" t="s">
        <v>2298</v>
      </c>
      <c r="C91" s="39"/>
      <c r="D91" s="39"/>
      <c r="E91" s="40"/>
      <c r="F91" s="126"/>
      <c r="G91" s="126"/>
      <c r="H91" s="136"/>
      <c r="I91" s="129"/>
      <c r="J91" s="129"/>
      <c r="K91" s="129"/>
      <c r="L91" s="129"/>
      <c r="M91" s="129"/>
    </row>
    <row r="92" hidden="1">
      <c r="A92" s="126"/>
      <c r="B92" s="27">
        <v>6.0</v>
      </c>
      <c r="C92" s="135">
        <v>4.0</v>
      </c>
      <c r="D92" s="26" t="s">
        <v>2334</v>
      </c>
      <c r="E92" s="135">
        <v>0.0</v>
      </c>
      <c r="F92" s="126"/>
      <c r="G92" s="126"/>
      <c r="H92" s="136"/>
      <c r="I92" s="129"/>
      <c r="J92" s="129"/>
      <c r="K92" s="129"/>
      <c r="L92" s="129"/>
      <c r="M92" s="129"/>
    </row>
    <row r="93" hidden="1">
      <c r="A93" s="126"/>
      <c r="B93" s="27">
        <v>7.0</v>
      </c>
      <c r="C93" s="135">
        <v>5.0</v>
      </c>
      <c r="D93" s="26" t="s">
        <v>2335</v>
      </c>
      <c r="E93" s="135">
        <v>6.0</v>
      </c>
      <c r="F93" s="126"/>
      <c r="G93" s="126"/>
      <c r="H93" s="136"/>
      <c r="I93" s="129"/>
      <c r="J93" s="129"/>
      <c r="K93" s="129"/>
      <c r="L93" s="129"/>
      <c r="M93" s="129"/>
    </row>
    <row r="94" hidden="1">
      <c r="A94" s="126"/>
      <c r="B94" s="27">
        <v>8.0</v>
      </c>
      <c r="C94" s="135">
        <v>5.0</v>
      </c>
      <c r="D94" s="26" t="s">
        <v>2306</v>
      </c>
      <c r="E94" s="135">
        <v>6.0</v>
      </c>
      <c r="F94" s="126"/>
      <c r="G94" s="126"/>
      <c r="H94" s="136"/>
      <c r="I94" s="129"/>
      <c r="J94" s="129"/>
      <c r="K94" s="129"/>
      <c r="L94" s="129"/>
      <c r="M94" s="129"/>
    </row>
    <row r="95" hidden="1">
      <c r="A95" s="126"/>
      <c r="B95" s="27">
        <v>9.0</v>
      </c>
      <c r="C95" s="135">
        <v>6.0</v>
      </c>
      <c r="D95" s="26" t="s">
        <v>2336</v>
      </c>
      <c r="E95" s="135">
        <v>13.0</v>
      </c>
      <c r="F95" s="126"/>
      <c r="G95" s="126"/>
      <c r="H95" s="136"/>
      <c r="I95" s="129"/>
      <c r="J95" s="129"/>
      <c r="K95" s="129"/>
      <c r="L95" s="129"/>
      <c r="M95" s="129"/>
    </row>
    <row r="96" hidden="1">
      <c r="A96" s="126"/>
      <c r="B96" s="27">
        <v>10.0</v>
      </c>
      <c r="C96" s="135">
        <v>7.0</v>
      </c>
      <c r="D96" s="26" t="s">
        <v>2337</v>
      </c>
      <c r="E96" s="135">
        <v>19.0</v>
      </c>
      <c r="F96" s="126"/>
      <c r="G96" s="126"/>
      <c r="H96" s="136"/>
      <c r="I96" s="129"/>
      <c r="J96" s="129"/>
      <c r="K96" s="129"/>
      <c r="L96" s="129"/>
      <c r="M96" s="129"/>
    </row>
    <row r="97" hidden="1">
      <c r="A97" s="126"/>
      <c r="B97" s="27">
        <v>11.0</v>
      </c>
      <c r="C97" s="135">
        <v>7.0</v>
      </c>
      <c r="D97" s="26" t="s">
        <v>2338</v>
      </c>
      <c r="E97" s="135">
        <v>19.0</v>
      </c>
      <c r="F97" s="126"/>
      <c r="G97" s="126"/>
      <c r="H97" s="136"/>
      <c r="I97" s="129"/>
      <c r="J97" s="129"/>
      <c r="K97" s="129"/>
      <c r="L97" s="129"/>
      <c r="M97" s="129"/>
    </row>
    <row r="98" hidden="1">
      <c r="A98" s="126"/>
      <c r="B98" s="27">
        <v>12.0</v>
      </c>
      <c r="C98" s="135">
        <v>8.0</v>
      </c>
      <c r="D98" s="26" t="s">
        <v>2339</v>
      </c>
      <c r="E98" s="135">
        <v>25.0</v>
      </c>
      <c r="F98" s="126"/>
      <c r="G98" s="126"/>
      <c r="H98" s="136"/>
      <c r="I98" s="129"/>
      <c r="J98" s="129"/>
      <c r="K98" s="129"/>
      <c r="L98" s="129"/>
      <c r="M98" s="129"/>
    </row>
    <row r="99" hidden="1">
      <c r="A99" s="126"/>
      <c r="B99" s="27">
        <v>13.0</v>
      </c>
      <c r="C99" s="135">
        <v>9.0</v>
      </c>
      <c r="D99" s="26" t="s">
        <v>2340</v>
      </c>
      <c r="E99" s="135">
        <v>31.0</v>
      </c>
      <c r="F99" s="126"/>
      <c r="G99" s="126"/>
      <c r="H99" s="136"/>
      <c r="I99" s="129"/>
      <c r="J99" s="129"/>
      <c r="K99" s="129"/>
      <c r="L99" s="129"/>
      <c r="M99" s="129"/>
    </row>
    <row r="100" hidden="1">
      <c r="A100" s="126"/>
      <c r="B100" s="27">
        <v>14.0</v>
      </c>
      <c r="C100" s="135">
        <v>9.0</v>
      </c>
      <c r="D100" s="26" t="s">
        <v>2341</v>
      </c>
      <c r="E100" s="135">
        <v>31.0</v>
      </c>
      <c r="F100" s="126"/>
      <c r="G100" s="126"/>
      <c r="H100" s="136"/>
      <c r="I100" s="129"/>
      <c r="J100" s="129"/>
      <c r="K100" s="129"/>
      <c r="L100" s="129"/>
      <c r="M100" s="129"/>
    </row>
    <row r="101" hidden="1">
      <c r="A101" s="126"/>
      <c r="B101" s="27">
        <v>15.0</v>
      </c>
      <c r="C101" s="135">
        <v>10.0</v>
      </c>
      <c r="D101" s="26" t="s">
        <v>2342</v>
      </c>
      <c r="E101" s="135">
        <v>38.0</v>
      </c>
      <c r="F101" s="126"/>
      <c r="G101" s="126"/>
      <c r="H101" s="136"/>
      <c r="I101" s="129"/>
      <c r="J101" s="129"/>
      <c r="K101" s="129"/>
      <c r="L101" s="129"/>
      <c r="M101" s="129"/>
    </row>
    <row r="102" hidden="1">
      <c r="A102" s="126"/>
      <c r="B102" s="27">
        <v>16.0</v>
      </c>
      <c r="C102" s="135">
        <v>11.0</v>
      </c>
      <c r="D102" s="26" t="s">
        <v>2343</v>
      </c>
      <c r="E102" s="135">
        <v>44.0</v>
      </c>
      <c r="F102" s="126"/>
      <c r="G102" s="126"/>
      <c r="H102" s="136"/>
      <c r="I102" s="129"/>
      <c r="J102" s="129"/>
      <c r="K102" s="129"/>
      <c r="L102" s="129"/>
      <c r="M102" s="129"/>
    </row>
    <row r="103" hidden="1">
      <c r="A103" s="126"/>
      <c r="B103" s="27">
        <v>17.0</v>
      </c>
      <c r="C103" s="135">
        <v>11.0</v>
      </c>
      <c r="D103" s="26" t="s">
        <v>2344</v>
      </c>
      <c r="E103" s="135">
        <v>44.0</v>
      </c>
      <c r="F103" s="126"/>
      <c r="G103" s="126"/>
      <c r="H103" s="136"/>
      <c r="I103" s="129"/>
      <c r="J103" s="129"/>
      <c r="K103" s="129"/>
      <c r="L103" s="129"/>
      <c r="M103" s="129"/>
    </row>
    <row r="104" hidden="1">
      <c r="A104" s="126"/>
      <c r="B104" s="27">
        <v>18.0</v>
      </c>
      <c r="C104" s="135">
        <v>12.0</v>
      </c>
      <c r="D104" s="26" t="s">
        <v>2345</v>
      </c>
      <c r="E104" s="135">
        <v>50.0</v>
      </c>
      <c r="F104" s="126"/>
      <c r="G104" s="126"/>
      <c r="H104" s="136"/>
      <c r="I104" s="129"/>
      <c r="J104" s="129"/>
      <c r="K104" s="129"/>
      <c r="L104" s="129"/>
      <c r="M104" s="129"/>
    </row>
    <row r="105" hidden="1">
      <c r="A105" s="126"/>
      <c r="B105" s="27">
        <v>19.0</v>
      </c>
      <c r="C105" s="135">
        <v>13.0</v>
      </c>
      <c r="D105" s="26" t="s">
        <v>2346</v>
      </c>
      <c r="E105" s="135">
        <v>56.0</v>
      </c>
      <c r="F105" s="126"/>
      <c r="G105" s="126"/>
      <c r="H105" s="136"/>
      <c r="I105" s="129"/>
      <c r="J105" s="129"/>
      <c r="K105" s="129"/>
      <c r="L105" s="129"/>
      <c r="M105" s="129"/>
    </row>
    <row r="106" hidden="1">
      <c r="A106" s="126"/>
      <c r="B106" s="27">
        <v>20.0</v>
      </c>
      <c r="C106" s="135">
        <v>13.0</v>
      </c>
      <c r="D106" s="26" t="s">
        <v>2347</v>
      </c>
      <c r="E106" s="135">
        <v>56.0</v>
      </c>
      <c r="F106" s="126"/>
      <c r="G106" s="126"/>
      <c r="H106" s="136"/>
      <c r="I106" s="129"/>
      <c r="J106" s="129"/>
      <c r="K106" s="129"/>
      <c r="L106" s="129"/>
      <c r="M106" s="129"/>
    </row>
    <row r="107" hidden="1">
      <c r="A107" s="126"/>
      <c r="B107" s="27">
        <v>21.0</v>
      </c>
      <c r="C107" s="135">
        <v>14.0</v>
      </c>
      <c r="D107" s="26" t="s">
        <v>2348</v>
      </c>
      <c r="E107" s="135">
        <v>63.0</v>
      </c>
      <c r="F107" s="126"/>
      <c r="G107" s="126"/>
      <c r="H107" s="136"/>
      <c r="I107" s="129"/>
      <c r="J107" s="129"/>
      <c r="K107" s="129"/>
      <c r="L107" s="129"/>
      <c r="M107" s="129"/>
    </row>
    <row r="108" hidden="1">
      <c r="A108" s="126"/>
      <c r="B108" s="27">
        <v>22.0</v>
      </c>
      <c r="C108" s="135">
        <v>15.0</v>
      </c>
      <c r="D108" s="26" t="s">
        <v>2349</v>
      </c>
      <c r="E108" s="135">
        <v>69.0</v>
      </c>
      <c r="F108" s="126"/>
      <c r="G108" s="126"/>
      <c r="H108" s="136"/>
      <c r="I108" s="129"/>
      <c r="J108" s="129"/>
      <c r="K108" s="129"/>
      <c r="L108" s="129"/>
      <c r="M108" s="129"/>
    </row>
    <row r="109" hidden="1">
      <c r="A109" s="126"/>
      <c r="B109" s="27">
        <v>23.0</v>
      </c>
      <c r="C109" s="135">
        <v>15.0</v>
      </c>
      <c r="D109" s="26" t="s">
        <v>2350</v>
      </c>
      <c r="E109" s="135">
        <v>69.0</v>
      </c>
      <c r="F109" s="126"/>
      <c r="G109" s="126"/>
      <c r="H109" s="136"/>
      <c r="I109" s="129"/>
      <c r="J109" s="129"/>
      <c r="K109" s="129"/>
      <c r="L109" s="129"/>
      <c r="M109" s="129"/>
    </row>
    <row r="110" hidden="1">
      <c r="A110" s="126"/>
      <c r="B110" s="27">
        <v>24.0</v>
      </c>
      <c r="C110" s="135">
        <v>16.0</v>
      </c>
      <c r="D110" s="26" t="s">
        <v>2351</v>
      </c>
      <c r="E110" s="135">
        <v>75.0</v>
      </c>
      <c r="F110" s="126"/>
      <c r="G110" s="126"/>
      <c r="H110" s="136"/>
      <c r="I110" s="129"/>
      <c r="J110" s="129"/>
      <c r="K110" s="129"/>
      <c r="L110" s="129"/>
      <c r="M110" s="129"/>
    </row>
    <row r="111" hidden="1">
      <c r="A111" s="126"/>
      <c r="B111" s="27">
        <v>25.0</v>
      </c>
      <c r="C111" s="135">
        <v>17.0</v>
      </c>
      <c r="D111" s="26" t="s">
        <v>2352</v>
      </c>
      <c r="E111" s="135">
        <v>81.0</v>
      </c>
      <c r="F111" s="126"/>
      <c r="G111" s="126"/>
      <c r="H111" s="136"/>
      <c r="I111" s="129"/>
      <c r="J111" s="129"/>
      <c r="K111" s="129"/>
      <c r="L111" s="129"/>
      <c r="M111" s="129"/>
    </row>
    <row r="112" hidden="1">
      <c r="A112" s="126"/>
      <c r="B112" s="27">
        <v>26.0</v>
      </c>
      <c r="C112" s="135">
        <v>17.0</v>
      </c>
      <c r="D112" s="26" t="s">
        <v>2353</v>
      </c>
      <c r="E112" s="135">
        <v>81.0</v>
      </c>
      <c r="F112" s="126"/>
      <c r="G112" s="126"/>
      <c r="H112" s="136"/>
      <c r="I112" s="129"/>
      <c r="J112" s="129"/>
      <c r="K112" s="129"/>
      <c r="L112" s="129"/>
      <c r="M112" s="129"/>
    </row>
    <row r="113" hidden="1">
      <c r="A113" s="126"/>
      <c r="B113" s="27">
        <v>27.0</v>
      </c>
      <c r="C113" s="135">
        <v>18.0</v>
      </c>
      <c r="D113" s="26" t="s">
        <v>2354</v>
      </c>
      <c r="E113" s="135">
        <v>88.0</v>
      </c>
      <c r="F113" s="126"/>
      <c r="G113" s="126"/>
      <c r="H113" s="136"/>
      <c r="I113" s="129"/>
      <c r="J113" s="129"/>
      <c r="K113" s="129"/>
      <c r="L113" s="129"/>
      <c r="M113" s="129"/>
    </row>
    <row r="114" hidden="1">
      <c r="A114" s="126"/>
      <c r="B114" s="27">
        <v>28.0</v>
      </c>
      <c r="C114" s="135">
        <v>19.0</v>
      </c>
      <c r="D114" s="26" t="s">
        <v>2355</v>
      </c>
      <c r="E114" s="135">
        <v>94.0</v>
      </c>
      <c r="F114" s="126"/>
      <c r="G114" s="126"/>
      <c r="H114" s="136"/>
      <c r="I114" s="129"/>
      <c r="J114" s="129"/>
      <c r="K114" s="129"/>
      <c r="L114" s="129"/>
      <c r="M114" s="129"/>
    </row>
    <row r="115" hidden="1">
      <c r="A115" s="126"/>
      <c r="B115" s="27">
        <v>29.0</v>
      </c>
      <c r="C115" s="135">
        <v>19.0</v>
      </c>
      <c r="D115" s="26" t="s">
        <v>2356</v>
      </c>
      <c r="E115" s="135">
        <v>94.0</v>
      </c>
      <c r="F115" s="126"/>
      <c r="G115" s="126"/>
      <c r="H115" s="136"/>
      <c r="I115" s="129"/>
      <c r="J115" s="129"/>
      <c r="K115" s="129"/>
      <c r="L115" s="129"/>
      <c r="M115" s="129"/>
    </row>
    <row r="116" hidden="1">
      <c r="A116" s="126"/>
      <c r="B116" s="27">
        <v>30.0</v>
      </c>
      <c r="C116" s="135">
        <v>20.0</v>
      </c>
      <c r="D116" s="26" t="s">
        <v>2357</v>
      </c>
      <c r="E116" s="135">
        <v>100.0</v>
      </c>
      <c r="F116" s="126"/>
      <c r="G116" s="126"/>
      <c r="H116" s="136"/>
      <c r="I116" s="129"/>
      <c r="J116" s="129"/>
      <c r="K116" s="129"/>
      <c r="L116" s="129"/>
      <c r="M116" s="129"/>
    </row>
    <row r="117" hidden="1">
      <c r="A117" s="126"/>
      <c r="B117" s="137" t="s">
        <v>2299</v>
      </c>
      <c r="C117" s="39"/>
      <c r="D117" s="39"/>
      <c r="E117" s="40"/>
      <c r="F117" s="126"/>
      <c r="G117" s="126"/>
      <c r="H117" s="136"/>
      <c r="I117" s="129"/>
      <c r="J117" s="129"/>
      <c r="K117" s="129"/>
      <c r="L117" s="129"/>
      <c r="M117" s="129"/>
    </row>
    <row r="118" hidden="1">
      <c r="A118" s="126"/>
      <c r="B118" s="27">
        <v>3.0</v>
      </c>
      <c r="C118" s="135">
        <v>4.0</v>
      </c>
      <c r="D118" s="26" t="s">
        <v>2358</v>
      </c>
      <c r="E118" s="135">
        <v>0.0</v>
      </c>
      <c r="F118" s="126"/>
      <c r="G118" s="126"/>
      <c r="H118" s="136"/>
      <c r="I118" s="129"/>
      <c r="J118" s="129"/>
      <c r="K118" s="129"/>
      <c r="L118" s="129"/>
      <c r="M118" s="129"/>
    </row>
    <row r="119" hidden="1">
      <c r="A119" s="126"/>
      <c r="B119" s="27">
        <v>4.0</v>
      </c>
      <c r="C119" s="135">
        <v>5.0</v>
      </c>
      <c r="D119" s="26" t="s">
        <v>2359</v>
      </c>
      <c r="E119" s="135">
        <v>6.0</v>
      </c>
      <c r="F119" s="126"/>
      <c r="G119" s="126"/>
      <c r="H119" s="136"/>
      <c r="I119" s="129"/>
      <c r="J119" s="129"/>
      <c r="K119" s="129"/>
      <c r="L119" s="129"/>
      <c r="M119" s="129"/>
    </row>
    <row r="120" hidden="1">
      <c r="A120" s="126"/>
      <c r="B120" s="27">
        <v>5.0</v>
      </c>
      <c r="C120" s="135">
        <v>7.0</v>
      </c>
      <c r="D120" s="26" t="s">
        <v>2360</v>
      </c>
      <c r="E120" s="135">
        <v>19.0</v>
      </c>
      <c r="F120" s="126"/>
      <c r="G120" s="126"/>
      <c r="H120" s="136"/>
      <c r="I120" s="129"/>
      <c r="J120" s="129"/>
      <c r="K120" s="129"/>
      <c r="L120" s="129"/>
      <c r="M120" s="129"/>
    </row>
    <row r="121" hidden="1">
      <c r="A121" s="126"/>
      <c r="B121" s="27">
        <v>6.0</v>
      </c>
      <c r="C121" s="135">
        <v>8.0</v>
      </c>
      <c r="D121" s="26" t="s">
        <v>2361</v>
      </c>
      <c r="E121" s="135">
        <v>25.0</v>
      </c>
      <c r="F121" s="126"/>
      <c r="G121" s="126"/>
      <c r="H121" s="136"/>
      <c r="I121" s="129"/>
      <c r="J121" s="129"/>
      <c r="K121" s="129"/>
      <c r="L121" s="129"/>
      <c r="M121" s="129"/>
    </row>
    <row r="122" hidden="1">
      <c r="A122" s="126"/>
      <c r="B122" s="27">
        <v>7.0</v>
      </c>
      <c r="C122" s="135">
        <v>9.0</v>
      </c>
      <c r="D122" s="26" t="s">
        <v>2362</v>
      </c>
      <c r="E122" s="135">
        <v>31.0</v>
      </c>
      <c r="F122" s="126"/>
      <c r="G122" s="126"/>
      <c r="H122" s="136"/>
      <c r="I122" s="129"/>
      <c r="J122" s="129"/>
      <c r="K122" s="129"/>
      <c r="L122" s="129"/>
      <c r="M122" s="129"/>
    </row>
    <row r="123" hidden="1">
      <c r="A123" s="126"/>
      <c r="B123" s="27">
        <v>8.0</v>
      </c>
      <c r="C123" s="135">
        <v>11.0</v>
      </c>
      <c r="D123" s="26" t="s">
        <v>2363</v>
      </c>
      <c r="E123" s="135">
        <v>44.0</v>
      </c>
      <c r="F123" s="126"/>
      <c r="G123" s="126"/>
      <c r="H123" s="136"/>
      <c r="I123" s="129"/>
      <c r="J123" s="129"/>
      <c r="K123" s="129"/>
      <c r="L123" s="129"/>
      <c r="M123" s="129"/>
    </row>
    <row r="124" hidden="1">
      <c r="A124" s="126"/>
      <c r="B124" s="27">
        <v>9.0</v>
      </c>
      <c r="C124" s="135">
        <v>12.0</v>
      </c>
      <c r="D124" s="26" t="s">
        <v>2364</v>
      </c>
      <c r="E124" s="135">
        <v>50.0</v>
      </c>
      <c r="F124" s="126"/>
      <c r="G124" s="126"/>
      <c r="H124" s="136"/>
      <c r="I124" s="129"/>
      <c r="J124" s="129"/>
      <c r="K124" s="129"/>
      <c r="L124" s="129"/>
      <c r="M124" s="129"/>
    </row>
    <row r="125" hidden="1">
      <c r="A125" s="126"/>
      <c r="B125" s="27">
        <v>10.0</v>
      </c>
      <c r="C125" s="135">
        <v>13.0</v>
      </c>
      <c r="D125" s="26" t="s">
        <v>2365</v>
      </c>
      <c r="E125" s="135">
        <v>56.0</v>
      </c>
      <c r="F125" s="126"/>
      <c r="G125" s="126"/>
      <c r="H125" s="136"/>
      <c r="I125" s="129"/>
      <c r="J125" s="129"/>
      <c r="K125" s="129"/>
      <c r="L125" s="129"/>
      <c r="M125" s="129"/>
    </row>
    <row r="126" hidden="1">
      <c r="A126" s="126"/>
      <c r="B126" s="27">
        <v>11.0</v>
      </c>
      <c r="C126" s="135">
        <v>15.0</v>
      </c>
      <c r="D126" s="26" t="s">
        <v>2366</v>
      </c>
      <c r="E126" s="135">
        <v>69.0</v>
      </c>
      <c r="F126" s="126"/>
      <c r="G126" s="126"/>
      <c r="H126" s="136"/>
      <c r="I126" s="129"/>
      <c r="J126" s="129"/>
      <c r="K126" s="129"/>
      <c r="L126" s="129"/>
      <c r="M126" s="129"/>
    </row>
    <row r="127" hidden="1">
      <c r="A127" s="126"/>
      <c r="B127" s="27">
        <v>12.0</v>
      </c>
      <c r="C127" s="135">
        <v>16.0</v>
      </c>
      <c r="D127" s="26" t="s">
        <v>2367</v>
      </c>
      <c r="E127" s="135">
        <v>75.0</v>
      </c>
      <c r="F127" s="126"/>
      <c r="G127" s="126"/>
      <c r="H127" s="136"/>
      <c r="I127" s="129"/>
      <c r="J127" s="129"/>
      <c r="K127" s="129"/>
      <c r="L127" s="129"/>
      <c r="M127" s="129"/>
    </row>
    <row r="128" hidden="1">
      <c r="A128" s="126"/>
      <c r="B128" s="27">
        <v>13.0</v>
      </c>
      <c r="C128" s="135">
        <v>17.0</v>
      </c>
      <c r="D128" s="26" t="s">
        <v>2368</v>
      </c>
      <c r="E128" s="135">
        <v>81.0</v>
      </c>
      <c r="F128" s="126"/>
      <c r="G128" s="126"/>
      <c r="H128" s="136"/>
      <c r="I128" s="129"/>
      <c r="J128" s="129"/>
      <c r="K128" s="129"/>
      <c r="L128" s="129"/>
      <c r="M128" s="129"/>
    </row>
    <row r="129" hidden="1">
      <c r="A129" s="126"/>
      <c r="B129" s="27">
        <v>14.0</v>
      </c>
      <c r="C129" s="135">
        <v>19.0</v>
      </c>
      <c r="D129" s="26" t="s">
        <v>2369</v>
      </c>
      <c r="E129" s="135">
        <v>94.0</v>
      </c>
      <c r="F129" s="126"/>
      <c r="G129" s="126"/>
      <c r="H129" s="136"/>
      <c r="I129" s="129"/>
      <c r="J129" s="129"/>
      <c r="K129" s="129"/>
      <c r="L129" s="129"/>
      <c r="M129" s="129"/>
    </row>
    <row r="130" hidden="1">
      <c r="A130" s="126"/>
      <c r="B130" s="27">
        <v>15.0</v>
      </c>
      <c r="C130" s="135">
        <v>20.0</v>
      </c>
      <c r="D130" s="26" t="s">
        <v>2370</v>
      </c>
      <c r="E130" s="135">
        <v>100.0</v>
      </c>
      <c r="F130" s="126"/>
      <c r="G130" s="126"/>
      <c r="H130" s="136"/>
      <c r="I130" s="129"/>
      <c r="J130" s="129"/>
      <c r="K130" s="129"/>
      <c r="L130" s="129"/>
      <c r="M130" s="129"/>
    </row>
    <row r="131" hidden="1">
      <c r="A131" s="126"/>
      <c r="B131" s="137" t="s">
        <v>2301</v>
      </c>
      <c r="C131" s="39"/>
      <c r="D131" s="39"/>
      <c r="E131" s="40"/>
      <c r="F131" s="126"/>
      <c r="G131" s="126"/>
      <c r="H131" s="136"/>
      <c r="I131" s="129"/>
      <c r="J131" s="129"/>
      <c r="K131" s="129"/>
      <c r="L131" s="129"/>
      <c r="M131" s="129"/>
    </row>
    <row r="132" hidden="1">
      <c r="A132" s="126"/>
      <c r="B132" s="27">
        <v>8.0</v>
      </c>
      <c r="C132" s="135">
        <v>4.0</v>
      </c>
      <c r="D132" s="26" t="s">
        <v>2371</v>
      </c>
      <c r="E132" s="135">
        <v>0.0</v>
      </c>
      <c r="F132" s="126"/>
      <c r="G132" s="126"/>
      <c r="H132" s="136"/>
      <c r="I132" s="129"/>
      <c r="J132" s="129"/>
      <c r="K132" s="129"/>
      <c r="L132" s="129"/>
      <c r="M132" s="129"/>
    </row>
    <row r="133" hidden="1">
      <c r="A133" s="126"/>
      <c r="B133" s="27">
        <v>9.0</v>
      </c>
      <c r="C133" s="135">
        <v>5.0</v>
      </c>
      <c r="D133" s="26" t="s">
        <v>2307</v>
      </c>
      <c r="E133" s="135">
        <v>6.0</v>
      </c>
      <c r="F133" s="126"/>
      <c r="G133" s="126"/>
      <c r="H133" s="136"/>
      <c r="I133" s="129"/>
      <c r="J133" s="129"/>
      <c r="K133" s="129"/>
      <c r="L133" s="129"/>
      <c r="M133" s="129"/>
    </row>
    <row r="134" hidden="1">
      <c r="A134" s="126"/>
      <c r="B134" s="27">
        <v>10.0</v>
      </c>
      <c r="C134" s="135">
        <v>5.0</v>
      </c>
      <c r="D134" s="26" t="s">
        <v>2372</v>
      </c>
      <c r="E134" s="135">
        <v>6.0</v>
      </c>
      <c r="F134" s="126"/>
      <c r="G134" s="126"/>
      <c r="H134" s="136"/>
      <c r="I134" s="129"/>
      <c r="J134" s="129"/>
      <c r="K134" s="129"/>
      <c r="L134" s="129"/>
      <c r="M134" s="129"/>
    </row>
    <row r="135" hidden="1">
      <c r="A135" s="126"/>
      <c r="B135" s="27">
        <v>11.0</v>
      </c>
      <c r="C135" s="135">
        <v>6.0</v>
      </c>
      <c r="D135" s="26" t="s">
        <v>2309</v>
      </c>
      <c r="E135" s="135">
        <v>13.0</v>
      </c>
      <c r="F135" s="126"/>
      <c r="G135" s="126"/>
      <c r="H135" s="136"/>
      <c r="I135" s="129"/>
      <c r="J135" s="129"/>
      <c r="K135" s="129"/>
      <c r="L135" s="129"/>
      <c r="M135" s="129"/>
    </row>
    <row r="136" hidden="1">
      <c r="A136" s="126"/>
      <c r="B136" s="27">
        <v>12.0</v>
      </c>
      <c r="C136" s="135">
        <v>6.0</v>
      </c>
      <c r="D136" s="26" t="s">
        <v>2373</v>
      </c>
      <c r="E136" s="135">
        <v>13.0</v>
      </c>
      <c r="F136" s="126"/>
      <c r="G136" s="126"/>
      <c r="H136" s="136"/>
      <c r="I136" s="129"/>
      <c r="J136" s="129"/>
      <c r="K136" s="129"/>
      <c r="L136" s="129"/>
      <c r="M136" s="129"/>
    </row>
    <row r="137" hidden="1">
      <c r="A137" s="126"/>
      <c r="B137" s="27">
        <v>13.0</v>
      </c>
      <c r="C137" s="135">
        <v>7.0</v>
      </c>
      <c r="D137" s="26" t="s">
        <v>2311</v>
      </c>
      <c r="E137" s="135">
        <v>19.0</v>
      </c>
      <c r="F137" s="126"/>
      <c r="G137" s="126"/>
      <c r="H137" s="136"/>
      <c r="I137" s="129"/>
      <c r="J137" s="129"/>
      <c r="K137" s="129"/>
      <c r="L137" s="129"/>
      <c r="M137" s="129"/>
    </row>
    <row r="138" hidden="1">
      <c r="A138" s="126"/>
      <c r="B138" s="27">
        <v>14.0</v>
      </c>
      <c r="C138" s="135">
        <v>7.0</v>
      </c>
      <c r="D138" s="26" t="s">
        <v>2374</v>
      </c>
      <c r="E138" s="135">
        <v>19.0</v>
      </c>
      <c r="F138" s="126"/>
      <c r="G138" s="126"/>
      <c r="H138" s="136"/>
      <c r="I138" s="129"/>
      <c r="J138" s="129"/>
      <c r="K138" s="129"/>
      <c r="L138" s="129"/>
      <c r="M138" s="129"/>
    </row>
    <row r="139" hidden="1">
      <c r="A139" s="126"/>
      <c r="B139" s="27">
        <v>15.0</v>
      </c>
      <c r="C139" s="135">
        <v>8.0</v>
      </c>
      <c r="D139" s="26" t="s">
        <v>2375</v>
      </c>
      <c r="E139" s="135">
        <v>25.0</v>
      </c>
      <c r="F139" s="126"/>
      <c r="G139" s="126"/>
      <c r="H139" s="136"/>
      <c r="I139" s="129"/>
      <c r="J139" s="129"/>
      <c r="K139" s="129"/>
      <c r="L139" s="129"/>
      <c r="M139" s="129"/>
    </row>
    <row r="140" hidden="1">
      <c r="A140" s="126"/>
      <c r="B140" s="27">
        <v>16.0</v>
      </c>
      <c r="C140" s="135">
        <v>8.0</v>
      </c>
      <c r="D140" s="26" t="s">
        <v>2376</v>
      </c>
      <c r="E140" s="135">
        <v>25.0</v>
      </c>
      <c r="F140" s="126"/>
      <c r="G140" s="126"/>
      <c r="H140" s="136"/>
      <c r="I140" s="129"/>
      <c r="J140" s="129"/>
      <c r="K140" s="129"/>
      <c r="L140" s="129"/>
      <c r="M140" s="129"/>
    </row>
    <row r="141" hidden="1">
      <c r="A141" s="126"/>
      <c r="B141" s="27">
        <v>17.0</v>
      </c>
      <c r="C141" s="135">
        <v>9.0</v>
      </c>
      <c r="D141" s="26" t="s">
        <v>2377</v>
      </c>
      <c r="E141" s="135">
        <v>31.0</v>
      </c>
      <c r="F141" s="126"/>
      <c r="G141" s="126"/>
      <c r="H141" s="136"/>
      <c r="I141" s="129"/>
      <c r="J141" s="129"/>
      <c r="K141" s="129"/>
      <c r="L141" s="129"/>
      <c r="M141" s="129"/>
    </row>
    <row r="142" hidden="1">
      <c r="A142" s="126"/>
      <c r="B142" s="27">
        <v>18.0</v>
      </c>
      <c r="C142" s="135">
        <v>9.0</v>
      </c>
      <c r="D142" s="26" t="s">
        <v>2378</v>
      </c>
      <c r="E142" s="135">
        <v>31.0</v>
      </c>
      <c r="F142" s="126"/>
      <c r="G142" s="126"/>
      <c r="H142" s="136"/>
      <c r="I142" s="129"/>
      <c r="J142" s="129"/>
      <c r="K142" s="129"/>
      <c r="L142" s="129"/>
      <c r="M142" s="129"/>
    </row>
    <row r="143" hidden="1">
      <c r="A143" s="126"/>
      <c r="B143" s="27">
        <v>19.0</v>
      </c>
      <c r="C143" s="135">
        <v>10.0</v>
      </c>
      <c r="D143" s="26" t="s">
        <v>2379</v>
      </c>
      <c r="E143" s="135">
        <v>38.0</v>
      </c>
      <c r="F143" s="126"/>
      <c r="G143" s="126"/>
      <c r="H143" s="136"/>
      <c r="I143" s="129"/>
      <c r="J143" s="129"/>
      <c r="K143" s="129"/>
      <c r="L143" s="129"/>
      <c r="M143" s="129"/>
    </row>
    <row r="144" hidden="1">
      <c r="A144" s="126"/>
      <c r="B144" s="27">
        <v>20.0</v>
      </c>
      <c r="C144" s="135">
        <v>10.0</v>
      </c>
      <c r="D144" s="26" t="s">
        <v>2380</v>
      </c>
      <c r="E144" s="135">
        <v>38.0</v>
      </c>
      <c r="F144" s="126"/>
      <c r="G144" s="126"/>
      <c r="H144" s="136"/>
      <c r="I144" s="129"/>
      <c r="J144" s="129"/>
      <c r="K144" s="129"/>
      <c r="L144" s="129"/>
      <c r="M144" s="129"/>
    </row>
    <row r="145" hidden="1">
      <c r="A145" s="126"/>
      <c r="B145" s="27">
        <v>21.0</v>
      </c>
      <c r="C145" s="135">
        <v>11.0</v>
      </c>
      <c r="D145" s="26" t="s">
        <v>2381</v>
      </c>
      <c r="E145" s="135">
        <v>44.0</v>
      </c>
      <c r="F145" s="126"/>
      <c r="G145" s="126"/>
      <c r="H145" s="136"/>
      <c r="I145" s="129"/>
      <c r="J145" s="129"/>
      <c r="K145" s="129"/>
      <c r="L145" s="129"/>
      <c r="M145" s="129"/>
    </row>
    <row r="146" hidden="1">
      <c r="A146" s="126"/>
      <c r="B146" s="27">
        <v>22.0</v>
      </c>
      <c r="C146" s="135">
        <v>11.0</v>
      </c>
      <c r="D146" s="26" t="s">
        <v>2382</v>
      </c>
      <c r="E146" s="135">
        <v>44.0</v>
      </c>
      <c r="F146" s="126"/>
      <c r="G146" s="126"/>
      <c r="H146" s="136"/>
      <c r="I146" s="129"/>
      <c r="J146" s="129"/>
      <c r="K146" s="129"/>
      <c r="L146" s="129"/>
      <c r="M146" s="129"/>
    </row>
    <row r="147" hidden="1">
      <c r="A147" s="126"/>
      <c r="B147" s="27">
        <v>23.0</v>
      </c>
      <c r="C147" s="135">
        <v>12.0</v>
      </c>
      <c r="D147" s="26" t="s">
        <v>2383</v>
      </c>
      <c r="E147" s="135">
        <v>50.0</v>
      </c>
      <c r="F147" s="126"/>
      <c r="G147" s="126"/>
      <c r="H147" s="136"/>
      <c r="I147" s="129"/>
      <c r="J147" s="129"/>
      <c r="K147" s="129"/>
      <c r="L147" s="129"/>
      <c r="M147" s="129"/>
    </row>
    <row r="148" hidden="1">
      <c r="A148" s="126"/>
      <c r="B148" s="27">
        <v>24.0</v>
      </c>
      <c r="C148" s="135">
        <v>12.0</v>
      </c>
      <c r="D148" s="26" t="s">
        <v>2384</v>
      </c>
      <c r="E148" s="135">
        <v>50.0</v>
      </c>
      <c r="F148" s="126"/>
      <c r="G148" s="126"/>
      <c r="H148" s="136"/>
      <c r="I148" s="129"/>
      <c r="J148" s="129"/>
      <c r="K148" s="129"/>
      <c r="L148" s="129"/>
      <c r="M148" s="129"/>
    </row>
    <row r="149" hidden="1">
      <c r="A149" s="126"/>
      <c r="B149" s="27">
        <v>25.0</v>
      </c>
      <c r="C149" s="135">
        <v>13.0</v>
      </c>
      <c r="D149" s="26" t="s">
        <v>2385</v>
      </c>
      <c r="E149" s="135">
        <v>56.0</v>
      </c>
      <c r="F149" s="126"/>
      <c r="G149" s="126"/>
      <c r="H149" s="136"/>
      <c r="I149" s="129"/>
      <c r="J149" s="129"/>
      <c r="K149" s="129"/>
      <c r="L149" s="129"/>
      <c r="M149" s="129"/>
    </row>
    <row r="150" hidden="1">
      <c r="A150" s="126"/>
      <c r="B150" s="27">
        <v>26.0</v>
      </c>
      <c r="C150" s="135">
        <v>13.0</v>
      </c>
      <c r="D150" s="26" t="s">
        <v>2386</v>
      </c>
      <c r="E150" s="135">
        <v>56.0</v>
      </c>
      <c r="F150" s="126"/>
      <c r="G150" s="126"/>
      <c r="H150" s="136"/>
      <c r="I150" s="129"/>
      <c r="J150" s="129"/>
      <c r="K150" s="129"/>
      <c r="L150" s="129"/>
      <c r="M150" s="129"/>
    </row>
    <row r="151" hidden="1">
      <c r="A151" s="126"/>
      <c r="B151" s="27">
        <v>27.0</v>
      </c>
      <c r="C151" s="135">
        <v>14.0</v>
      </c>
      <c r="D151" s="26" t="s">
        <v>2387</v>
      </c>
      <c r="E151" s="135">
        <v>63.0</v>
      </c>
      <c r="F151" s="126"/>
      <c r="G151" s="126"/>
      <c r="H151" s="136"/>
      <c r="I151" s="129"/>
      <c r="J151" s="129"/>
      <c r="K151" s="129"/>
      <c r="L151" s="129"/>
      <c r="M151" s="129"/>
    </row>
    <row r="152" hidden="1">
      <c r="A152" s="126"/>
      <c r="B152" s="27">
        <v>28.0</v>
      </c>
      <c r="C152" s="135">
        <v>14.0</v>
      </c>
      <c r="D152" s="26" t="s">
        <v>2388</v>
      </c>
      <c r="E152" s="135">
        <v>63.0</v>
      </c>
      <c r="F152" s="126"/>
      <c r="G152" s="126"/>
      <c r="H152" s="136"/>
      <c r="I152" s="129"/>
      <c r="J152" s="129"/>
      <c r="K152" s="129"/>
      <c r="L152" s="129"/>
      <c r="M152" s="129"/>
    </row>
    <row r="153" hidden="1">
      <c r="A153" s="126"/>
      <c r="B153" s="27">
        <v>29.0</v>
      </c>
      <c r="C153" s="135">
        <v>15.0</v>
      </c>
      <c r="D153" s="26" t="s">
        <v>2389</v>
      </c>
      <c r="E153" s="135">
        <v>69.0</v>
      </c>
      <c r="F153" s="126"/>
      <c r="G153" s="126"/>
      <c r="H153" s="136"/>
      <c r="I153" s="129"/>
      <c r="J153" s="129"/>
      <c r="K153" s="129"/>
      <c r="L153" s="129"/>
      <c r="M153" s="129"/>
    </row>
    <row r="154" hidden="1">
      <c r="A154" s="126"/>
      <c r="B154" s="27">
        <v>30.0</v>
      </c>
      <c r="C154" s="135">
        <v>15.0</v>
      </c>
      <c r="D154" s="26" t="s">
        <v>2390</v>
      </c>
      <c r="E154" s="135">
        <v>69.0</v>
      </c>
      <c r="F154" s="126"/>
      <c r="G154" s="126"/>
      <c r="H154" s="136"/>
      <c r="I154" s="129"/>
      <c r="J154" s="129"/>
      <c r="K154" s="129"/>
      <c r="L154" s="129"/>
      <c r="M154" s="129"/>
    </row>
    <row r="155" hidden="1">
      <c r="A155" s="126"/>
      <c r="B155" s="27">
        <v>31.0</v>
      </c>
      <c r="C155" s="135">
        <v>16.0</v>
      </c>
      <c r="D155" s="26" t="s">
        <v>2391</v>
      </c>
      <c r="E155" s="135">
        <v>75.0</v>
      </c>
      <c r="F155" s="126"/>
      <c r="G155" s="126"/>
      <c r="H155" s="136"/>
      <c r="I155" s="129"/>
      <c r="J155" s="129"/>
      <c r="K155" s="129"/>
      <c r="L155" s="129"/>
      <c r="M155" s="129"/>
    </row>
    <row r="156" hidden="1">
      <c r="A156" s="126"/>
      <c r="B156" s="27">
        <v>32.0</v>
      </c>
      <c r="C156" s="135">
        <v>16.0</v>
      </c>
      <c r="D156" s="26" t="s">
        <v>2392</v>
      </c>
      <c r="E156" s="135">
        <v>75.0</v>
      </c>
      <c r="F156" s="126"/>
      <c r="G156" s="126"/>
      <c r="H156" s="136"/>
      <c r="I156" s="129"/>
      <c r="J156" s="129"/>
      <c r="K156" s="129"/>
      <c r="L156" s="129"/>
      <c r="M156" s="129"/>
    </row>
    <row r="157" hidden="1">
      <c r="A157" s="126"/>
      <c r="B157" s="27">
        <v>33.0</v>
      </c>
      <c r="C157" s="135">
        <v>17.0</v>
      </c>
      <c r="D157" s="26" t="s">
        <v>2393</v>
      </c>
      <c r="E157" s="135">
        <v>81.0</v>
      </c>
      <c r="F157" s="126"/>
      <c r="G157" s="126"/>
      <c r="H157" s="136"/>
      <c r="I157" s="129"/>
      <c r="J157" s="129"/>
      <c r="K157" s="129"/>
      <c r="L157" s="129"/>
      <c r="M157" s="129"/>
    </row>
    <row r="158" hidden="1">
      <c r="A158" s="126"/>
      <c r="B158" s="27">
        <v>34.0</v>
      </c>
      <c r="C158" s="135">
        <v>17.0</v>
      </c>
      <c r="D158" s="26" t="s">
        <v>2394</v>
      </c>
      <c r="E158" s="135">
        <v>81.0</v>
      </c>
      <c r="F158" s="126"/>
      <c r="G158" s="126"/>
      <c r="H158" s="136"/>
      <c r="I158" s="129"/>
      <c r="J158" s="129"/>
      <c r="K158" s="129"/>
      <c r="L158" s="129"/>
      <c r="M158" s="129"/>
    </row>
    <row r="159" hidden="1">
      <c r="A159" s="126"/>
      <c r="B159" s="27">
        <v>35.0</v>
      </c>
      <c r="C159" s="135">
        <v>18.0</v>
      </c>
      <c r="D159" s="26" t="s">
        <v>2395</v>
      </c>
      <c r="E159" s="135">
        <v>88.0</v>
      </c>
      <c r="F159" s="126"/>
      <c r="G159" s="126"/>
      <c r="H159" s="136"/>
      <c r="I159" s="129"/>
      <c r="J159" s="129"/>
      <c r="K159" s="129"/>
      <c r="L159" s="129"/>
      <c r="M159" s="129"/>
    </row>
    <row r="160" hidden="1">
      <c r="A160" s="126"/>
      <c r="B160" s="27">
        <v>36.0</v>
      </c>
      <c r="C160" s="135">
        <v>18.0</v>
      </c>
      <c r="D160" s="26" t="s">
        <v>2396</v>
      </c>
      <c r="E160" s="135">
        <v>88.0</v>
      </c>
      <c r="F160" s="126"/>
      <c r="G160" s="126"/>
      <c r="H160" s="136"/>
      <c r="I160" s="129"/>
      <c r="J160" s="129"/>
      <c r="K160" s="129"/>
      <c r="L160" s="129"/>
      <c r="M160" s="129"/>
    </row>
    <row r="161" hidden="1">
      <c r="A161" s="126"/>
      <c r="B161" s="27">
        <v>37.0</v>
      </c>
      <c r="C161" s="135">
        <v>19.0</v>
      </c>
      <c r="D161" s="26" t="s">
        <v>2397</v>
      </c>
      <c r="E161" s="135">
        <v>94.0</v>
      </c>
      <c r="F161" s="126"/>
      <c r="G161" s="126"/>
      <c r="H161" s="136"/>
      <c r="I161" s="129"/>
      <c r="J161" s="129"/>
      <c r="K161" s="129"/>
      <c r="L161" s="129"/>
      <c r="M161" s="129"/>
    </row>
    <row r="162" hidden="1">
      <c r="A162" s="126"/>
      <c r="B162" s="27">
        <v>38.0</v>
      </c>
      <c r="C162" s="135">
        <v>19.0</v>
      </c>
      <c r="D162" s="26" t="s">
        <v>2398</v>
      </c>
      <c r="E162" s="135">
        <v>94.0</v>
      </c>
      <c r="F162" s="126"/>
      <c r="G162" s="126"/>
      <c r="H162" s="136"/>
      <c r="I162" s="129"/>
      <c r="J162" s="129"/>
      <c r="K162" s="129"/>
      <c r="L162" s="129"/>
      <c r="M162" s="129"/>
    </row>
    <row r="163" hidden="1">
      <c r="A163" s="126"/>
      <c r="B163" s="27">
        <v>39.0</v>
      </c>
      <c r="C163" s="135">
        <v>20.0</v>
      </c>
      <c r="D163" s="26" t="s">
        <v>2399</v>
      </c>
      <c r="E163" s="135">
        <v>100.0</v>
      </c>
      <c r="F163" s="126"/>
      <c r="G163" s="126"/>
      <c r="H163" s="136"/>
      <c r="I163" s="129"/>
      <c r="J163" s="129"/>
      <c r="K163" s="129"/>
      <c r="L163" s="129"/>
      <c r="M163" s="129"/>
    </row>
    <row r="164" hidden="1">
      <c r="A164" s="126"/>
      <c r="B164" s="27">
        <v>40.0</v>
      </c>
      <c r="C164" s="135">
        <v>20.0</v>
      </c>
      <c r="D164" s="26" t="s">
        <v>2400</v>
      </c>
      <c r="E164" s="135">
        <v>100.0</v>
      </c>
      <c r="F164" s="126"/>
      <c r="G164" s="126"/>
      <c r="H164" s="136"/>
      <c r="I164" s="129"/>
      <c r="J164" s="129"/>
      <c r="K164" s="129"/>
      <c r="L164" s="129"/>
      <c r="M164" s="129"/>
    </row>
    <row r="165" hidden="1">
      <c r="A165" s="126"/>
      <c r="B165" s="138"/>
      <c r="C165" s="138"/>
      <c r="D165" s="127"/>
      <c r="E165" s="128"/>
      <c r="F165" s="126"/>
      <c r="G165" s="126"/>
      <c r="H165" s="136"/>
      <c r="I165" s="129"/>
      <c r="J165" s="129"/>
      <c r="K165" s="129"/>
      <c r="L165" s="129"/>
      <c r="M165" s="129"/>
    </row>
  </sheetData>
  <mergeCells count="43">
    <mergeCell ref="F2:G2"/>
    <mergeCell ref="F3:G3"/>
    <mergeCell ref="F4:G4"/>
    <mergeCell ref="F5:G5"/>
    <mergeCell ref="F6:G6"/>
    <mergeCell ref="F7:G7"/>
    <mergeCell ref="F8:G8"/>
    <mergeCell ref="F9:G9"/>
    <mergeCell ref="F10:G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41:F43"/>
    <mergeCell ref="F44:F46"/>
    <mergeCell ref="F48:F50"/>
    <mergeCell ref="B60:E60"/>
    <mergeCell ref="B61:E61"/>
    <mergeCell ref="B91:E91"/>
    <mergeCell ref="B117:E117"/>
    <mergeCell ref="B131:E131"/>
    <mergeCell ref="F30:G30"/>
    <mergeCell ref="F31:G31"/>
    <mergeCell ref="F32:G32"/>
    <mergeCell ref="F33:G33"/>
    <mergeCell ref="B35:C35"/>
    <mergeCell ref="F35:F37"/>
    <mergeCell ref="F38:F40"/>
  </mergeCells>
  <conditionalFormatting sqref="H37:M50">
    <cfRule type="colorScale" priority="1">
      <colorScale>
        <cfvo type="min"/>
        <cfvo type="percentile" val="50"/>
        <cfvo type="max"/>
        <color rgb="FFE67C73"/>
        <color rgb="FFFFD666"/>
        <color rgb="FF57BB8A"/>
      </colorScale>
    </cfRule>
  </conditionalFormatting>
  <dataValidations>
    <dataValidation type="list" allowBlank="1" showErrorMessage="1" sqref="H8:M8 H22:M22">
      <formula1>"Very poor,Poor,Neither poor nor good,Good,Very good"</formula1>
    </dataValidation>
    <dataValidation type="list" allowBlank="1" showErrorMessage="1" sqref="H9:M9">
      <formula1>"Very dissatisfied,Dissatisfied,Neither satisfied nor issatisfied,Satisfied,Very satisfied"</formula1>
    </dataValidation>
    <dataValidation type="list" allowBlank="1" showErrorMessage="1" sqref="H17:M21">
      <formula1>"Not at all,A little,Moderately,Mostly,Completely"</formula1>
    </dataValidation>
    <dataValidation type="list" allowBlank="1" showErrorMessage="1" sqref="H7:M7">
      <formula1>"Yes,No"</formula1>
    </dataValidation>
    <dataValidation type="list" allowBlank="1" showErrorMessage="1" sqref="H23:M32">
      <formula1>"Very dissatisfied,Dissatisfied,Neither satisfied nor,Satisfied,Very satisfied"</formula1>
    </dataValidation>
    <dataValidation type="list" allowBlank="1" showErrorMessage="1" sqref="H10:M13">
      <formula1>"Not at all,A little,A moderate amount,Very much,An extreme amount"</formula1>
    </dataValidation>
    <dataValidation type="list" allowBlank="1" showErrorMessage="1" sqref="H6:M6">
      <formula1>"Single,Separated,Married,Divorced,Living as married,Widowed"</formula1>
    </dataValidation>
    <dataValidation type="custom" allowBlank="1" showDropDown="1" showErrorMessage="1" sqref="H2:M2 H4:M4">
      <formula1>OR(NOT(ISERROR(DATEVALUE(H2))), AND(ISNUMBER(H2), LEFT(CELL("format", H2))="D"))</formula1>
    </dataValidation>
    <dataValidation type="list" allowBlank="1" showErrorMessage="1" sqref="H3:M3">
      <formula1>"Female,Male"</formula1>
    </dataValidation>
    <dataValidation type="list" allowBlank="1" showErrorMessage="1" sqref="H5:M5">
      <formula1>"None at all,Primary school,Secondary school,Tertiary"</formula1>
    </dataValidation>
    <dataValidation type="list" allowBlank="1" showErrorMessage="1" sqref="H33:M33">
      <formula1>"Never,Seldom,Quite often,Very often,Always"</formula1>
    </dataValidation>
    <dataValidation type="list" allowBlank="1" showErrorMessage="1" sqref="H14:M16">
      <formula1>"Not at all,A little,A moderate amount,Very much,Extremely"</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3" width="18.0"/>
    <col customWidth="1" min="8" max="9" width="20.14"/>
    <col customWidth="1" min="10" max="10" width="15.86"/>
    <col customWidth="1" min="11" max="11" width="74.86"/>
  </cols>
  <sheetData>
    <row r="1" ht="27.0" customHeight="1">
      <c r="A1" s="11" t="s">
        <v>958</v>
      </c>
      <c r="B1" s="11" t="s">
        <v>1</v>
      </c>
      <c r="C1" s="11" t="s">
        <v>962</v>
      </c>
      <c r="D1" s="11" t="s">
        <v>2</v>
      </c>
      <c r="E1" s="11" t="s">
        <v>3</v>
      </c>
      <c r="F1" s="11" t="s">
        <v>959</v>
      </c>
      <c r="G1" s="11" t="s">
        <v>963</v>
      </c>
      <c r="H1" s="11" t="s">
        <v>5</v>
      </c>
      <c r="I1" s="11" t="s">
        <v>6</v>
      </c>
      <c r="J1" s="11" t="s">
        <v>8</v>
      </c>
      <c r="K1" s="12" t="s">
        <v>964</v>
      </c>
    </row>
    <row r="2">
      <c r="A2" s="13">
        <v>194107.0</v>
      </c>
      <c r="B2" s="14" t="s">
        <v>820</v>
      </c>
      <c r="C2" s="14" t="s">
        <v>965</v>
      </c>
      <c r="D2" s="14" t="s">
        <v>821</v>
      </c>
      <c r="E2" s="14" t="s">
        <v>275</v>
      </c>
      <c r="F2" s="15"/>
      <c r="G2" s="13">
        <v>2019.0</v>
      </c>
      <c r="H2" s="16"/>
      <c r="I2" s="13" t="s">
        <v>801</v>
      </c>
      <c r="J2" s="13" t="s">
        <v>960</v>
      </c>
      <c r="K2" s="17"/>
    </row>
    <row r="3">
      <c r="A3" s="13">
        <v>194110.0</v>
      </c>
      <c r="B3" s="14" t="s">
        <v>824</v>
      </c>
      <c r="C3" s="14" t="s">
        <v>966</v>
      </c>
      <c r="D3" s="14" t="s">
        <v>825</v>
      </c>
      <c r="E3" s="14" t="s">
        <v>826</v>
      </c>
      <c r="F3" s="14"/>
      <c r="G3" s="13">
        <v>2020.0</v>
      </c>
      <c r="H3" s="13"/>
      <c r="I3" s="13" t="s">
        <v>801</v>
      </c>
      <c r="J3" s="13" t="s">
        <v>960</v>
      </c>
      <c r="K3" s="17"/>
    </row>
    <row r="4">
      <c r="A4" s="13">
        <v>194165.0</v>
      </c>
      <c r="B4" s="14" t="s">
        <v>874</v>
      </c>
      <c r="C4" s="14" t="s">
        <v>967</v>
      </c>
      <c r="D4" s="14" t="s">
        <v>875</v>
      </c>
      <c r="E4" s="14" t="s">
        <v>876</v>
      </c>
      <c r="F4" s="15"/>
      <c r="G4" s="13">
        <v>2017.0</v>
      </c>
      <c r="H4" s="16"/>
      <c r="I4" s="13" t="s">
        <v>801</v>
      </c>
      <c r="J4" s="13" t="s">
        <v>960</v>
      </c>
      <c r="K4" s="17"/>
    </row>
    <row r="5">
      <c r="A5" s="13">
        <v>194182.0</v>
      </c>
      <c r="B5" s="14" t="s">
        <v>893</v>
      </c>
      <c r="C5" s="14" t="s">
        <v>968</v>
      </c>
      <c r="D5" s="14" t="s">
        <v>894</v>
      </c>
      <c r="E5" s="14" t="s">
        <v>335</v>
      </c>
      <c r="F5" s="15"/>
      <c r="G5" s="13">
        <v>2018.0</v>
      </c>
      <c r="H5" s="16"/>
      <c r="I5" s="13" t="s">
        <v>801</v>
      </c>
      <c r="J5" s="13" t="s">
        <v>960</v>
      </c>
      <c r="K5" s="17"/>
    </row>
    <row r="6">
      <c r="A6" s="13">
        <v>193847.0</v>
      </c>
      <c r="B6" s="14" t="s">
        <v>9</v>
      </c>
      <c r="C6" s="14" t="s">
        <v>969</v>
      </c>
      <c r="D6" s="14" t="s">
        <v>10</v>
      </c>
      <c r="E6" s="14" t="s">
        <v>11</v>
      </c>
      <c r="F6" s="14" t="s">
        <v>12</v>
      </c>
      <c r="G6" s="13">
        <v>2016.0</v>
      </c>
      <c r="H6" s="13" t="s">
        <v>13</v>
      </c>
      <c r="I6" s="13" t="s">
        <v>14</v>
      </c>
      <c r="J6" s="13" t="s">
        <v>960</v>
      </c>
      <c r="K6" s="17"/>
    </row>
    <row r="7">
      <c r="A7" s="13">
        <v>193848.0</v>
      </c>
      <c r="B7" s="14" t="s">
        <v>16</v>
      </c>
      <c r="C7" s="14" t="s">
        <v>970</v>
      </c>
      <c r="D7" s="14" t="s">
        <v>17</v>
      </c>
      <c r="E7" s="14" t="s">
        <v>18</v>
      </c>
      <c r="F7" s="14" t="s">
        <v>19</v>
      </c>
      <c r="G7" s="13">
        <v>2015.0</v>
      </c>
      <c r="H7" s="13" t="s">
        <v>20</v>
      </c>
      <c r="I7" s="13" t="s">
        <v>14</v>
      </c>
      <c r="J7" s="13" t="s">
        <v>960</v>
      </c>
      <c r="K7" s="17"/>
    </row>
    <row r="8">
      <c r="A8" s="13">
        <v>193849.0</v>
      </c>
      <c r="B8" s="14" t="s">
        <v>21</v>
      </c>
      <c r="C8" s="14" t="s">
        <v>971</v>
      </c>
      <c r="D8" s="14" t="s">
        <v>22</v>
      </c>
      <c r="E8" s="14" t="s">
        <v>23</v>
      </c>
      <c r="F8" s="14" t="s">
        <v>24</v>
      </c>
      <c r="G8" s="13">
        <v>2018.0</v>
      </c>
      <c r="H8" s="13" t="s">
        <v>13</v>
      </c>
      <c r="I8" s="13" t="s">
        <v>14</v>
      </c>
      <c r="J8" s="13" t="s">
        <v>960</v>
      </c>
      <c r="K8" s="17"/>
    </row>
    <row r="9">
      <c r="A9" s="13">
        <v>193850.0</v>
      </c>
      <c r="B9" s="14" t="s">
        <v>25</v>
      </c>
      <c r="C9" s="14" t="s">
        <v>972</v>
      </c>
      <c r="D9" s="14" t="s">
        <v>26</v>
      </c>
      <c r="E9" s="14" t="s">
        <v>27</v>
      </c>
      <c r="F9" s="14" t="s">
        <v>28</v>
      </c>
      <c r="G9" s="13">
        <v>2016.0</v>
      </c>
      <c r="H9" s="13" t="s">
        <v>13</v>
      </c>
      <c r="I9" s="13" t="s">
        <v>14</v>
      </c>
      <c r="J9" s="13" t="s">
        <v>960</v>
      </c>
      <c r="K9" s="17"/>
    </row>
    <row r="10">
      <c r="A10" s="13">
        <v>193852.0</v>
      </c>
      <c r="B10" s="14" t="s">
        <v>33</v>
      </c>
      <c r="C10" s="14" t="s">
        <v>973</v>
      </c>
      <c r="D10" s="14" t="s">
        <v>34</v>
      </c>
      <c r="E10" s="14" t="s">
        <v>35</v>
      </c>
      <c r="F10" s="14" t="s">
        <v>36</v>
      </c>
      <c r="G10" s="13">
        <v>2012.0</v>
      </c>
      <c r="H10" s="13" t="s">
        <v>13</v>
      </c>
      <c r="I10" s="13" t="s">
        <v>14</v>
      </c>
      <c r="J10" s="13" t="s">
        <v>960</v>
      </c>
      <c r="K10" s="17"/>
    </row>
    <row r="11">
      <c r="A11" s="13">
        <v>193857.0</v>
      </c>
      <c r="B11" s="14" t="s">
        <v>53</v>
      </c>
      <c r="C11" s="14" t="s">
        <v>974</v>
      </c>
      <c r="D11" s="14" t="s">
        <v>54</v>
      </c>
      <c r="E11" s="14" t="s">
        <v>55</v>
      </c>
      <c r="F11" s="14" t="s">
        <v>56</v>
      </c>
      <c r="G11" s="13">
        <v>2017.0</v>
      </c>
      <c r="H11" s="13" t="s">
        <v>20</v>
      </c>
      <c r="I11" s="13" t="s">
        <v>14</v>
      </c>
      <c r="J11" s="13" t="s">
        <v>960</v>
      </c>
      <c r="K11" s="17"/>
    </row>
    <row r="12">
      <c r="A12" s="13">
        <v>193861.0</v>
      </c>
      <c r="B12" s="14" t="s">
        <v>69</v>
      </c>
      <c r="C12" s="14" t="s">
        <v>975</v>
      </c>
      <c r="D12" s="14" t="s">
        <v>70</v>
      </c>
      <c r="E12" s="14" t="s">
        <v>71</v>
      </c>
      <c r="F12" s="14" t="s">
        <v>72</v>
      </c>
      <c r="G12" s="13">
        <v>2004.0</v>
      </c>
      <c r="H12" s="13" t="s">
        <v>13</v>
      </c>
      <c r="I12" s="13" t="s">
        <v>14</v>
      </c>
      <c r="J12" s="13" t="s">
        <v>960</v>
      </c>
      <c r="K12" s="17"/>
    </row>
    <row r="13">
      <c r="A13" s="13">
        <v>193863.0</v>
      </c>
      <c r="B13" s="14" t="s">
        <v>77</v>
      </c>
      <c r="C13" s="14" t="s">
        <v>976</v>
      </c>
      <c r="D13" s="14" t="s">
        <v>78</v>
      </c>
      <c r="E13" s="14" t="s">
        <v>79</v>
      </c>
      <c r="F13" s="14" t="s">
        <v>80</v>
      </c>
      <c r="G13" s="13">
        <v>2012.0</v>
      </c>
      <c r="H13" s="13" t="s">
        <v>20</v>
      </c>
      <c r="I13" s="13" t="s">
        <v>14</v>
      </c>
      <c r="J13" s="13" t="s">
        <v>960</v>
      </c>
      <c r="K13" s="17"/>
    </row>
    <row r="14">
      <c r="A14" s="13">
        <v>193864.0</v>
      </c>
      <c r="B14" s="14" t="s">
        <v>81</v>
      </c>
      <c r="C14" s="14" t="s">
        <v>977</v>
      </c>
      <c r="D14" s="14" t="s">
        <v>82</v>
      </c>
      <c r="E14" s="14" t="s">
        <v>83</v>
      </c>
      <c r="F14" s="14" t="s">
        <v>84</v>
      </c>
      <c r="G14" s="13">
        <v>2018.0</v>
      </c>
      <c r="H14" s="13" t="s">
        <v>13</v>
      </c>
      <c r="I14" s="13" t="s">
        <v>14</v>
      </c>
      <c r="J14" s="13" t="s">
        <v>960</v>
      </c>
      <c r="K14" s="17"/>
    </row>
    <row r="15">
      <c r="A15" s="13">
        <v>193866.0</v>
      </c>
      <c r="B15" s="14" t="s">
        <v>89</v>
      </c>
      <c r="C15" s="14" t="s">
        <v>978</v>
      </c>
      <c r="D15" s="14" t="s">
        <v>90</v>
      </c>
      <c r="E15" s="14" t="s">
        <v>91</v>
      </c>
      <c r="F15" s="14" t="s">
        <v>92</v>
      </c>
      <c r="G15" s="13">
        <v>2016.0</v>
      </c>
      <c r="H15" s="13" t="s">
        <v>13</v>
      </c>
      <c r="I15" s="13" t="s">
        <v>14</v>
      </c>
      <c r="J15" s="13" t="s">
        <v>960</v>
      </c>
      <c r="K15" s="17"/>
    </row>
    <row r="16">
      <c r="A16" s="13">
        <v>193867.0</v>
      </c>
      <c r="B16" s="14" t="s">
        <v>93</v>
      </c>
      <c r="C16" s="14" t="s">
        <v>979</v>
      </c>
      <c r="D16" s="14" t="s">
        <v>94</v>
      </c>
      <c r="E16" s="14" t="s">
        <v>95</v>
      </c>
      <c r="F16" s="14" t="s">
        <v>96</v>
      </c>
      <c r="G16" s="13">
        <v>2017.0</v>
      </c>
      <c r="H16" s="13" t="s">
        <v>20</v>
      </c>
      <c r="I16" s="13" t="s">
        <v>14</v>
      </c>
      <c r="J16" s="13" t="s">
        <v>960</v>
      </c>
      <c r="K16" s="17"/>
    </row>
    <row r="17">
      <c r="A17" s="13">
        <v>193869.0</v>
      </c>
      <c r="B17" s="14" t="s">
        <v>101</v>
      </c>
      <c r="C17" s="14" t="s">
        <v>980</v>
      </c>
      <c r="D17" s="14" t="s">
        <v>102</v>
      </c>
      <c r="E17" s="14" t="s">
        <v>103</v>
      </c>
      <c r="F17" s="14" t="s">
        <v>104</v>
      </c>
      <c r="G17" s="13">
        <v>2018.0</v>
      </c>
      <c r="H17" s="13" t="s">
        <v>13</v>
      </c>
      <c r="I17" s="13" t="s">
        <v>14</v>
      </c>
      <c r="J17" s="13" t="s">
        <v>960</v>
      </c>
      <c r="K17" s="17"/>
    </row>
    <row r="18">
      <c r="A18" s="13">
        <v>193870.0</v>
      </c>
      <c r="B18" s="14" t="s">
        <v>105</v>
      </c>
      <c r="C18" s="14" t="s">
        <v>981</v>
      </c>
      <c r="D18" s="14" t="s">
        <v>106</v>
      </c>
      <c r="E18" s="14" t="s">
        <v>23</v>
      </c>
      <c r="F18" s="14" t="s">
        <v>107</v>
      </c>
      <c r="G18" s="13">
        <v>2018.0</v>
      </c>
      <c r="H18" s="13" t="s">
        <v>13</v>
      </c>
      <c r="I18" s="13" t="s">
        <v>14</v>
      </c>
      <c r="J18" s="13" t="s">
        <v>960</v>
      </c>
      <c r="K18" s="17"/>
    </row>
    <row r="19">
      <c r="A19" s="13">
        <v>193871.0</v>
      </c>
      <c r="B19" s="14" t="s">
        <v>108</v>
      </c>
      <c r="C19" s="14" t="s">
        <v>982</v>
      </c>
      <c r="D19" s="14" t="s">
        <v>109</v>
      </c>
      <c r="E19" s="14" t="s">
        <v>110</v>
      </c>
      <c r="F19" s="14" t="s">
        <v>111</v>
      </c>
      <c r="G19" s="13">
        <v>2017.0</v>
      </c>
      <c r="H19" s="13" t="s">
        <v>13</v>
      </c>
      <c r="I19" s="13" t="s">
        <v>14</v>
      </c>
      <c r="J19" s="13" t="s">
        <v>960</v>
      </c>
      <c r="K19" s="17"/>
    </row>
    <row r="20">
      <c r="A20" s="13">
        <v>193872.0</v>
      </c>
      <c r="B20" s="14" t="s">
        <v>112</v>
      </c>
      <c r="C20" s="14" t="s">
        <v>983</v>
      </c>
      <c r="D20" s="14" t="s">
        <v>113</v>
      </c>
      <c r="E20" s="14" t="s">
        <v>114</v>
      </c>
      <c r="F20" s="14" t="s">
        <v>115</v>
      </c>
      <c r="G20" s="13">
        <v>2018.0</v>
      </c>
      <c r="H20" s="13" t="s">
        <v>13</v>
      </c>
      <c r="I20" s="13" t="s">
        <v>14</v>
      </c>
      <c r="J20" s="13" t="s">
        <v>960</v>
      </c>
      <c r="K20" s="17"/>
    </row>
    <row r="21">
      <c r="A21" s="13">
        <v>193873.0</v>
      </c>
      <c r="B21" s="14" t="s">
        <v>116</v>
      </c>
      <c r="C21" s="14" t="s">
        <v>984</v>
      </c>
      <c r="D21" s="14" t="s">
        <v>117</v>
      </c>
      <c r="E21" s="14" t="s">
        <v>23</v>
      </c>
      <c r="F21" s="14" t="s">
        <v>118</v>
      </c>
      <c r="G21" s="13">
        <v>2018.0</v>
      </c>
      <c r="H21" s="13" t="s">
        <v>13</v>
      </c>
      <c r="I21" s="13" t="s">
        <v>14</v>
      </c>
      <c r="J21" s="13" t="s">
        <v>960</v>
      </c>
      <c r="K21" s="17"/>
    </row>
    <row r="22">
      <c r="A22" s="13">
        <v>193876.0</v>
      </c>
      <c r="B22" s="14" t="s">
        <v>127</v>
      </c>
      <c r="C22" s="14" t="s">
        <v>985</v>
      </c>
      <c r="D22" s="14" t="s">
        <v>128</v>
      </c>
      <c r="E22" s="14" t="s">
        <v>129</v>
      </c>
      <c r="F22" s="14" t="s">
        <v>130</v>
      </c>
      <c r="G22" s="13">
        <v>2018.0</v>
      </c>
      <c r="H22" s="13" t="s">
        <v>13</v>
      </c>
      <c r="I22" s="13" t="s">
        <v>14</v>
      </c>
      <c r="J22" s="13" t="s">
        <v>960</v>
      </c>
      <c r="K22" s="17"/>
    </row>
    <row r="23">
      <c r="A23" s="13">
        <v>193877.0</v>
      </c>
      <c r="B23" s="14" t="s">
        <v>131</v>
      </c>
      <c r="C23" s="14" t="s">
        <v>986</v>
      </c>
      <c r="D23" s="14" t="s">
        <v>132</v>
      </c>
      <c r="E23" s="14" t="s">
        <v>133</v>
      </c>
      <c r="F23" s="14" t="s">
        <v>134</v>
      </c>
      <c r="G23" s="13">
        <v>2017.0</v>
      </c>
      <c r="H23" s="13" t="s">
        <v>13</v>
      </c>
      <c r="I23" s="13" t="s">
        <v>14</v>
      </c>
      <c r="J23" s="13" t="s">
        <v>960</v>
      </c>
      <c r="K23" s="17"/>
    </row>
    <row r="24">
      <c r="A24" s="13">
        <v>193878.0</v>
      </c>
      <c r="B24" s="14" t="s">
        <v>135</v>
      </c>
      <c r="C24" s="14" t="s">
        <v>987</v>
      </c>
      <c r="D24" s="14" t="s">
        <v>136</v>
      </c>
      <c r="E24" s="14" t="s">
        <v>137</v>
      </c>
      <c r="F24" s="14" t="s">
        <v>138</v>
      </c>
      <c r="G24" s="13">
        <v>2017.0</v>
      </c>
      <c r="H24" s="13" t="s">
        <v>13</v>
      </c>
      <c r="I24" s="13" t="s">
        <v>14</v>
      </c>
      <c r="J24" s="13" t="s">
        <v>960</v>
      </c>
      <c r="K24" s="17"/>
    </row>
    <row r="25">
      <c r="A25" s="13">
        <v>193879.0</v>
      </c>
      <c r="B25" s="14" t="s">
        <v>139</v>
      </c>
      <c r="C25" s="14" t="s">
        <v>988</v>
      </c>
      <c r="D25" s="14" t="s">
        <v>140</v>
      </c>
      <c r="E25" s="14" t="s">
        <v>141</v>
      </c>
      <c r="F25" s="14" t="s">
        <v>142</v>
      </c>
      <c r="G25" s="13">
        <v>2014.0</v>
      </c>
      <c r="H25" s="13" t="s">
        <v>20</v>
      </c>
      <c r="I25" s="13" t="s">
        <v>14</v>
      </c>
      <c r="J25" s="13" t="s">
        <v>960</v>
      </c>
      <c r="K25" s="17"/>
    </row>
    <row r="26">
      <c r="A26" s="13">
        <v>193880.0</v>
      </c>
      <c r="B26" s="14" t="s">
        <v>143</v>
      </c>
      <c r="C26" s="14" t="s">
        <v>989</v>
      </c>
      <c r="D26" s="14" t="s">
        <v>144</v>
      </c>
      <c r="E26" s="14" t="s">
        <v>145</v>
      </c>
      <c r="F26" s="14" t="s">
        <v>146</v>
      </c>
      <c r="G26" s="13">
        <v>2019.0</v>
      </c>
      <c r="H26" s="13" t="s">
        <v>13</v>
      </c>
      <c r="I26" s="13" t="s">
        <v>14</v>
      </c>
      <c r="J26" s="13" t="s">
        <v>960</v>
      </c>
      <c r="K26" s="17"/>
    </row>
    <row r="27">
      <c r="A27" s="13">
        <v>193882.0</v>
      </c>
      <c r="B27" s="14" t="s">
        <v>151</v>
      </c>
      <c r="C27" s="14" t="s">
        <v>990</v>
      </c>
      <c r="D27" s="14" t="s">
        <v>152</v>
      </c>
      <c r="E27" s="14" t="s">
        <v>153</v>
      </c>
      <c r="F27" s="15"/>
      <c r="G27" s="13">
        <v>2018.0</v>
      </c>
      <c r="H27" s="13" t="s">
        <v>13</v>
      </c>
      <c r="I27" s="13" t="s">
        <v>14</v>
      </c>
      <c r="J27" s="13" t="s">
        <v>960</v>
      </c>
      <c r="K27" s="17"/>
    </row>
    <row r="28">
      <c r="A28" s="13">
        <v>193883.0</v>
      </c>
      <c r="B28" s="14" t="s">
        <v>154</v>
      </c>
      <c r="C28" s="14" t="s">
        <v>991</v>
      </c>
      <c r="D28" s="14" t="s">
        <v>155</v>
      </c>
      <c r="E28" s="14" t="s">
        <v>156</v>
      </c>
      <c r="F28" s="14" t="s">
        <v>157</v>
      </c>
      <c r="G28" s="13">
        <v>2019.0</v>
      </c>
      <c r="H28" s="13" t="s">
        <v>13</v>
      </c>
      <c r="I28" s="13" t="s">
        <v>14</v>
      </c>
      <c r="J28" s="13" t="s">
        <v>960</v>
      </c>
      <c r="K28" s="17"/>
    </row>
    <row r="29">
      <c r="A29" s="13">
        <v>193884.0</v>
      </c>
      <c r="B29" s="14" t="s">
        <v>158</v>
      </c>
      <c r="C29" s="14" t="s">
        <v>992</v>
      </c>
      <c r="D29" s="14" t="s">
        <v>159</v>
      </c>
      <c r="E29" s="14" t="s">
        <v>160</v>
      </c>
      <c r="F29" s="14" t="s">
        <v>161</v>
      </c>
      <c r="G29" s="13">
        <v>2019.0</v>
      </c>
      <c r="H29" s="13" t="s">
        <v>13</v>
      </c>
      <c r="I29" s="13" t="s">
        <v>14</v>
      </c>
      <c r="J29" s="13" t="s">
        <v>960</v>
      </c>
      <c r="K29" s="17"/>
    </row>
    <row r="30">
      <c r="A30" s="13">
        <v>193886.0</v>
      </c>
      <c r="B30" s="14" t="s">
        <v>166</v>
      </c>
      <c r="C30" s="14" t="s">
        <v>993</v>
      </c>
      <c r="D30" s="14" t="s">
        <v>167</v>
      </c>
      <c r="E30" s="14" t="s">
        <v>168</v>
      </c>
      <c r="F30" s="14" t="s">
        <v>169</v>
      </c>
      <c r="G30" s="13">
        <v>2018.0</v>
      </c>
      <c r="H30" s="13" t="s">
        <v>20</v>
      </c>
      <c r="I30" s="13" t="s">
        <v>14</v>
      </c>
      <c r="J30" s="13" t="s">
        <v>960</v>
      </c>
      <c r="K30" s="17"/>
    </row>
    <row r="31">
      <c r="A31" s="13">
        <v>193887.0</v>
      </c>
      <c r="B31" s="14" t="s">
        <v>170</v>
      </c>
      <c r="C31" s="14" t="s">
        <v>994</v>
      </c>
      <c r="D31" s="14" t="s">
        <v>171</v>
      </c>
      <c r="E31" s="14" t="s">
        <v>172</v>
      </c>
      <c r="F31" s="14" t="s">
        <v>173</v>
      </c>
      <c r="G31" s="13">
        <v>2018.0</v>
      </c>
      <c r="H31" s="13" t="s">
        <v>13</v>
      </c>
      <c r="I31" s="13" t="s">
        <v>14</v>
      </c>
      <c r="J31" s="13" t="s">
        <v>960</v>
      </c>
      <c r="K31" s="17"/>
    </row>
    <row r="32">
      <c r="A32" s="13">
        <v>193889.0</v>
      </c>
      <c r="B32" s="14" t="s">
        <v>178</v>
      </c>
      <c r="C32" s="14" t="s">
        <v>995</v>
      </c>
      <c r="D32" s="14" t="s">
        <v>179</v>
      </c>
      <c r="E32" s="14" t="s">
        <v>180</v>
      </c>
      <c r="F32" s="14" t="s">
        <v>181</v>
      </c>
      <c r="G32" s="13">
        <v>2018.0</v>
      </c>
      <c r="H32" s="13" t="s">
        <v>20</v>
      </c>
      <c r="I32" s="13" t="s">
        <v>14</v>
      </c>
      <c r="J32" s="13" t="s">
        <v>960</v>
      </c>
      <c r="K32" s="17"/>
    </row>
    <row r="33">
      <c r="A33" s="13">
        <v>193890.0</v>
      </c>
      <c r="B33" s="14" t="s">
        <v>182</v>
      </c>
      <c r="C33" s="14" t="s">
        <v>996</v>
      </c>
      <c r="D33" s="14" t="s">
        <v>183</v>
      </c>
      <c r="E33" s="14" t="s">
        <v>184</v>
      </c>
      <c r="F33" s="14" t="s">
        <v>185</v>
      </c>
      <c r="G33" s="13">
        <v>2017.0</v>
      </c>
      <c r="H33" s="13" t="s">
        <v>20</v>
      </c>
      <c r="I33" s="13" t="s">
        <v>14</v>
      </c>
      <c r="J33" s="13" t="s">
        <v>960</v>
      </c>
      <c r="K33" s="17"/>
    </row>
    <row r="34">
      <c r="A34" s="13">
        <v>193891.0</v>
      </c>
      <c r="B34" s="14" t="s">
        <v>186</v>
      </c>
      <c r="C34" s="14" t="s">
        <v>997</v>
      </c>
      <c r="D34" s="14" t="s">
        <v>187</v>
      </c>
      <c r="E34" s="14" t="s">
        <v>188</v>
      </c>
      <c r="F34" s="14" t="s">
        <v>189</v>
      </c>
      <c r="G34" s="13">
        <v>2019.0</v>
      </c>
      <c r="H34" s="13" t="s">
        <v>20</v>
      </c>
      <c r="I34" s="13" t="s">
        <v>14</v>
      </c>
      <c r="J34" s="13" t="s">
        <v>960</v>
      </c>
      <c r="K34" s="17"/>
    </row>
    <row r="35">
      <c r="A35" s="13">
        <v>193892.0</v>
      </c>
      <c r="B35" s="14" t="s">
        <v>190</v>
      </c>
      <c r="C35" s="14" t="s">
        <v>998</v>
      </c>
      <c r="D35" s="14" t="s">
        <v>191</v>
      </c>
      <c r="E35" s="14" t="s">
        <v>192</v>
      </c>
      <c r="F35" s="14" t="s">
        <v>193</v>
      </c>
      <c r="G35" s="13">
        <v>2019.0</v>
      </c>
      <c r="H35" s="13" t="s">
        <v>13</v>
      </c>
      <c r="I35" s="13" t="s">
        <v>14</v>
      </c>
      <c r="J35" s="13" t="s">
        <v>960</v>
      </c>
      <c r="K35" s="17"/>
    </row>
    <row r="36">
      <c r="A36" s="13">
        <v>193893.0</v>
      </c>
      <c r="B36" s="14" t="s">
        <v>194</v>
      </c>
      <c r="C36" s="14" t="s">
        <v>999</v>
      </c>
      <c r="D36" s="14" t="s">
        <v>195</v>
      </c>
      <c r="E36" s="14" t="s">
        <v>160</v>
      </c>
      <c r="F36" s="14" t="s">
        <v>196</v>
      </c>
      <c r="G36" s="13">
        <v>2019.0</v>
      </c>
      <c r="H36" s="13" t="s">
        <v>13</v>
      </c>
      <c r="I36" s="13" t="s">
        <v>14</v>
      </c>
      <c r="J36" s="13" t="s">
        <v>960</v>
      </c>
      <c r="K36" s="17"/>
    </row>
    <row r="37">
      <c r="A37" s="13">
        <v>193897.0</v>
      </c>
      <c r="B37" s="14" t="s">
        <v>209</v>
      </c>
      <c r="C37" s="14" t="s">
        <v>1000</v>
      </c>
      <c r="D37" s="14" t="s">
        <v>210</v>
      </c>
      <c r="E37" s="14" t="s">
        <v>211</v>
      </c>
      <c r="F37" s="14" t="s">
        <v>212</v>
      </c>
      <c r="G37" s="13">
        <v>2018.0</v>
      </c>
      <c r="H37" s="13" t="s">
        <v>13</v>
      </c>
      <c r="I37" s="13" t="s">
        <v>14</v>
      </c>
      <c r="J37" s="13" t="s">
        <v>960</v>
      </c>
      <c r="K37" s="17"/>
    </row>
    <row r="38">
      <c r="A38" s="13">
        <v>193898.0</v>
      </c>
      <c r="B38" s="14" t="s">
        <v>213</v>
      </c>
      <c r="C38" s="14" t="s">
        <v>1001</v>
      </c>
      <c r="D38" s="14" t="s">
        <v>214</v>
      </c>
      <c r="E38" s="14" t="s">
        <v>215</v>
      </c>
      <c r="F38" s="14" t="s">
        <v>216</v>
      </c>
      <c r="G38" s="13">
        <v>2018.0</v>
      </c>
      <c r="H38" s="13" t="s">
        <v>20</v>
      </c>
      <c r="I38" s="13" t="s">
        <v>14</v>
      </c>
      <c r="J38" s="13" t="s">
        <v>960</v>
      </c>
      <c r="K38" s="17"/>
    </row>
    <row r="39">
      <c r="A39" s="13">
        <v>193899.0</v>
      </c>
      <c r="B39" s="14" t="s">
        <v>217</v>
      </c>
      <c r="C39" s="14" t="s">
        <v>1002</v>
      </c>
      <c r="D39" s="14" t="s">
        <v>152</v>
      </c>
      <c r="E39" s="14" t="s">
        <v>218</v>
      </c>
      <c r="F39" s="14" t="s">
        <v>219</v>
      </c>
      <c r="G39" s="13">
        <v>2018.0</v>
      </c>
      <c r="H39" s="13" t="s">
        <v>13</v>
      </c>
      <c r="I39" s="13" t="s">
        <v>14</v>
      </c>
      <c r="J39" s="13" t="s">
        <v>960</v>
      </c>
      <c r="K39" s="17"/>
    </row>
    <row r="40">
      <c r="A40" s="13">
        <v>193900.0</v>
      </c>
      <c r="B40" s="14" t="s">
        <v>220</v>
      </c>
      <c r="C40" s="14" t="s">
        <v>1003</v>
      </c>
      <c r="D40" s="14" t="s">
        <v>221</v>
      </c>
      <c r="E40" s="14" t="s">
        <v>222</v>
      </c>
      <c r="F40" s="14" t="s">
        <v>223</v>
      </c>
      <c r="G40" s="13">
        <v>2017.0</v>
      </c>
      <c r="H40" s="13" t="s">
        <v>20</v>
      </c>
      <c r="I40" s="13" t="s">
        <v>14</v>
      </c>
      <c r="J40" s="13" t="s">
        <v>960</v>
      </c>
      <c r="K40" s="17"/>
    </row>
    <row r="41">
      <c r="A41" s="13">
        <v>193901.0</v>
      </c>
      <c r="B41" s="14" t="s">
        <v>224</v>
      </c>
      <c r="C41" s="14" t="s">
        <v>1004</v>
      </c>
      <c r="D41" s="14" t="s">
        <v>225</v>
      </c>
      <c r="E41" s="14" t="s">
        <v>47</v>
      </c>
      <c r="F41" s="14" t="s">
        <v>226</v>
      </c>
      <c r="G41" s="13">
        <v>2017.0</v>
      </c>
      <c r="H41" s="13" t="s">
        <v>20</v>
      </c>
      <c r="I41" s="13" t="s">
        <v>14</v>
      </c>
      <c r="J41" s="13" t="s">
        <v>960</v>
      </c>
      <c r="K41" s="17"/>
    </row>
    <row r="42">
      <c r="A42" s="13">
        <v>193902.0</v>
      </c>
      <c r="B42" s="14" t="s">
        <v>227</v>
      </c>
      <c r="C42" s="14" t="s">
        <v>1005</v>
      </c>
      <c r="D42" s="14" t="s">
        <v>228</v>
      </c>
      <c r="E42" s="14" t="s">
        <v>229</v>
      </c>
      <c r="F42" s="14" t="s">
        <v>230</v>
      </c>
      <c r="G42" s="13">
        <v>2016.0</v>
      </c>
      <c r="H42" s="13" t="s">
        <v>20</v>
      </c>
      <c r="I42" s="13" t="s">
        <v>14</v>
      </c>
      <c r="J42" s="13" t="s">
        <v>960</v>
      </c>
      <c r="K42" s="17"/>
    </row>
    <row r="43">
      <c r="A43" s="13">
        <v>193903.0</v>
      </c>
      <c r="B43" s="14" t="s">
        <v>231</v>
      </c>
      <c r="C43" s="14" t="s">
        <v>1006</v>
      </c>
      <c r="D43" s="14" t="s">
        <v>232</v>
      </c>
      <c r="E43" s="14" t="s">
        <v>233</v>
      </c>
      <c r="F43" s="14" t="s">
        <v>234</v>
      </c>
      <c r="G43" s="13">
        <v>2013.0</v>
      </c>
      <c r="H43" s="13" t="s">
        <v>20</v>
      </c>
      <c r="I43" s="13" t="s">
        <v>14</v>
      </c>
      <c r="J43" s="13" t="s">
        <v>960</v>
      </c>
      <c r="K43" s="17"/>
    </row>
    <row r="44">
      <c r="A44" s="13">
        <v>193904.0</v>
      </c>
      <c r="B44" s="14" t="s">
        <v>235</v>
      </c>
      <c r="C44" s="14" t="s">
        <v>1007</v>
      </c>
      <c r="D44" s="14" t="s">
        <v>236</v>
      </c>
      <c r="E44" s="14" t="s">
        <v>237</v>
      </c>
      <c r="F44" s="14" t="s">
        <v>238</v>
      </c>
      <c r="G44" s="13">
        <v>2019.0</v>
      </c>
      <c r="H44" s="13" t="s">
        <v>20</v>
      </c>
      <c r="I44" s="13" t="s">
        <v>14</v>
      </c>
      <c r="J44" s="13" t="s">
        <v>960</v>
      </c>
      <c r="K44" s="17"/>
    </row>
    <row r="45">
      <c r="A45" s="13">
        <v>193905.0</v>
      </c>
      <c r="B45" s="14" t="s">
        <v>239</v>
      </c>
      <c r="C45" s="14" t="s">
        <v>1008</v>
      </c>
      <c r="D45" s="14" t="s">
        <v>240</v>
      </c>
      <c r="E45" s="14" t="s">
        <v>241</v>
      </c>
      <c r="F45" s="14" t="s">
        <v>242</v>
      </c>
      <c r="G45" s="13">
        <v>2018.0</v>
      </c>
      <c r="H45" s="13" t="s">
        <v>13</v>
      </c>
      <c r="I45" s="13" t="s">
        <v>14</v>
      </c>
      <c r="J45" s="13" t="s">
        <v>960</v>
      </c>
      <c r="K45" s="17"/>
    </row>
    <row r="46">
      <c r="A46" s="13">
        <v>193907.0</v>
      </c>
      <c r="B46" s="14" t="s">
        <v>247</v>
      </c>
      <c r="C46" s="14" t="s">
        <v>1009</v>
      </c>
      <c r="D46" s="14" t="s">
        <v>248</v>
      </c>
      <c r="E46" s="14" t="s">
        <v>249</v>
      </c>
      <c r="F46" s="14" t="s">
        <v>250</v>
      </c>
      <c r="G46" s="13">
        <v>2018.0</v>
      </c>
      <c r="H46" s="13" t="s">
        <v>20</v>
      </c>
      <c r="I46" s="13" t="s">
        <v>14</v>
      </c>
      <c r="J46" s="13" t="s">
        <v>960</v>
      </c>
      <c r="K46" s="17"/>
    </row>
    <row r="47">
      <c r="A47" s="13">
        <v>193909.0</v>
      </c>
      <c r="B47" s="14" t="s">
        <v>254</v>
      </c>
      <c r="C47" s="14" t="s">
        <v>1010</v>
      </c>
      <c r="D47" s="14" t="s">
        <v>255</v>
      </c>
      <c r="E47" s="14" t="s">
        <v>256</v>
      </c>
      <c r="F47" s="14" t="s">
        <v>257</v>
      </c>
      <c r="G47" s="13">
        <v>2016.0</v>
      </c>
      <c r="H47" s="13" t="s">
        <v>20</v>
      </c>
      <c r="I47" s="13" t="s">
        <v>14</v>
      </c>
      <c r="J47" s="13" t="s">
        <v>960</v>
      </c>
      <c r="K47" s="17"/>
    </row>
    <row r="48">
      <c r="A48" s="13">
        <v>193910.0</v>
      </c>
      <c r="B48" s="14" t="s">
        <v>258</v>
      </c>
      <c r="C48" s="14" t="s">
        <v>1011</v>
      </c>
      <c r="D48" s="14" t="s">
        <v>259</v>
      </c>
      <c r="E48" s="14" t="s">
        <v>260</v>
      </c>
      <c r="F48" s="14" t="s">
        <v>261</v>
      </c>
      <c r="G48" s="13">
        <v>2016.0</v>
      </c>
      <c r="H48" s="13" t="s">
        <v>20</v>
      </c>
      <c r="I48" s="13" t="s">
        <v>14</v>
      </c>
      <c r="J48" s="13" t="s">
        <v>960</v>
      </c>
      <c r="K48" s="17"/>
    </row>
    <row r="49">
      <c r="A49" s="13">
        <v>193912.0</v>
      </c>
      <c r="B49" s="14" t="s">
        <v>265</v>
      </c>
      <c r="C49" s="14" t="s">
        <v>1012</v>
      </c>
      <c r="D49" s="14" t="s">
        <v>266</v>
      </c>
      <c r="E49" s="14" t="s">
        <v>267</v>
      </c>
      <c r="F49" s="14" t="s">
        <v>268</v>
      </c>
      <c r="G49" s="13">
        <v>2019.0</v>
      </c>
      <c r="H49" s="13" t="s">
        <v>13</v>
      </c>
      <c r="I49" s="13" t="s">
        <v>14</v>
      </c>
      <c r="J49" s="13" t="s">
        <v>960</v>
      </c>
      <c r="K49" s="17"/>
    </row>
    <row r="50">
      <c r="A50" s="13">
        <v>193913.0</v>
      </c>
      <c r="B50" s="14" t="s">
        <v>269</v>
      </c>
      <c r="C50" s="14" t="s">
        <v>1013</v>
      </c>
      <c r="D50" s="14" t="s">
        <v>270</v>
      </c>
      <c r="E50" s="14" t="s">
        <v>271</v>
      </c>
      <c r="F50" s="14" t="s">
        <v>272</v>
      </c>
      <c r="G50" s="13">
        <v>2019.0</v>
      </c>
      <c r="H50" s="13" t="s">
        <v>13</v>
      </c>
      <c r="I50" s="13" t="s">
        <v>14</v>
      </c>
      <c r="J50" s="13" t="s">
        <v>960</v>
      </c>
      <c r="K50" s="17"/>
    </row>
    <row r="51">
      <c r="A51" s="13">
        <v>193914.0</v>
      </c>
      <c r="B51" s="14" t="s">
        <v>273</v>
      </c>
      <c r="C51" s="14" t="s">
        <v>1014</v>
      </c>
      <c r="D51" s="14" t="s">
        <v>274</v>
      </c>
      <c r="E51" s="14" t="s">
        <v>275</v>
      </c>
      <c r="F51" s="14" t="s">
        <v>276</v>
      </c>
      <c r="G51" s="13">
        <v>2019.0</v>
      </c>
      <c r="H51" s="13" t="s">
        <v>13</v>
      </c>
      <c r="I51" s="13" t="s">
        <v>14</v>
      </c>
      <c r="J51" s="13" t="s">
        <v>960</v>
      </c>
      <c r="K51" s="17"/>
    </row>
    <row r="52">
      <c r="A52" s="13">
        <v>193915.0</v>
      </c>
      <c r="B52" s="14" t="s">
        <v>277</v>
      </c>
      <c r="C52" s="14" t="s">
        <v>1015</v>
      </c>
      <c r="D52" s="14" t="s">
        <v>278</v>
      </c>
      <c r="E52" s="14" t="s">
        <v>279</v>
      </c>
      <c r="F52" s="14" t="s">
        <v>280</v>
      </c>
      <c r="G52" s="13">
        <v>2019.0</v>
      </c>
      <c r="H52" s="13" t="s">
        <v>20</v>
      </c>
      <c r="I52" s="13" t="s">
        <v>14</v>
      </c>
      <c r="J52" s="13" t="s">
        <v>960</v>
      </c>
      <c r="K52" s="17"/>
    </row>
    <row r="53">
      <c r="A53" s="13">
        <v>193918.0</v>
      </c>
      <c r="B53" s="14" t="s">
        <v>288</v>
      </c>
      <c r="C53" s="14" t="s">
        <v>1016</v>
      </c>
      <c r="D53" s="14" t="s">
        <v>289</v>
      </c>
      <c r="E53" s="14" t="s">
        <v>290</v>
      </c>
      <c r="F53" s="14" t="s">
        <v>291</v>
      </c>
      <c r="G53" s="13">
        <v>2018.0</v>
      </c>
      <c r="H53" s="13" t="s">
        <v>20</v>
      </c>
      <c r="I53" s="13" t="s">
        <v>14</v>
      </c>
      <c r="J53" s="13" t="s">
        <v>960</v>
      </c>
      <c r="K53" s="17"/>
    </row>
    <row r="54">
      <c r="A54" s="13">
        <v>193919.0</v>
      </c>
      <c r="B54" s="14" t="s">
        <v>292</v>
      </c>
      <c r="C54" s="14" t="s">
        <v>1017</v>
      </c>
      <c r="D54" s="14" t="s">
        <v>293</v>
      </c>
      <c r="E54" s="14" t="s">
        <v>294</v>
      </c>
      <c r="F54" s="14" t="s">
        <v>295</v>
      </c>
      <c r="G54" s="13">
        <v>2018.0</v>
      </c>
      <c r="H54" s="13" t="s">
        <v>20</v>
      </c>
      <c r="I54" s="13" t="s">
        <v>14</v>
      </c>
      <c r="J54" s="13" t="s">
        <v>960</v>
      </c>
      <c r="K54" s="17"/>
    </row>
    <row r="55">
      <c r="A55" s="13">
        <v>193925.0</v>
      </c>
      <c r="B55" s="14" t="s">
        <v>315</v>
      </c>
      <c r="C55" s="14" t="s">
        <v>1018</v>
      </c>
      <c r="D55" s="14" t="s">
        <v>316</v>
      </c>
      <c r="E55" s="14" t="s">
        <v>317</v>
      </c>
      <c r="F55" s="15"/>
      <c r="G55" s="13">
        <v>2017.0</v>
      </c>
      <c r="H55" s="13" t="s">
        <v>20</v>
      </c>
      <c r="I55" s="13" t="s">
        <v>14</v>
      </c>
      <c r="J55" s="13" t="s">
        <v>960</v>
      </c>
      <c r="K55" s="17"/>
    </row>
    <row r="56">
      <c r="A56" s="13">
        <v>193930.0</v>
      </c>
      <c r="B56" s="14" t="s">
        <v>333</v>
      </c>
      <c r="C56" s="14" t="s">
        <v>1019</v>
      </c>
      <c r="D56" s="14" t="s">
        <v>334</v>
      </c>
      <c r="E56" s="14" t="s">
        <v>335</v>
      </c>
      <c r="F56" s="14" t="s">
        <v>336</v>
      </c>
      <c r="G56" s="13">
        <v>2019.0</v>
      </c>
      <c r="H56" s="13" t="s">
        <v>13</v>
      </c>
      <c r="I56" s="13" t="s">
        <v>14</v>
      </c>
      <c r="J56" s="13" t="s">
        <v>960</v>
      </c>
      <c r="K56" s="17"/>
    </row>
    <row r="57">
      <c r="A57" s="13">
        <v>193931.0</v>
      </c>
      <c r="B57" s="14" t="s">
        <v>337</v>
      </c>
      <c r="C57" s="14" t="s">
        <v>1020</v>
      </c>
      <c r="D57" s="14" t="s">
        <v>338</v>
      </c>
      <c r="E57" s="14" t="s">
        <v>339</v>
      </c>
      <c r="F57" s="14" t="s">
        <v>340</v>
      </c>
      <c r="G57" s="13">
        <v>2019.0</v>
      </c>
      <c r="H57" s="13" t="s">
        <v>13</v>
      </c>
      <c r="I57" s="13" t="s">
        <v>14</v>
      </c>
      <c r="J57" s="13" t="s">
        <v>960</v>
      </c>
      <c r="K57" s="17"/>
    </row>
    <row r="58">
      <c r="A58" s="13">
        <v>193933.0</v>
      </c>
      <c r="B58" s="14" t="s">
        <v>345</v>
      </c>
      <c r="C58" s="14" t="s">
        <v>1021</v>
      </c>
      <c r="D58" s="14" t="s">
        <v>346</v>
      </c>
      <c r="E58" s="14" t="s">
        <v>347</v>
      </c>
      <c r="F58" s="14" t="s">
        <v>348</v>
      </c>
      <c r="G58" s="13">
        <v>2019.0</v>
      </c>
      <c r="H58" s="13" t="s">
        <v>20</v>
      </c>
      <c r="I58" s="13" t="s">
        <v>14</v>
      </c>
      <c r="J58" s="13" t="s">
        <v>960</v>
      </c>
      <c r="K58" s="17"/>
    </row>
    <row r="59">
      <c r="A59" s="13">
        <v>193934.0</v>
      </c>
      <c r="B59" s="14" t="s">
        <v>349</v>
      </c>
      <c r="C59" s="14" t="s">
        <v>1022</v>
      </c>
      <c r="D59" s="14" t="s">
        <v>350</v>
      </c>
      <c r="E59" s="14" t="s">
        <v>47</v>
      </c>
      <c r="F59" s="14" t="s">
        <v>351</v>
      </c>
      <c r="G59" s="13">
        <v>2019.0</v>
      </c>
      <c r="H59" s="13" t="s">
        <v>20</v>
      </c>
      <c r="I59" s="13" t="s">
        <v>14</v>
      </c>
      <c r="J59" s="13" t="s">
        <v>960</v>
      </c>
      <c r="K59" s="17"/>
    </row>
    <row r="60">
      <c r="A60" s="13">
        <v>193935.0</v>
      </c>
      <c r="B60" s="14" t="s">
        <v>352</v>
      </c>
      <c r="C60" s="14" t="s">
        <v>1023</v>
      </c>
      <c r="D60" s="14" t="s">
        <v>353</v>
      </c>
      <c r="E60" s="14" t="s">
        <v>354</v>
      </c>
      <c r="F60" s="14" t="s">
        <v>355</v>
      </c>
      <c r="G60" s="13">
        <v>2019.0</v>
      </c>
      <c r="H60" s="13" t="s">
        <v>13</v>
      </c>
      <c r="I60" s="13" t="s">
        <v>14</v>
      </c>
      <c r="J60" s="13" t="s">
        <v>960</v>
      </c>
      <c r="K60" s="17"/>
    </row>
    <row r="61">
      <c r="A61" s="13">
        <v>193937.0</v>
      </c>
      <c r="B61" s="14" t="s">
        <v>358</v>
      </c>
      <c r="C61" s="14" t="s">
        <v>1024</v>
      </c>
      <c r="D61" s="14" t="s">
        <v>359</v>
      </c>
      <c r="E61" s="14" t="s">
        <v>360</v>
      </c>
      <c r="F61" s="14" t="s">
        <v>361</v>
      </c>
      <c r="G61" s="13">
        <v>2019.0</v>
      </c>
      <c r="H61" s="13" t="s">
        <v>13</v>
      </c>
      <c r="I61" s="13" t="s">
        <v>14</v>
      </c>
      <c r="J61" s="13" t="s">
        <v>960</v>
      </c>
      <c r="K61" s="17"/>
    </row>
    <row r="62">
      <c r="A62" s="13">
        <v>193942.0</v>
      </c>
      <c r="B62" s="14" t="s">
        <v>376</v>
      </c>
      <c r="C62" s="14" t="s">
        <v>1025</v>
      </c>
      <c r="D62" s="14" t="s">
        <v>377</v>
      </c>
      <c r="E62" s="14" t="s">
        <v>378</v>
      </c>
      <c r="F62" s="14" t="s">
        <v>379</v>
      </c>
      <c r="G62" s="13">
        <v>2018.0</v>
      </c>
      <c r="H62" s="13" t="s">
        <v>20</v>
      </c>
      <c r="I62" s="13" t="s">
        <v>14</v>
      </c>
      <c r="J62" s="13" t="s">
        <v>960</v>
      </c>
      <c r="K62" s="17"/>
    </row>
    <row r="63">
      <c r="A63" s="13">
        <v>193944.0</v>
      </c>
      <c r="B63" s="14" t="s">
        <v>384</v>
      </c>
      <c r="C63" s="14" t="s">
        <v>1026</v>
      </c>
      <c r="D63" s="14" t="s">
        <v>385</v>
      </c>
      <c r="E63" s="14" t="s">
        <v>47</v>
      </c>
      <c r="F63" s="14" t="s">
        <v>386</v>
      </c>
      <c r="G63" s="13">
        <v>2017.0</v>
      </c>
      <c r="H63" s="13" t="s">
        <v>20</v>
      </c>
      <c r="I63" s="13" t="s">
        <v>14</v>
      </c>
      <c r="J63" s="13" t="s">
        <v>960</v>
      </c>
      <c r="K63" s="17"/>
    </row>
    <row r="64">
      <c r="A64" s="13">
        <v>193949.0</v>
      </c>
      <c r="B64" s="14" t="s">
        <v>401</v>
      </c>
      <c r="C64" s="14" t="s">
        <v>1027</v>
      </c>
      <c r="D64" s="14" t="s">
        <v>402</v>
      </c>
      <c r="E64" s="14" t="s">
        <v>403</v>
      </c>
      <c r="F64" s="14" t="s">
        <v>404</v>
      </c>
      <c r="G64" s="13">
        <v>2020.0</v>
      </c>
      <c r="H64" s="13" t="s">
        <v>20</v>
      </c>
      <c r="I64" s="13" t="s">
        <v>14</v>
      </c>
      <c r="J64" s="13" t="s">
        <v>960</v>
      </c>
      <c r="K64" s="17"/>
    </row>
    <row r="65">
      <c r="A65" s="13">
        <v>193953.0</v>
      </c>
      <c r="B65" s="14" t="s">
        <v>413</v>
      </c>
      <c r="C65" s="14" t="s">
        <v>1028</v>
      </c>
      <c r="D65" s="14" t="s">
        <v>414</v>
      </c>
      <c r="E65" s="14" t="s">
        <v>415</v>
      </c>
      <c r="F65" s="14"/>
      <c r="G65" s="13">
        <v>2020.0</v>
      </c>
      <c r="H65" s="13" t="s">
        <v>20</v>
      </c>
      <c r="I65" s="13" t="s">
        <v>14</v>
      </c>
      <c r="J65" s="13" t="s">
        <v>960</v>
      </c>
      <c r="K65" s="17"/>
    </row>
    <row r="66">
      <c r="A66" s="13">
        <v>193954.0</v>
      </c>
      <c r="B66" s="14" t="s">
        <v>416</v>
      </c>
      <c r="C66" s="14" t="s">
        <v>1029</v>
      </c>
      <c r="D66" s="14" t="s">
        <v>417</v>
      </c>
      <c r="E66" s="14" t="s">
        <v>249</v>
      </c>
      <c r="F66" s="14" t="s">
        <v>418</v>
      </c>
      <c r="G66" s="13">
        <v>2020.0</v>
      </c>
      <c r="H66" s="13" t="s">
        <v>20</v>
      </c>
      <c r="I66" s="13" t="s">
        <v>14</v>
      </c>
      <c r="J66" s="13" t="s">
        <v>960</v>
      </c>
      <c r="K66" s="17"/>
    </row>
    <row r="67">
      <c r="A67" s="13">
        <v>193955.0</v>
      </c>
      <c r="B67" s="14" t="s">
        <v>419</v>
      </c>
      <c r="C67" s="14" t="s">
        <v>1030</v>
      </c>
      <c r="D67" s="14" t="s">
        <v>420</v>
      </c>
      <c r="E67" s="14" t="s">
        <v>421</v>
      </c>
      <c r="F67" s="14" t="s">
        <v>422</v>
      </c>
      <c r="G67" s="13">
        <v>2020.0</v>
      </c>
      <c r="H67" s="13" t="s">
        <v>20</v>
      </c>
      <c r="I67" s="13" t="s">
        <v>14</v>
      </c>
      <c r="J67" s="13" t="s">
        <v>960</v>
      </c>
      <c r="K67" s="17"/>
    </row>
    <row r="68">
      <c r="A68" s="13">
        <v>193957.0</v>
      </c>
      <c r="B68" s="14" t="s">
        <v>427</v>
      </c>
      <c r="C68" s="14" t="s">
        <v>1031</v>
      </c>
      <c r="D68" s="14" t="s">
        <v>428</v>
      </c>
      <c r="E68" s="14" t="s">
        <v>425</v>
      </c>
      <c r="F68" s="14" t="s">
        <v>429</v>
      </c>
      <c r="G68" s="13">
        <v>2020.0</v>
      </c>
      <c r="H68" s="13" t="s">
        <v>20</v>
      </c>
      <c r="I68" s="13" t="s">
        <v>14</v>
      </c>
      <c r="J68" s="13" t="s">
        <v>960</v>
      </c>
      <c r="K68" s="17"/>
    </row>
    <row r="69">
      <c r="A69" s="13">
        <v>193959.0</v>
      </c>
      <c r="B69" s="14" t="s">
        <v>434</v>
      </c>
      <c r="C69" s="14" t="s">
        <v>1032</v>
      </c>
      <c r="D69" s="14" t="s">
        <v>435</v>
      </c>
      <c r="E69" s="14" t="s">
        <v>436</v>
      </c>
      <c r="F69" s="14"/>
      <c r="G69" s="13">
        <v>2019.0</v>
      </c>
      <c r="H69" s="13" t="s">
        <v>13</v>
      </c>
      <c r="I69" s="13" t="s">
        <v>14</v>
      </c>
      <c r="J69" s="13" t="s">
        <v>960</v>
      </c>
      <c r="K69" s="17"/>
    </row>
    <row r="70">
      <c r="A70" s="13">
        <v>193962.0</v>
      </c>
      <c r="B70" s="14" t="s">
        <v>445</v>
      </c>
      <c r="C70" s="14" t="s">
        <v>1033</v>
      </c>
      <c r="D70" s="14" t="s">
        <v>446</v>
      </c>
      <c r="E70" s="14" t="s">
        <v>256</v>
      </c>
      <c r="F70" s="14" t="s">
        <v>447</v>
      </c>
      <c r="G70" s="13">
        <v>2019.0</v>
      </c>
      <c r="H70" s="13" t="s">
        <v>20</v>
      </c>
      <c r="I70" s="13" t="s">
        <v>14</v>
      </c>
      <c r="J70" s="13" t="s">
        <v>960</v>
      </c>
      <c r="K70" s="17"/>
    </row>
    <row r="71">
      <c r="A71" s="13">
        <v>193967.0</v>
      </c>
      <c r="B71" s="14" t="s">
        <v>462</v>
      </c>
      <c r="C71" s="14" t="s">
        <v>1034</v>
      </c>
      <c r="D71" s="14" t="s">
        <v>463</v>
      </c>
      <c r="E71" s="14" t="s">
        <v>464</v>
      </c>
      <c r="F71" s="14" t="s">
        <v>465</v>
      </c>
      <c r="G71" s="13">
        <v>2019.0</v>
      </c>
      <c r="H71" s="13" t="s">
        <v>20</v>
      </c>
      <c r="I71" s="13" t="s">
        <v>14</v>
      </c>
      <c r="J71" s="13" t="s">
        <v>960</v>
      </c>
      <c r="K71" s="17"/>
    </row>
    <row r="72">
      <c r="A72" s="13">
        <v>193969.0</v>
      </c>
      <c r="B72" s="14" t="s">
        <v>469</v>
      </c>
      <c r="C72" s="14" t="s">
        <v>1035</v>
      </c>
      <c r="D72" s="14" t="s">
        <v>470</v>
      </c>
      <c r="E72" s="14" t="s">
        <v>471</v>
      </c>
      <c r="F72" s="14" t="s">
        <v>472</v>
      </c>
      <c r="G72" s="13">
        <v>2019.0</v>
      </c>
      <c r="H72" s="13" t="s">
        <v>20</v>
      </c>
      <c r="I72" s="13" t="s">
        <v>14</v>
      </c>
      <c r="J72" s="13" t="s">
        <v>960</v>
      </c>
      <c r="K72" s="17"/>
    </row>
    <row r="73">
      <c r="A73" s="13">
        <v>193970.0</v>
      </c>
      <c r="B73" s="14" t="s">
        <v>473</v>
      </c>
      <c r="C73" s="14" t="s">
        <v>1036</v>
      </c>
      <c r="D73" s="14" t="s">
        <v>474</v>
      </c>
      <c r="E73" s="14" t="s">
        <v>475</v>
      </c>
      <c r="F73" s="14" t="s">
        <v>476</v>
      </c>
      <c r="G73" s="13">
        <v>2019.0</v>
      </c>
      <c r="H73" s="13" t="s">
        <v>20</v>
      </c>
      <c r="I73" s="13" t="s">
        <v>14</v>
      </c>
      <c r="J73" s="13" t="s">
        <v>960</v>
      </c>
      <c r="K73" s="17"/>
    </row>
    <row r="74">
      <c r="A74" s="13">
        <v>193971.0</v>
      </c>
      <c r="B74" s="14" t="s">
        <v>477</v>
      </c>
      <c r="C74" s="14" t="s">
        <v>1037</v>
      </c>
      <c r="D74" s="14" t="s">
        <v>478</v>
      </c>
      <c r="E74" s="14" t="s">
        <v>279</v>
      </c>
      <c r="F74" s="14" t="s">
        <v>479</v>
      </c>
      <c r="G74" s="13">
        <v>2019.0</v>
      </c>
      <c r="H74" s="13" t="s">
        <v>20</v>
      </c>
      <c r="I74" s="13" t="s">
        <v>14</v>
      </c>
      <c r="J74" s="13" t="s">
        <v>960</v>
      </c>
      <c r="K74" s="17"/>
    </row>
    <row r="75">
      <c r="A75" s="13">
        <v>193972.0</v>
      </c>
      <c r="B75" s="14" t="s">
        <v>480</v>
      </c>
      <c r="C75" s="14" t="s">
        <v>1038</v>
      </c>
      <c r="D75" s="14" t="s">
        <v>481</v>
      </c>
      <c r="E75" s="14" t="s">
        <v>482</v>
      </c>
      <c r="F75" s="14" t="s">
        <v>483</v>
      </c>
      <c r="G75" s="13">
        <v>2019.0</v>
      </c>
      <c r="H75" s="13" t="s">
        <v>20</v>
      </c>
      <c r="I75" s="13" t="s">
        <v>14</v>
      </c>
      <c r="J75" s="13" t="s">
        <v>960</v>
      </c>
      <c r="K75" s="17"/>
    </row>
    <row r="76">
      <c r="A76" s="13">
        <v>193979.0</v>
      </c>
      <c r="B76" s="14" t="s">
        <v>501</v>
      </c>
      <c r="C76" s="14" t="s">
        <v>1039</v>
      </c>
      <c r="D76" s="14" t="s">
        <v>502</v>
      </c>
      <c r="E76" s="14" t="s">
        <v>503</v>
      </c>
      <c r="F76" s="14" t="s">
        <v>504</v>
      </c>
      <c r="G76" s="13">
        <v>2019.0</v>
      </c>
      <c r="H76" s="13" t="s">
        <v>20</v>
      </c>
      <c r="I76" s="13" t="s">
        <v>14</v>
      </c>
      <c r="J76" s="13" t="s">
        <v>960</v>
      </c>
      <c r="K76" s="17"/>
    </row>
    <row r="77">
      <c r="A77" s="13">
        <v>193987.0</v>
      </c>
      <c r="B77" s="14" t="s">
        <v>531</v>
      </c>
      <c r="C77" s="14" t="s">
        <v>1040</v>
      </c>
      <c r="D77" s="14" t="s">
        <v>532</v>
      </c>
      <c r="E77" s="14" t="s">
        <v>533</v>
      </c>
      <c r="F77" s="14"/>
      <c r="G77" s="13">
        <v>2017.0</v>
      </c>
      <c r="H77" s="13" t="s">
        <v>20</v>
      </c>
      <c r="I77" s="13" t="s">
        <v>14</v>
      </c>
      <c r="J77" s="13" t="s">
        <v>960</v>
      </c>
      <c r="K77" s="17"/>
    </row>
    <row r="78">
      <c r="A78" s="13">
        <v>193988.0</v>
      </c>
      <c r="B78" s="14" t="s">
        <v>534</v>
      </c>
      <c r="C78" s="14" t="s">
        <v>1041</v>
      </c>
      <c r="D78" s="14" t="s">
        <v>535</v>
      </c>
      <c r="E78" s="14" t="s">
        <v>421</v>
      </c>
      <c r="F78" s="14" t="s">
        <v>536</v>
      </c>
      <c r="G78" s="13">
        <v>2017.0</v>
      </c>
      <c r="H78" s="13" t="s">
        <v>20</v>
      </c>
      <c r="I78" s="13" t="s">
        <v>14</v>
      </c>
      <c r="J78" s="13" t="s">
        <v>960</v>
      </c>
      <c r="K78" s="17"/>
    </row>
    <row r="79">
      <c r="A79" s="13">
        <v>193993.0</v>
      </c>
      <c r="B79" s="14" t="s">
        <v>551</v>
      </c>
      <c r="C79" s="14" t="s">
        <v>1042</v>
      </c>
      <c r="D79" s="14" t="s">
        <v>552</v>
      </c>
      <c r="E79" s="14" t="s">
        <v>553</v>
      </c>
      <c r="F79" s="15"/>
      <c r="G79" s="13">
        <v>2015.0</v>
      </c>
      <c r="H79" s="13" t="s">
        <v>20</v>
      </c>
      <c r="I79" s="13" t="s">
        <v>14</v>
      </c>
      <c r="J79" s="13" t="s">
        <v>960</v>
      </c>
      <c r="K79" s="17"/>
    </row>
    <row r="80">
      <c r="A80" s="13">
        <v>194209.0</v>
      </c>
      <c r="B80" s="14" t="s">
        <v>920</v>
      </c>
      <c r="C80" s="14" t="s">
        <v>1043</v>
      </c>
      <c r="D80" s="14" t="s">
        <v>1044</v>
      </c>
      <c r="E80" s="14" t="s">
        <v>922</v>
      </c>
      <c r="F80" s="14"/>
      <c r="G80" s="13">
        <v>2020.0</v>
      </c>
      <c r="H80" s="13"/>
      <c r="I80" s="13" t="s">
        <v>14</v>
      </c>
      <c r="J80" s="13" t="s">
        <v>960</v>
      </c>
      <c r="K80" s="17"/>
    </row>
    <row r="81">
      <c r="A81" s="13">
        <v>194213.0</v>
      </c>
      <c r="B81" s="14" t="s">
        <v>931</v>
      </c>
      <c r="C81" s="14" t="s">
        <v>1045</v>
      </c>
      <c r="D81" s="14" t="s">
        <v>932</v>
      </c>
      <c r="E81" s="14" t="s">
        <v>933</v>
      </c>
      <c r="F81" s="14"/>
      <c r="G81" s="13">
        <v>2019.0</v>
      </c>
      <c r="H81" s="13"/>
      <c r="I81" s="13" t="s">
        <v>14</v>
      </c>
      <c r="J81" s="13" t="s">
        <v>960</v>
      </c>
      <c r="K81" s="17"/>
    </row>
    <row r="82">
      <c r="A82" s="13">
        <v>193995.0</v>
      </c>
      <c r="B82" s="14" t="s">
        <v>560</v>
      </c>
      <c r="C82" s="14" t="s">
        <v>1046</v>
      </c>
      <c r="D82" s="14" t="s">
        <v>561</v>
      </c>
      <c r="E82" s="14" t="s">
        <v>562</v>
      </c>
      <c r="F82" s="14" t="s">
        <v>563</v>
      </c>
      <c r="G82" s="13">
        <v>2020.0</v>
      </c>
      <c r="H82" s="13" t="s">
        <v>13</v>
      </c>
      <c r="I82" s="13" t="s">
        <v>559</v>
      </c>
      <c r="J82" s="13" t="s">
        <v>960</v>
      </c>
      <c r="K82" s="17"/>
    </row>
    <row r="83">
      <c r="A83" s="13">
        <v>193996.0</v>
      </c>
      <c r="B83" s="14" t="s">
        <v>564</v>
      </c>
      <c r="C83" s="14" t="s">
        <v>1047</v>
      </c>
      <c r="D83" s="14" t="s">
        <v>565</v>
      </c>
      <c r="E83" s="14" t="s">
        <v>566</v>
      </c>
      <c r="F83" s="14" t="s">
        <v>567</v>
      </c>
      <c r="G83" s="13">
        <v>2020.0</v>
      </c>
      <c r="H83" s="13" t="s">
        <v>13</v>
      </c>
      <c r="I83" s="13" t="s">
        <v>559</v>
      </c>
      <c r="J83" s="13" t="s">
        <v>960</v>
      </c>
      <c r="K83" s="17"/>
    </row>
    <row r="84">
      <c r="A84" s="13">
        <v>194001.0</v>
      </c>
      <c r="B84" s="14" t="s">
        <v>580</v>
      </c>
      <c r="C84" s="14" t="s">
        <v>1048</v>
      </c>
      <c r="D84" s="14" t="s">
        <v>581</v>
      </c>
      <c r="E84" s="14" t="s">
        <v>582</v>
      </c>
      <c r="F84" s="14" t="s">
        <v>583</v>
      </c>
      <c r="G84" s="13">
        <v>2019.0</v>
      </c>
      <c r="H84" s="13" t="s">
        <v>13</v>
      </c>
      <c r="I84" s="13" t="s">
        <v>559</v>
      </c>
      <c r="J84" s="13" t="s">
        <v>960</v>
      </c>
      <c r="K84" s="17"/>
    </row>
    <row r="85">
      <c r="A85" s="13">
        <v>194010.0</v>
      </c>
      <c r="B85" s="14" t="s">
        <v>609</v>
      </c>
      <c r="C85" s="14" t="s">
        <v>1049</v>
      </c>
      <c r="D85" s="14" t="s">
        <v>610</v>
      </c>
      <c r="E85" s="14" t="s">
        <v>611</v>
      </c>
      <c r="F85" s="14" t="s">
        <v>612</v>
      </c>
      <c r="G85" s="13">
        <v>2019.0</v>
      </c>
      <c r="H85" s="13" t="s">
        <v>13</v>
      </c>
      <c r="I85" s="13" t="s">
        <v>559</v>
      </c>
      <c r="J85" s="13" t="s">
        <v>960</v>
      </c>
      <c r="K85" s="17"/>
    </row>
    <row r="86">
      <c r="A86" s="13">
        <v>194012.0</v>
      </c>
      <c r="B86" s="14" t="s">
        <v>615</v>
      </c>
      <c r="C86" s="14" t="s">
        <v>1050</v>
      </c>
      <c r="D86" s="14" t="s">
        <v>616</v>
      </c>
      <c r="E86" s="14" t="s">
        <v>617</v>
      </c>
      <c r="F86" s="14" t="s">
        <v>618</v>
      </c>
      <c r="G86" s="13">
        <v>2019.0</v>
      </c>
      <c r="H86" s="13" t="s">
        <v>13</v>
      </c>
      <c r="I86" s="13" t="s">
        <v>559</v>
      </c>
      <c r="J86" s="13" t="s">
        <v>960</v>
      </c>
      <c r="K86" s="17"/>
    </row>
    <row r="87">
      <c r="A87" s="13">
        <v>194021.0</v>
      </c>
      <c r="B87" s="14" t="s">
        <v>639</v>
      </c>
      <c r="C87" s="14" t="s">
        <v>1051</v>
      </c>
      <c r="D87" s="14" t="s">
        <v>640</v>
      </c>
      <c r="E87" s="14" t="s">
        <v>641</v>
      </c>
      <c r="F87" s="14" t="s">
        <v>642</v>
      </c>
      <c r="G87" s="13">
        <v>2019.0</v>
      </c>
      <c r="H87" s="13" t="s">
        <v>13</v>
      </c>
      <c r="I87" s="13" t="s">
        <v>559</v>
      </c>
      <c r="J87" s="13" t="s">
        <v>960</v>
      </c>
      <c r="K87" s="17"/>
    </row>
    <row r="88">
      <c r="A88" s="13">
        <v>194026.0</v>
      </c>
      <c r="B88" s="14" t="s">
        <v>655</v>
      </c>
      <c r="C88" s="14" t="s">
        <v>1052</v>
      </c>
      <c r="D88" s="14" t="s">
        <v>656</v>
      </c>
      <c r="E88" s="14" t="s">
        <v>657</v>
      </c>
      <c r="F88" s="14" t="s">
        <v>658</v>
      </c>
      <c r="G88" s="13">
        <v>2018.0</v>
      </c>
      <c r="H88" s="13" t="s">
        <v>13</v>
      </c>
      <c r="I88" s="13" t="s">
        <v>559</v>
      </c>
      <c r="J88" s="13" t="s">
        <v>960</v>
      </c>
      <c r="K88" s="17"/>
    </row>
    <row r="89">
      <c r="A89" s="13">
        <v>194033.0</v>
      </c>
      <c r="B89" s="14" t="s">
        <v>674</v>
      </c>
      <c r="C89" s="14" t="s">
        <v>1053</v>
      </c>
      <c r="D89" s="14" t="s">
        <v>675</v>
      </c>
      <c r="E89" s="14"/>
      <c r="F89" s="14" t="s">
        <v>676</v>
      </c>
      <c r="G89" s="13">
        <v>2018.0</v>
      </c>
      <c r="H89" s="13" t="s">
        <v>621</v>
      </c>
      <c r="I89" s="13" t="s">
        <v>559</v>
      </c>
      <c r="J89" s="13" t="s">
        <v>960</v>
      </c>
      <c r="K89" s="17"/>
    </row>
    <row r="90">
      <c r="A90" s="13">
        <v>194034.0</v>
      </c>
      <c r="B90" s="14" t="s">
        <v>677</v>
      </c>
      <c r="C90" s="14" t="s">
        <v>1054</v>
      </c>
      <c r="D90" s="14" t="s">
        <v>678</v>
      </c>
      <c r="E90" s="14"/>
      <c r="F90" s="14" t="s">
        <v>679</v>
      </c>
      <c r="G90" s="13">
        <v>2018.0</v>
      </c>
      <c r="H90" s="13" t="s">
        <v>621</v>
      </c>
      <c r="I90" s="13" t="s">
        <v>559</v>
      </c>
      <c r="J90" s="13" t="s">
        <v>960</v>
      </c>
      <c r="K90" s="17"/>
    </row>
    <row r="91">
      <c r="A91" s="13">
        <v>194047.0</v>
      </c>
      <c r="B91" s="14" t="s">
        <v>704</v>
      </c>
      <c r="C91" s="14" t="s">
        <v>1055</v>
      </c>
      <c r="D91" s="14" t="s">
        <v>705</v>
      </c>
      <c r="E91" s="14" t="s">
        <v>706</v>
      </c>
      <c r="F91" s="14"/>
      <c r="G91" s="13">
        <v>2018.0</v>
      </c>
      <c r="H91" s="13" t="s">
        <v>13</v>
      </c>
      <c r="I91" s="13" t="s">
        <v>559</v>
      </c>
      <c r="J91" s="13" t="s">
        <v>960</v>
      </c>
      <c r="K91" s="17"/>
    </row>
    <row r="92">
      <c r="A92" s="13">
        <v>194052.0</v>
      </c>
      <c r="B92" s="14" t="s">
        <v>717</v>
      </c>
      <c r="C92" s="14" t="s">
        <v>1056</v>
      </c>
      <c r="D92" s="14" t="s">
        <v>718</v>
      </c>
      <c r="E92" s="14" t="s">
        <v>719</v>
      </c>
      <c r="F92" s="14" t="s">
        <v>720</v>
      </c>
      <c r="G92" s="13">
        <v>2017.0</v>
      </c>
      <c r="H92" s="13" t="s">
        <v>13</v>
      </c>
      <c r="I92" s="13" t="s">
        <v>559</v>
      </c>
      <c r="J92" s="13" t="s">
        <v>960</v>
      </c>
      <c r="K92" s="17"/>
    </row>
    <row r="93">
      <c r="A93" s="13">
        <v>194062.0</v>
      </c>
      <c r="B93" s="14" t="s">
        <v>741</v>
      </c>
      <c r="C93" s="14" t="s">
        <v>1057</v>
      </c>
      <c r="D93" s="14" t="s">
        <v>742</v>
      </c>
      <c r="E93" s="14"/>
      <c r="F93" s="14" t="s">
        <v>743</v>
      </c>
      <c r="G93" s="13">
        <v>2017.0</v>
      </c>
      <c r="H93" s="13" t="s">
        <v>621</v>
      </c>
      <c r="I93" s="13" t="s">
        <v>559</v>
      </c>
      <c r="J93" s="13" t="s">
        <v>960</v>
      </c>
      <c r="K93" s="17"/>
    </row>
    <row r="94">
      <c r="A94" s="13">
        <v>194067.0</v>
      </c>
      <c r="B94" s="14" t="s">
        <v>754</v>
      </c>
      <c r="C94" s="14" t="s">
        <v>1058</v>
      </c>
      <c r="D94" s="14" t="s">
        <v>755</v>
      </c>
      <c r="E94" s="14" t="s">
        <v>756</v>
      </c>
      <c r="F94" s="14" t="s">
        <v>757</v>
      </c>
      <c r="G94" s="13">
        <v>2016.0</v>
      </c>
      <c r="H94" s="13" t="s">
        <v>13</v>
      </c>
      <c r="I94" s="13" t="s">
        <v>559</v>
      </c>
      <c r="J94" s="13" t="s">
        <v>960</v>
      </c>
      <c r="K94" s="17"/>
    </row>
    <row r="95">
      <c r="A95" s="13">
        <v>194071.0</v>
      </c>
      <c r="B95" s="14" t="s">
        <v>765</v>
      </c>
      <c r="C95" s="14" t="s">
        <v>1059</v>
      </c>
      <c r="D95" s="14" t="s">
        <v>766</v>
      </c>
      <c r="E95" s="14"/>
      <c r="F95" s="15"/>
      <c r="G95" s="13">
        <v>2016.0</v>
      </c>
      <c r="H95" s="13" t="s">
        <v>621</v>
      </c>
      <c r="I95" s="13" t="s">
        <v>559</v>
      </c>
      <c r="J95" s="13" t="s">
        <v>960</v>
      </c>
      <c r="K95" s="17"/>
    </row>
    <row r="96">
      <c r="A96" s="13">
        <v>194088.0</v>
      </c>
      <c r="B96" s="14" t="s">
        <v>345</v>
      </c>
      <c r="C96" s="14"/>
      <c r="D96" s="14" t="s">
        <v>681</v>
      </c>
      <c r="E96" s="14" t="s">
        <v>347</v>
      </c>
      <c r="F96" s="14"/>
      <c r="G96" s="13">
        <v>2018.0</v>
      </c>
      <c r="H96" s="13"/>
      <c r="I96" s="13" t="s">
        <v>801</v>
      </c>
      <c r="J96" s="13" t="s">
        <v>15</v>
      </c>
      <c r="K96" s="17" t="s">
        <v>571</v>
      </c>
    </row>
    <row r="97">
      <c r="A97" s="13">
        <v>194089.0</v>
      </c>
      <c r="B97" s="14" t="s">
        <v>25</v>
      </c>
      <c r="C97" s="14"/>
      <c r="D97" s="14" t="s">
        <v>802</v>
      </c>
      <c r="E97" s="14" t="s">
        <v>27</v>
      </c>
      <c r="F97" s="14"/>
      <c r="G97" s="13">
        <v>2016.0</v>
      </c>
      <c r="H97" s="13"/>
      <c r="I97" s="13" t="s">
        <v>801</v>
      </c>
      <c r="J97" s="13" t="s">
        <v>15</v>
      </c>
      <c r="K97" s="17" t="s">
        <v>571</v>
      </c>
    </row>
    <row r="98">
      <c r="A98" s="13">
        <v>194090.0</v>
      </c>
      <c r="B98" s="14" t="s">
        <v>803</v>
      </c>
      <c r="C98" s="14"/>
      <c r="D98" s="14" t="s">
        <v>804</v>
      </c>
      <c r="E98" s="14" t="s">
        <v>805</v>
      </c>
      <c r="F98" s="15"/>
      <c r="G98" s="13">
        <v>2017.0</v>
      </c>
      <c r="H98" s="16"/>
      <c r="I98" s="13" t="s">
        <v>801</v>
      </c>
      <c r="J98" s="13" t="s">
        <v>15</v>
      </c>
      <c r="K98" s="17" t="s">
        <v>571</v>
      </c>
    </row>
    <row r="99">
      <c r="A99" s="13">
        <v>194091.0</v>
      </c>
      <c r="B99" s="14" t="s">
        <v>531</v>
      </c>
      <c r="C99" s="14"/>
      <c r="D99" s="14" t="s">
        <v>806</v>
      </c>
      <c r="E99" s="14" t="s">
        <v>533</v>
      </c>
      <c r="F99" s="15"/>
      <c r="G99" s="13">
        <v>2017.0</v>
      </c>
      <c r="H99" s="16"/>
      <c r="I99" s="13" t="s">
        <v>801</v>
      </c>
      <c r="J99" s="13" t="s">
        <v>15</v>
      </c>
      <c r="K99" s="17" t="s">
        <v>571</v>
      </c>
    </row>
    <row r="100">
      <c r="A100" s="13">
        <v>194092.0</v>
      </c>
      <c r="B100" s="14" t="s">
        <v>541</v>
      </c>
      <c r="C100" s="14"/>
      <c r="D100" s="14" t="s">
        <v>807</v>
      </c>
      <c r="E100" s="14" t="s">
        <v>543</v>
      </c>
      <c r="F100" s="14"/>
      <c r="G100" s="13">
        <v>2016.0</v>
      </c>
      <c r="H100" s="13"/>
      <c r="I100" s="13" t="s">
        <v>801</v>
      </c>
      <c r="J100" s="13" t="s">
        <v>15</v>
      </c>
      <c r="K100" s="17" t="s">
        <v>571</v>
      </c>
    </row>
    <row r="101">
      <c r="A101" s="13">
        <v>194093.0</v>
      </c>
      <c r="B101" s="14" t="s">
        <v>480</v>
      </c>
      <c r="C101" s="14"/>
      <c r="D101" s="14" t="s">
        <v>808</v>
      </c>
      <c r="E101" s="14" t="s">
        <v>482</v>
      </c>
      <c r="F101" s="14"/>
      <c r="G101" s="13">
        <v>2018.0</v>
      </c>
      <c r="H101" s="13"/>
      <c r="I101" s="13" t="s">
        <v>801</v>
      </c>
      <c r="J101" s="13" t="s">
        <v>15</v>
      </c>
      <c r="K101" s="17" t="s">
        <v>571</v>
      </c>
    </row>
    <row r="102">
      <c r="A102" s="13">
        <v>194094.0</v>
      </c>
      <c r="B102" s="14" t="s">
        <v>448</v>
      </c>
      <c r="C102" s="14"/>
      <c r="D102" s="14" t="s">
        <v>809</v>
      </c>
      <c r="E102" s="14" t="s">
        <v>256</v>
      </c>
      <c r="F102" s="15"/>
      <c r="G102" s="13">
        <v>2019.0</v>
      </c>
      <c r="H102" s="16"/>
      <c r="I102" s="13" t="s">
        <v>801</v>
      </c>
      <c r="J102" s="13" t="s">
        <v>15</v>
      </c>
      <c r="K102" s="17" t="s">
        <v>571</v>
      </c>
    </row>
    <row r="103">
      <c r="A103" s="13">
        <v>194095.0</v>
      </c>
      <c r="B103" s="14" t="s">
        <v>490</v>
      </c>
      <c r="C103" s="14"/>
      <c r="D103" s="14" t="s">
        <v>810</v>
      </c>
      <c r="E103" s="14" t="s">
        <v>415</v>
      </c>
      <c r="F103" s="14"/>
      <c r="G103" s="13">
        <v>2019.0</v>
      </c>
      <c r="H103" s="13"/>
      <c r="I103" s="13" t="s">
        <v>801</v>
      </c>
      <c r="J103" s="13" t="s">
        <v>15</v>
      </c>
      <c r="K103" s="17" t="s">
        <v>571</v>
      </c>
    </row>
    <row r="104">
      <c r="A104" s="13">
        <v>194096.0</v>
      </c>
      <c r="B104" s="14" t="s">
        <v>387</v>
      </c>
      <c r="C104" s="14"/>
      <c r="D104" s="14" t="s">
        <v>388</v>
      </c>
      <c r="E104" s="14" t="s">
        <v>389</v>
      </c>
      <c r="F104" s="15"/>
      <c r="G104" s="13">
        <v>2016.0</v>
      </c>
      <c r="H104" s="16"/>
      <c r="I104" s="13" t="s">
        <v>801</v>
      </c>
      <c r="J104" s="13" t="s">
        <v>15</v>
      </c>
      <c r="K104" s="17" t="s">
        <v>571</v>
      </c>
    </row>
    <row r="105">
      <c r="A105" s="13">
        <v>194097.0</v>
      </c>
      <c r="B105" s="14" t="s">
        <v>811</v>
      </c>
      <c r="C105" s="14"/>
      <c r="D105" s="14" t="s">
        <v>812</v>
      </c>
      <c r="E105" s="14" t="s">
        <v>47</v>
      </c>
      <c r="F105" s="14"/>
      <c r="G105" s="13">
        <v>2019.0</v>
      </c>
      <c r="H105" s="13"/>
      <c r="I105" s="13" t="s">
        <v>801</v>
      </c>
      <c r="J105" s="13" t="s">
        <v>15</v>
      </c>
      <c r="K105" s="17" t="s">
        <v>571</v>
      </c>
    </row>
    <row r="106">
      <c r="A106" s="13">
        <v>194098.0</v>
      </c>
      <c r="B106" s="14" t="s">
        <v>308</v>
      </c>
      <c r="C106" s="14"/>
      <c r="D106" s="14" t="s">
        <v>813</v>
      </c>
      <c r="E106" s="14" t="s">
        <v>310</v>
      </c>
      <c r="F106" s="14"/>
      <c r="G106" s="13">
        <v>2017.0</v>
      </c>
      <c r="H106" s="13"/>
      <c r="I106" s="13" t="s">
        <v>801</v>
      </c>
      <c r="J106" s="13" t="s">
        <v>15</v>
      </c>
      <c r="K106" s="17" t="s">
        <v>571</v>
      </c>
    </row>
    <row r="107">
      <c r="A107" s="13">
        <v>194099.0</v>
      </c>
      <c r="B107" s="14" t="s">
        <v>251</v>
      </c>
      <c r="C107" s="14"/>
      <c r="D107" s="14" t="s">
        <v>814</v>
      </c>
      <c r="E107" s="14" t="s">
        <v>47</v>
      </c>
      <c r="F107" s="14"/>
      <c r="G107" s="13">
        <v>2017.0</v>
      </c>
      <c r="H107" s="13"/>
      <c r="I107" s="13" t="s">
        <v>801</v>
      </c>
      <c r="J107" s="13" t="s">
        <v>15</v>
      </c>
      <c r="K107" s="17" t="s">
        <v>571</v>
      </c>
    </row>
    <row r="108">
      <c r="A108" s="13">
        <v>194100.0</v>
      </c>
      <c r="B108" s="14" t="s">
        <v>254</v>
      </c>
      <c r="C108" s="14"/>
      <c r="D108" s="14" t="s">
        <v>815</v>
      </c>
      <c r="E108" s="14" t="s">
        <v>256</v>
      </c>
      <c r="F108" s="15"/>
      <c r="G108" s="13">
        <v>2016.0</v>
      </c>
      <c r="H108" s="16"/>
      <c r="I108" s="13" t="s">
        <v>801</v>
      </c>
      <c r="J108" s="13" t="s">
        <v>15</v>
      </c>
      <c r="K108" s="17" t="s">
        <v>571</v>
      </c>
    </row>
    <row r="109">
      <c r="A109" s="13">
        <v>194101.0</v>
      </c>
      <c r="B109" s="14" t="s">
        <v>498</v>
      </c>
      <c r="C109" s="14"/>
      <c r="D109" s="14" t="s">
        <v>816</v>
      </c>
      <c r="E109" s="14" t="s">
        <v>47</v>
      </c>
      <c r="F109" s="14"/>
      <c r="G109" s="13">
        <v>2019.0</v>
      </c>
      <c r="H109" s="13"/>
      <c r="I109" s="13" t="s">
        <v>801</v>
      </c>
      <c r="J109" s="13" t="s">
        <v>15</v>
      </c>
      <c r="K109" s="17" t="s">
        <v>571</v>
      </c>
    </row>
    <row r="110">
      <c r="A110" s="13">
        <v>194102.0</v>
      </c>
      <c r="B110" s="14" t="s">
        <v>817</v>
      </c>
      <c r="C110" s="14"/>
      <c r="D110" s="14" t="s">
        <v>424</v>
      </c>
      <c r="E110" s="14" t="s">
        <v>425</v>
      </c>
      <c r="F110" s="14"/>
      <c r="G110" s="13">
        <v>2020.0</v>
      </c>
      <c r="H110" s="13"/>
      <c r="I110" s="13" t="s">
        <v>801</v>
      </c>
      <c r="J110" s="13" t="s">
        <v>15</v>
      </c>
      <c r="K110" s="17" t="s">
        <v>571</v>
      </c>
    </row>
    <row r="111">
      <c r="A111" s="13">
        <v>194103.0</v>
      </c>
      <c r="B111" s="14" t="s">
        <v>384</v>
      </c>
      <c r="C111" s="14"/>
      <c r="D111" s="14" t="s">
        <v>818</v>
      </c>
      <c r="E111" s="14" t="s">
        <v>47</v>
      </c>
      <c r="F111" s="15"/>
      <c r="G111" s="13">
        <v>2017.0</v>
      </c>
      <c r="H111" s="16"/>
      <c r="I111" s="13" t="s">
        <v>801</v>
      </c>
      <c r="J111" s="13" t="s">
        <v>15</v>
      </c>
      <c r="K111" s="17" t="s">
        <v>571</v>
      </c>
    </row>
    <row r="112">
      <c r="A112" s="13">
        <v>194104.0</v>
      </c>
      <c r="B112" s="14" t="s">
        <v>65</v>
      </c>
      <c r="C112" s="14"/>
      <c r="D112" s="14" t="s">
        <v>66</v>
      </c>
      <c r="E112" s="14" t="s">
        <v>67</v>
      </c>
      <c r="F112" s="15"/>
      <c r="G112" s="13">
        <v>2015.0</v>
      </c>
      <c r="H112" s="13"/>
      <c r="I112" s="13" t="s">
        <v>801</v>
      </c>
      <c r="J112" s="13" t="s">
        <v>15</v>
      </c>
      <c r="K112" s="17" t="s">
        <v>571</v>
      </c>
    </row>
    <row r="113">
      <c r="A113" s="13">
        <v>194105.0</v>
      </c>
      <c r="B113" s="14" t="s">
        <v>318</v>
      </c>
      <c r="C113" s="14"/>
      <c r="D113" s="14" t="s">
        <v>819</v>
      </c>
      <c r="E113" s="14" t="s">
        <v>320</v>
      </c>
      <c r="F113" s="14"/>
      <c r="G113" s="13">
        <v>2015.0</v>
      </c>
      <c r="H113" s="13"/>
      <c r="I113" s="13" t="s">
        <v>801</v>
      </c>
      <c r="J113" s="13" t="s">
        <v>15</v>
      </c>
      <c r="K113" s="17" t="s">
        <v>571</v>
      </c>
    </row>
    <row r="114">
      <c r="A114" s="13">
        <v>194106.0</v>
      </c>
      <c r="B114" s="14" t="s">
        <v>224</v>
      </c>
      <c r="C114" s="14"/>
      <c r="D114" s="14" t="s">
        <v>726</v>
      </c>
      <c r="E114" s="14" t="s">
        <v>47</v>
      </c>
      <c r="F114" s="14"/>
      <c r="G114" s="13">
        <v>2017.0</v>
      </c>
      <c r="H114" s="13"/>
      <c r="I114" s="13" t="s">
        <v>801</v>
      </c>
      <c r="J114" s="13" t="s">
        <v>15</v>
      </c>
      <c r="K114" s="17" t="s">
        <v>571</v>
      </c>
    </row>
    <row r="115">
      <c r="A115" s="13">
        <v>194108.0</v>
      </c>
      <c r="B115" s="14" t="s">
        <v>416</v>
      </c>
      <c r="C115" s="14"/>
      <c r="D115" s="14" t="s">
        <v>822</v>
      </c>
      <c r="E115" s="14" t="s">
        <v>249</v>
      </c>
      <c r="F115" s="15"/>
      <c r="G115" s="13">
        <v>2020.0</v>
      </c>
      <c r="H115" s="16"/>
      <c r="I115" s="13" t="s">
        <v>801</v>
      </c>
      <c r="J115" s="13" t="s">
        <v>15</v>
      </c>
      <c r="K115" s="17" t="s">
        <v>571</v>
      </c>
    </row>
    <row r="116">
      <c r="A116" s="13">
        <v>194109.0</v>
      </c>
      <c r="B116" s="14" t="s">
        <v>469</v>
      </c>
      <c r="C116" s="14"/>
      <c r="D116" s="14" t="s">
        <v>823</v>
      </c>
      <c r="E116" s="14" t="s">
        <v>471</v>
      </c>
      <c r="F116" s="15"/>
      <c r="G116" s="13">
        <v>2019.0</v>
      </c>
      <c r="H116" s="13"/>
      <c r="I116" s="13" t="s">
        <v>801</v>
      </c>
      <c r="J116" s="13" t="s">
        <v>15</v>
      </c>
      <c r="K116" s="17" t="s">
        <v>571</v>
      </c>
    </row>
    <row r="117">
      <c r="A117" s="13">
        <v>194111.0</v>
      </c>
      <c r="B117" s="14" t="s">
        <v>53</v>
      </c>
      <c r="C117" s="14"/>
      <c r="D117" s="14" t="s">
        <v>762</v>
      </c>
      <c r="E117" s="14" t="s">
        <v>55</v>
      </c>
      <c r="F117" s="15"/>
      <c r="G117" s="13">
        <v>2016.0</v>
      </c>
      <c r="H117" s="16"/>
      <c r="I117" s="13" t="s">
        <v>801</v>
      </c>
      <c r="J117" s="13" t="s">
        <v>15</v>
      </c>
      <c r="K117" s="17" t="s">
        <v>571</v>
      </c>
    </row>
    <row r="118">
      <c r="A118" s="13">
        <v>194112.0</v>
      </c>
      <c r="B118" s="14" t="s">
        <v>116</v>
      </c>
      <c r="C118" s="14"/>
      <c r="D118" s="14" t="s">
        <v>827</v>
      </c>
      <c r="E118" s="14" t="s">
        <v>23</v>
      </c>
      <c r="F118" s="14"/>
      <c r="G118" s="13">
        <v>2018.0</v>
      </c>
      <c r="H118" s="13"/>
      <c r="I118" s="13" t="s">
        <v>801</v>
      </c>
      <c r="J118" s="13" t="s">
        <v>15</v>
      </c>
      <c r="K118" s="17" t="s">
        <v>571</v>
      </c>
    </row>
    <row r="119">
      <c r="A119" s="13">
        <v>194113.0</v>
      </c>
      <c r="B119" s="14" t="s">
        <v>143</v>
      </c>
      <c r="C119" s="14"/>
      <c r="D119" s="14" t="s">
        <v>828</v>
      </c>
      <c r="E119" s="14" t="s">
        <v>145</v>
      </c>
      <c r="F119" s="15"/>
      <c r="G119" s="13">
        <v>2019.0</v>
      </c>
      <c r="H119" s="16"/>
      <c r="I119" s="13" t="s">
        <v>801</v>
      </c>
      <c r="J119" s="13" t="s">
        <v>15</v>
      </c>
      <c r="K119" s="17" t="s">
        <v>571</v>
      </c>
    </row>
    <row r="120">
      <c r="A120" s="13">
        <v>194114.0</v>
      </c>
      <c r="B120" s="14" t="s">
        <v>93</v>
      </c>
      <c r="C120" s="14"/>
      <c r="D120" s="14" t="s">
        <v>829</v>
      </c>
      <c r="E120" s="14" t="s">
        <v>95</v>
      </c>
      <c r="F120" s="14"/>
      <c r="G120" s="13">
        <v>2017.0</v>
      </c>
      <c r="H120" s="13"/>
      <c r="I120" s="13" t="s">
        <v>801</v>
      </c>
      <c r="J120" s="13" t="s">
        <v>15</v>
      </c>
      <c r="K120" s="17" t="s">
        <v>571</v>
      </c>
    </row>
    <row r="121">
      <c r="A121" s="13">
        <v>194115.0</v>
      </c>
      <c r="B121" s="14" t="s">
        <v>45</v>
      </c>
      <c r="C121" s="14"/>
      <c r="D121" s="14" t="s">
        <v>830</v>
      </c>
      <c r="E121" s="14" t="s">
        <v>47</v>
      </c>
      <c r="F121" s="15"/>
      <c r="G121" s="13">
        <v>2016.0</v>
      </c>
      <c r="H121" s="16"/>
      <c r="I121" s="13" t="s">
        <v>801</v>
      </c>
      <c r="J121" s="13" t="s">
        <v>15</v>
      </c>
      <c r="K121" s="17" t="s">
        <v>571</v>
      </c>
    </row>
    <row r="122">
      <c r="A122" s="13">
        <v>194116.0</v>
      </c>
      <c r="B122" s="14" t="s">
        <v>269</v>
      </c>
      <c r="C122" s="14"/>
      <c r="D122" s="14" t="s">
        <v>831</v>
      </c>
      <c r="E122" s="14" t="s">
        <v>271</v>
      </c>
      <c r="F122" s="14"/>
      <c r="G122" s="13">
        <v>2019.0</v>
      </c>
      <c r="H122" s="13"/>
      <c r="I122" s="13" t="s">
        <v>801</v>
      </c>
      <c r="J122" s="13" t="s">
        <v>15</v>
      </c>
      <c r="K122" s="17" t="s">
        <v>571</v>
      </c>
    </row>
    <row r="123">
      <c r="A123" s="13">
        <v>194117.0</v>
      </c>
      <c r="B123" s="14" t="s">
        <v>462</v>
      </c>
      <c r="C123" s="14"/>
      <c r="D123" s="14" t="s">
        <v>832</v>
      </c>
      <c r="E123" s="14" t="s">
        <v>464</v>
      </c>
      <c r="F123" s="14"/>
      <c r="G123" s="13">
        <v>2019.0</v>
      </c>
      <c r="H123" s="13"/>
      <c r="I123" s="13" t="s">
        <v>801</v>
      </c>
      <c r="J123" s="13" t="s">
        <v>15</v>
      </c>
      <c r="K123" s="17" t="s">
        <v>571</v>
      </c>
    </row>
    <row r="124">
      <c r="A124" s="13">
        <v>194118.0</v>
      </c>
      <c r="B124" s="14" t="s">
        <v>201</v>
      </c>
      <c r="C124" s="14"/>
      <c r="D124" s="14" t="s">
        <v>202</v>
      </c>
      <c r="E124" s="14" t="s">
        <v>203</v>
      </c>
      <c r="F124" s="15"/>
      <c r="G124" s="13">
        <v>2016.0</v>
      </c>
      <c r="H124" s="16"/>
      <c r="I124" s="13" t="s">
        <v>801</v>
      </c>
      <c r="J124" s="13" t="s">
        <v>15</v>
      </c>
      <c r="K124" s="17" t="s">
        <v>571</v>
      </c>
    </row>
    <row r="125">
      <c r="A125" s="13">
        <v>194119.0</v>
      </c>
      <c r="B125" s="14" t="s">
        <v>312</v>
      </c>
      <c r="C125" s="14"/>
      <c r="D125" s="14" t="s">
        <v>833</v>
      </c>
      <c r="E125" s="14" t="s">
        <v>245</v>
      </c>
      <c r="F125" s="15"/>
      <c r="G125" s="13">
        <v>2017.0</v>
      </c>
      <c r="H125" s="16"/>
      <c r="I125" s="13" t="s">
        <v>801</v>
      </c>
      <c r="J125" s="13" t="s">
        <v>15</v>
      </c>
      <c r="K125" s="17" t="s">
        <v>571</v>
      </c>
    </row>
    <row r="126">
      <c r="A126" s="13">
        <v>194120.0</v>
      </c>
      <c r="B126" s="14" t="s">
        <v>197</v>
      </c>
      <c r="C126" s="14"/>
      <c r="D126" s="14" t="s">
        <v>673</v>
      </c>
      <c r="E126" s="14" t="s">
        <v>199</v>
      </c>
      <c r="F126" s="14"/>
      <c r="G126" s="13">
        <v>2018.0</v>
      </c>
      <c r="H126" s="13"/>
      <c r="I126" s="13" t="s">
        <v>801</v>
      </c>
      <c r="J126" s="13" t="s">
        <v>15</v>
      </c>
      <c r="K126" s="17" t="s">
        <v>571</v>
      </c>
    </row>
    <row r="127">
      <c r="A127" s="13">
        <v>194121.0</v>
      </c>
      <c r="B127" s="14" t="s">
        <v>376</v>
      </c>
      <c r="C127" s="14"/>
      <c r="D127" s="14" t="s">
        <v>834</v>
      </c>
      <c r="E127" s="14" t="s">
        <v>378</v>
      </c>
      <c r="F127" s="14"/>
      <c r="G127" s="13">
        <v>2018.0</v>
      </c>
      <c r="H127" s="13"/>
      <c r="I127" s="13" t="s">
        <v>801</v>
      </c>
      <c r="J127" s="13" t="s">
        <v>15</v>
      </c>
      <c r="K127" s="17" t="s">
        <v>571</v>
      </c>
    </row>
    <row r="128">
      <c r="A128" s="13">
        <v>194122.0</v>
      </c>
      <c r="B128" s="14" t="s">
        <v>365</v>
      </c>
      <c r="C128" s="14"/>
      <c r="D128" s="14" t="s">
        <v>686</v>
      </c>
      <c r="E128" s="14" t="s">
        <v>367</v>
      </c>
      <c r="F128" s="15"/>
      <c r="G128" s="13">
        <v>2018.0</v>
      </c>
      <c r="H128" s="16"/>
      <c r="I128" s="13" t="s">
        <v>801</v>
      </c>
      <c r="J128" s="13" t="s">
        <v>15</v>
      </c>
      <c r="K128" s="17" t="s">
        <v>571</v>
      </c>
    </row>
    <row r="129">
      <c r="A129" s="13">
        <v>194123.0</v>
      </c>
      <c r="B129" s="14" t="s">
        <v>213</v>
      </c>
      <c r="C129" s="14"/>
      <c r="D129" s="14" t="s">
        <v>835</v>
      </c>
      <c r="E129" s="14" t="s">
        <v>215</v>
      </c>
      <c r="F129" s="14"/>
      <c r="G129" s="13">
        <v>2018.0</v>
      </c>
      <c r="H129" s="13"/>
      <c r="I129" s="13" t="s">
        <v>801</v>
      </c>
      <c r="J129" s="13" t="s">
        <v>15</v>
      </c>
      <c r="K129" s="17" t="s">
        <v>571</v>
      </c>
    </row>
    <row r="130">
      <c r="A130" s="13">
        <v>194124.0</v>
      </c>
      <c r="B130" s="14" t="s">
        <v>182</v>
      </c>
      <c r="C130" s="14"/>
      <c r="D130" s="14" t="s">
        <v>740</v>
      </c>
      <c r="E130" s="14" t="s">
        <v>184</v>
      </c>
      <c r="F130" s="15"/>
      <c r="G130" s="13">
        <v>2017.0</v>
      </c>
      <c r="H130" s="16"/>
      <c r="I130" s="13" t="s">
        <v>801</v>
      </c>
      <c r="J130" s="13" t="s">
        <v>15</v>
      </c>
      <c r="K130" s="17" t="s">
        <v>571</v>
      </c>
    </row>
    <row r="131">
      <c r="A131" s="13">
        <v>194125.0</v>
      </c>
      <c r="B131" s="14" t="s">
        <v>373</v>
      </c>
      <c r="C131" s="14"/>
      <c r="D131" s="14" t="s">
        <v>659</v>
      </c>
      <c r="E131" s="14" t="s">
        <v>83</v>
      </c>
      <c r="F131" s="14"/>
      <c r="G131" s="13">
        <v>2018.0</v>
      </c>
      <c r="H131" s="13"/>
      <c r="I131" s="13" t="s">
        <v>801</v>
      </c>
      <c r="J131" s="13" t="s">
        <v>15</v>
      </c>
      <c r="K131" s="17" t="s">
        <v>571</v>
      </c>
    </row>
    <row r="132">
      <c r="A132" s="13">
        <v>194126.0</v>
      </c>
      <c r="B132" s="14" t="s">
        <v>273</v>
      </c>
      <c r="C132" s="14"/>
      <c r="D132" s="14" t="s">
        <v>575</v>
      </c>
      <c r="E132" s="14" t="s">
        <v>275</v>
      </c>
      <c r="F132" s="15"/>
      <c r="G132" s="13">
        <v>2019.0</v>
      </c>
      <c r="H132" s="13"/>
      <c r="I132" s="13" t="s">
        <v>801</v>
      </c>
      <c r="J132" s="13" t="s">
        <v>15</v>
      </c>
      <c r="K132" s="17" t="s">
        <v>571</v>
      </c>
    </row>
    <row r="133">
      <c r="A133" s="13">
        <v>194127.0</v>
      </c>
      <c r="B133" s="14" t="s">
        <v>147</v>
      </c>
      <c r="C133" s="14"/>
      <c r="D133" s="14" t="s">
        <v>836</v>
      </c>
      <c r="E133" s="14" t="s">
        <v>149</v>
      </c>
      <c r="F133" s="15"/>
      <c r="G133" s="13">
        <v>2018.0</v>
      </c>
      <c r="H133" s="13"/>
      <c r="I133" s="13" t="s">
        <v>801</v>
      </c>
      <c r="J133" s="13" t="s">
        <v>15</v>
      </c>
      <c r="K133" s="17" t="s">
        <v>571</v>
      </c>
    </row>
    <row r="134">
      <c r="A134" s="13">
        <v>194128.0</v>
      </c>
      <c r="B134" s="14" t="s">
        <v>315</v>
      </c>
      <c r="C134" s="14"/>
      <c r="D134" s="14" t="s">
        <v>837</v>
      </c>
      <c r="E134" s="14" t="s">
        <v>317</v>
      </c>
      <c r="F134" s="15"/>
      <c r="G134" s="13">
        <v>2017.0</v>
      </c>
      <c r="H134" s="16"/>
      <c r="I134" s="13" t="s">
        <v>801</v>
      </c>
      <c r="J134" s="13" t="s">
        <v>15</v>
      </c>
      <c r="K134" s="17" t="s">
        <v>571</v>
      </c>
    </row>
    <row r="135">
      <c r="A135" s="13">
        <v>194129.0</v>
      </c>
      <c r="B135" s="14" t="s">
        <v>333</v>
      </c>
      <c r="C135" s="14"/>
      <c r="D135" s="14" t="s">
        <v>838</v>
      </c>
      <c r="E135" s="14" t="s">
        <v>335</v>
      </c>
      <c r="F135" s="14"/>
      <c r="G135" s="13">
        <v>2019.0</v>
      </c>
      <c r="H135" s="13"/>
      <c r="I135" s="13" t="s">
        <v>801</v>
      </c>
      <c r="J135" s="13" t="s">
        <v>15</v>
      </c>
      <c r="K135" s="17" t="s">
        <v>571</v>
      </c>
    </row>
    <row r="136">
      <c r="A136" s="13">
        <v>194130.0</v>
      </c>
      <c r="B136" s="14" t="s">
        <v>441</v>
      </c>
      <c r="C136" s="14"/>
      <c r="D136" s="14" t="s">
        <v>839</v>
      </c>
      <c r="E136" s="14" t="s">
        <v>443</v>
      </c>
      <c r="F136" s="14"/>
      <c r="G136" s="13">
        <v>2019.0</v>
      </c>
      <c r="H136" s="13"/>
      <c r="I136" s="13" t="s">
        <v>801</v>
      </c>
      <c r="J136" s="13" t="s">
        <v>15</v>
      </c>
      <c r="K136" s="17" t="s">
        <v>571</v>
      </c>
    </row>
    <row r="137">
      <c r="A137" s="13">
        <v>194131.0</v>
      </c>
      <c r="B137" s="14" t="s">
        <v>139</v>
      </c>
      <c r="C137" s="14"/>
      <c r="D137" s="14" t="s">
        <v>798</v>
      </c>
      <c r="E137" s="14" t="s">
        <v>141</v>
      </c>
      <c r="F137" s="15"/>
      <c r="G137" s="13">
        <v>2014.0</v>
      </c>
      <c r="H137" s="16"/>
      <c r="I137" s="13" t="s">
        <v>801</v>
      </c>
      <c r="J137" s="13" t="s">
        <v>15</v>
      </c>
      <c r="K137" s="17" t="s">
        <v>571</v>
      </c>
    </row>
    <row r="138">
      <c r="A138" s="13">
        <v>194132.0</v>
      </c>
      <c r="B138" s="14" t="s">
        <v>410</v>
      </c>
      <c r="C138" s="14"/>
      <c r="D138" s="14" t="s">
        <v>840</v>
      </c>
      <c r="E138" s="14" t="s">
        <v>249</v>
      </c>
      <c r="F138" s="15"/>
      <c r="G138" s="13">
        <v>2020.0</v>
      </c>
      <c r="H138" s="13"/>
      <c r="I138" s="13" t="s">
        <v>801</v>
      </c>
      <c r="J138" s="13" t="s">
        <v>15</v>
      </c>
      <c r="K138" s="17" t="s">
        <v>571</v>
      </c>
    </row>
    <row r="139">
      <c r="A139" s="13">
        <v>194133.0</v>
      </c>
      <c r="B139" s="14" t="s">
        <v>358</v>
      </c>
      <c r="C139" s="14"/>
      <c r="D139" s="14" t="s">
        <v>841</v>
      </c>
      <c r="E139" s="14" t="s">
        <v>360</v>
      </c>
      <c r="F139" s="15"/>
      <c r="G139" s="13">
        <v>2019.0</v>
      </c>
      <c r="H139" s="16"/>
      <c r="I139" s="13" t="s">
        <v>801</v>
      </c>
      <c r="J139" s="13" t="s">
        <v>15</v>
      </c>
      <c r="K139" s="17" t="s">
        <v>571</v>
      </c>
    </row>
    <row r="140">
      <c r="A140" s="13">
        <v>194134.0</v>
      </c>
      <c r="B140" s="14" t="s">
        <v>131</v>
      </c>
      <c r="C140" s="14"/>
      <c r="D140" s="14" t="s">
        <v>842</v>
      </c>
      <c r="E140" s="14" t="s">
        <v>133</v>
      </c>
      <c r="F140" s="15"/>
      <c r="G140" s="13">
        <v>2017.0</v>
      </c>
      <c r="H140" s="16"/>
      <c r="I140" s="13" t="s">
        <v>801</v>
      </c>
      <c r="J140" s="13" t="s">
        <v>15</v>
      </c>
      <c r="K140" s="17" t="s">
        <v>571</v>
      </c>
    </row>
    <row r="141">
      <c r="A141" s="13">
        <v>194135.0</v>
      </c>
      <c r="B141" s="14" t="s">
        <v>369</v>
      </c>
      <c r="C141" s="14"/>
      <c r="D141" s="14" t="s">
        <v>843</v>
      </c>
      <c r="E141" s="14" t="s">
        <v>371</v>
      </c>
      <c r="F141" s="14"/>
      <c r="G141" s="13">
        <v>2018.0</v>
      </c>
      <c r="H141" s="13"/>
      <c r="I141" s="13" t="s">
        <v>801</v>
      </c>
      <c r="J141" s="13" t="s">
        <v>15</v>
      </c>
      <c r="K141" s="17" t="s">
        <v>571</v>
      </c>
    </row>
    <row r="142">
      <c r="A142" s="13">
        <v>194136.0</v>
      </c>
      <c r="B142" s="14" t="s">
        <v>352</v>
      </c>
      <c r="C142" s="14"/>
      <c r="D142" s="14" t="s">
        <v>844</v>
      </c>
      <c r="E142" s="14" t="s">
        <v>354</v>
      </c>
      <c r="F142" s="15"/>
      <c r="G142" s="13">
        <v>2019.0</v>
      </c>
      <c r="H142" s="16"/>
      <c r="I142" s="13" t="s">
        <v>801</v>
      </c>
      <c r="J142" s="13" t="s">
        <v>15</v>
      </c>
      <c r="K142" s="17" t="s">
        <v>571</v>
      </c>
    </row>
    <row r="143">
      <c r="A143" s="13">
        <v>194137.0</v>
      </c>
      <c r="B143" s="14" t="s">
        <v>174</v>
      </c>
      <c r="C143" s="14"/>
      <c r="D143" s="14" t="s">
        <v>845</v>
      </c>
      <c r="E143" s="14" t="s">
        <v>176</v>
      </c>
      <c r="F143" s="14"/>
      <c r="G143" s="13">
        <v>2015.0</v>
      </c>
      <c r="H143" s="13"/>
      <c r="I143" s="13" t="s">
        <v>801</v>
      </c>
      <c r="J143" s="13" t="s">
        <v>15</v>
      </c>
      <c r="K143" s="17" t="s">
        <v>571</v>
      </c>
    </row>
    <row r="144">
      <c r="A144" s="13">
        <v>194138.0</v>
      </c>
      <c r="B144" s="14" t="s">
        <v>85</v>
      </c>
      <c r="C144" s="14"/>
      <c r="D144" s="14" t="s">
        <v>774</v>
      </c>
      <c r="E144" s="14" t="s">
        <v>87</v>
      </c>
      <c r="F144" s="14"/>
      <c r="G144" s="13">
        <v>2016.0</v>
      </c>
      <c r="H144" s="13"/>
      <c r="I144" s="13" t="s">
        <v>801</v>
      </c>
      <c r="J144" s="13" t="s">
        <v>15</v>
      </c>
      <c r="K144" s="17" t="s">
        <v>571</v>
      </c>
    </row>
    <row r="145">
      <c r="A145" s="13">
        <v>194139.0</v>
      </c>
      <c r="B145" s="14" t="s">
        <v>304</v>
      </c>
      <c r="C145" s="14"/>
      <c r="D145" s="14" t="s">
        <v>729</v>
      </c>
      <c r="E145" s="14" t="s">
        <v>306</v>
      </c>
      <c r="F145" s="15"/>
      <c r="G145" s="13">
        <v>2017.0</v>
      </c>
      <c r="H145" s="16"/>
      <c r="I145" s="13" t="s">
        <v>801</v>
      </c>
      <c r="J145" s="13" t="s">
        <v>15</v>
      </c>
      <c r="K145" s="17" t="s">
        <v>571</v>
      </c>
    </row>
    <row r="146">
      <c r="A146" s="13">
        <v>194140.0</v>
      </c>
      <c r="B146" s="14" t="s">
        <v>846</v>
      </c>
      <c r="C146" s="14"/>
      <c r="D146" s="14" t="s">
        <v>847</v>
      </c>
      <c r="E146" s="14" t="s">
        <v>848</v>
      </c>
      <c r="F146" s="15"/>
      <c r="G146" s="13">
        <v>2019.0</v>
      </c>
      <c r="H146" s="13"/>
      <c r="I146" s="13" t="s">
        <v>801</v>
      </c>
      <c r="J146" s="13" t="s">
        <v>15</v>
      </c>
      <c r="K146" s="17" t="s">
        <v>571</v>
      </c>
    </row>
    <row r="147">
      <c r="A147" s="13">
        <v>194141.0</v>
      </c>
      <c r="B147" s="14" t="s">
        <v>247</v>
      </c>
      <c r="C147" s="14"/>
      <c r="D147" s="14" t="s">
        <v>849</v>
      </c>
      <c r="E147" s="14" t="s">
        <v>249</v>
      </c>
      <c r="F147" s="15"/>
      <c r="G147" s="13">
        <v>2018.0</v>
      </c>
      <c r="H147" s="13"/>
      <c r="I147" s="13" t="s">
        <v>801</v>
      </c>
      <c r="J147" s="13" t="s">
        <v>15</v>
      </c>
      <c r="K147" s="17" t="s">
        <v>571</v>
      </c>
    </row>
    <row r="148">
      <c r="A148" s="13">
        <v>194142.0</v>
      </c>
      <c r="B148" s="14" t="s">
        <v>190</v>
      </c>
      <c r="C148" s="14"/>
      <c r="D148" s="14" t="s">
        <v>623</v>
      </c>
      <c r="E148" s="14" t="s">
        <v>192</v>
      </c>
      <c r="F148" s="15"/>
      <c r="G148" s="13">
        <v>2019.0</v>
      </c>
      <c r="H148" s="16"/>
      <c r="I148" s="13" t="s">
        <v>801</v>
      </c>
      <c r="J148" s="13" t="s">
        <v>15</v>
      </c>
      <c r="K148" s="17" t="s">
        <v>571</v>
      </c>
    </row>
    <row r="149">
      <c r="A149" s="13">
        <v>194143.0</v>
      </c>
      <c r="B149" s="14" t="s">
        <v>220</v>
      </c>
      <c r="C149" s="14"/>
      <c r="D149" s="14" t="s">
        <v>850</v>
      </c>
      <c r="E149" s="14" t="s">
        <v>222</v>
      </c>
      <c r="F149" s="15"/>
      <c r="G149" s="13">
        <v>2016.0</v>
      </c>
      <c r="H149" s="16"/>
      <c r="I149" s="13" t="s">
        <v>801</v>
      </c>
      <c r="J149" s="13" t="s">
        <v>15</v>
      </c>
      <c r="K149" s="17" t="s">
        <v>571</v>
      </c>
    </row>
    <row r="150">
      <c r="A150" s="13">
        <v>194144.0</v>
      </c>
      <c r="B150" s="14" t="s">
        <v>112</v>
      </c>
      <c r="C150" s="14"/>
      <c r="D150" s="14" t="s">
        <v>851</v>
      </c>
      <c r="E150" s="14" t="s">
        <v>114</v>
      </c>
      <c r="F150" s="15"/>
      <c r="G150" s="13">
        <v>2018.0</v>
      </c>
      <c r="H150" s="13"/>
      <c r="I150" s="13" t="s">
        <v>801</v>
      </c>
      <c r="J150" s="13" t="s">
        <v>15</v>
      </c>
      <c r="K150" s="17" t="s">
        <v>571</v>
      </c>
    </row>
    <row r="151">
      <c r="A151" s="13">
        <v>194145.0</v>
      </c>
      <c r="B151" s="14" t="s">
        <v>231</v>
      </c>
      <c r="C151" s="14"/>
      <c r="D151" s="14" t="s">
        <v>852</v>
      </c>
      <c r="E151" s="14" t="s">
        <v>233</v>
      </c>
      <c r="F151" s="14"/>
      <c r="G151" s="13">
        <v>2013.0</v>
      </c>
      <c r="H151" s="13"/>
      <c r="I151" s="13" t="s">
        <v>801</v>
      </c>
      <c r="J151" s="13" t="s">
        <v>15</v>
      </c>
      <c r="K151" s="17" t="s">
        <v>571</v>
      </c>
    </row>
    <row r="152">
      <c r="A152" s="13">
        <v>194146.0</v>
      </c>
      <c r="B152" s="14" t="s">
        <v>413</v>
      </c>
      <c r="C152" s="14"/>
      <c r="D152" s="14" t="s">
        <v>853</v>
      </c>
      <c r="E152" s="14" t="s">
        <v>415</v>
      </c>
      <c r="F152" s="15"/>
      <c r="G152" s="13">
        <v>2020.0</v>
      </c>
      <c r="H152" s="16"/>
      <c r="I152" s="13" t="s">
        <v>801</v>
      </c>
      <c r="J152" s="13" t="s">
        <v>15</v>
      </c>
      <c r="K152" s="17" t="s">
        <v>571</v>
      </c>
    </row>
    <row r="153">
      <c r="A153" s="13">
        <v>194148.0</v>
      </c>
      <c r="B153" s="14" t="s">
        <v>49</v>
      </c>
      <c r="C153" s="14"/>
      <c r="D153" s="14" t="s">
        <v>759</v>
      </c>
      <c r="E153" s="14" t="s">
        <v>51</v>
      </c>
      <c r="F153" s="14"/>
      <c r="G153" s="13">
        <v>2016.0</v>
      </c>
      <c r="H153" s="13"/>
      <c r="I153" s="13" t="s">
        <v>801</v>
      </c>
      <c r="J153" s="13" t="s">
        <v>15</v>
      </c>
      <c r="K153" s="17" t="s">
        <v>571</v>
      </c>
    </row>
    <row r="154">
      <c r="A154" s="13">
        <v>194149.0</v>
      </c>
      <c r="B154" s="14" t="s">
        <v>127</v>
      </c>
      <c r="C154" s="14"/>
      <c r="D154" s="14" t="s">
        <v>857</v>
      </c>
      <c r="E154" s="14" t="s">
        <v>129</v>
      </c>
      <c r="F154" s="15"/>
      <c r="G154" s="13">
        <v>2018.0</v>
      </c>
      <c r="H154" s="16"/>
      <c r="I154" s="13" t="s">
        <v>801</v>
      </c>
      <c r="J154" s="13" t="s">
        <v>15</v>
      </c>
      <c r="K154" s="17" t="s">
        <v>571</v>
      </c>
    </row>
    <row r="155">
      <c r="A155" s="13">
        <v>194150.0</v>
      </c>
      <c r="B155" s="14" t="s">
        <v>419</v>
      </c>
      <c r="C155" s="14"/>
      <c r="D155" s="14" t="s">
        <v>858</v>
      </c>
      <c r="E155" s="14" t="s">
        <v>421</v>
      </c>
      <c r="F155" s="15"/>
      <c r="G155" s="13">
        <v>2020.0</v>
      </c>
      <c r="H155" s="13"/>
      <c r="I155" s="13" t="s">
        <v>801</v>
      </c>
      <c r="J155" s="13" t="s">
        <v>15</v>
      </c>
      <c r="K155" s="17" t="s">
        <v>571</v>
      </c>
    </row>
    <row r="156">
      <c r="A156" s="13">
        <v>194151.0</v>
      </c>
      <c r="B156" s="14" t="s">
        <v>108</v>
      </c>
      <c r="C156" s="14"/>
      <c r="D156" s="14" t="s">
        <v>859</v>
      </c>
      <c r="E156" s="14" t="s">
        <v>110</v>
      </c>
      <c r="F156" s="14"/>
      <c r="G156" s="13">
        <v>2017.0</v>
      </c>
      <c r="H156" s="13"/>
      <c r="I156" s="13" t="s">
        <v>801</v>
      </c>
      <c r="J156" s="13" t="s">
        <v>15</v>
      </c>
      <c r="K156" s="17" t="s">
        <v>571</v>
      </c>
    </row>
    <row r="157">
      <c r="A157" s="13">
        <v>194152.0</v>
      </c>
      <c r="B157" s="14" t="s">
        <v>477</v>
      </c>
      <c r="C157" s="14"/>
      <c r="D157" s="14" t="s">
        <v>632</v>
      </c>
      <c r="E157" s="14" t="s">
        <v>279</v>
      </c>
      <c r="F157" s="15"/>
      <c r="G157" s="13">
        <v>2019.0</v>
      </c>
      <c r="H157" s="16"/>
      <c r="I157" s="13" t="s">
        <v>801</v>
      </c>
      <c r="J157" s="13" t="s">
        <v>15</v>
      </c>
      <c r="K157" s="17" t="s">
        <v>571</v>
      </c>
    </row>
    <row r="158">
      <c r="A158" s="13">
        <v>194153.0</v>
      </c>
      <c r="B158" s="14" t="s">
        <v>235</v>
      </c>
      <c r="C158" s="14"/>
      <c r="D158" s="14" t="s">
        <v>860</v>
      </c>
      <c r="E158" s="14" t="s">
        <v>237</v>
      </c>
      <c r="F158" s="15"/>
      <c r="G158" s="13">
        <v>2018.0</v>
      </c>
      <c r="H158" s="13"/>
      <c r="I158" s="13" t="s">
        <v>801</v>
      </c>
      <c r="J158" s="13" t="s">
        <v>15</v>
      </c>
      <c r="K158" s="17" t="s">
        <v>571</v>
      </c>
    </row>
    <row r="159">
      <c r="A159" s="13">
        <v>194154.0</v>
      </c>
      <c r="B159" s="14" t="s">
        <v>398</v>
      </c>
      <c r="C159" s="14"/>
      <c r="D159" s="14" t="s">
        <v>861</v>
      </c>
      <c r="E159" s="14" t="s">
        <v>47</v>
      </c>
      <c r="F159" s="14"/>
      <c r="G159" s="13">
        <v>2014.0</v>
      </c>
      <c r="H159" s="13"/>
      <c r="I159" s="13" t="s">
        <v>801</v>
      </c>
      <c r="J159" s="13" t="s">
        <v>15</v>
      </c>
      <c r="K159" s="17" t="s">
        <v>571</v>
      </c>
    </row>
    <row r="160">
      <c r="A160" s="13">
        <v>194155.0</v>
      </c>
      <c r="B160" s="14" t="s">
        <v>154</v>
      </c>
      <c r="C160" s="14"/>
      <c r="D160" s="14" t="s">
        <v>862</v>
      </c>
      <c r="E160" s="14" t="s">
        <v>156</v>
      </c>
      <c r="F160" s="15"/>
      <c r="G160" s="13">
        <v>2019.0</v>
      </c>
      <c r="H160" s="16"/>
      <c r="I160" s="13" t="s">
        <v>801</v>
      </c>
      <c r="J160" s="13" t="s">
        <v>15</v>
      </c>
      <c r="K160" s="17" t="s">
        <v>571</v>
      </c>
    </row>
    <row r="161">
      <c r="A161" s="13">
        <v>194156.0</v>
      </c>
      <c r="B161" s="14" t="s">
        <v>473</v>
      </c>
      <c r="C161" s="14"/>
      <c r="D161" s="14" t="s">
        <v>863</v>
      </c>
      <c r="E161" s="14" t="s">
        <v>475</v>
      </c>
      <c r="F161" s="14"/>
      <c r="G161" s="13">
        <v>2019.0</v>
      </c>
      <c r="H161" s="13"/>
      <c r="I161" s="13" t="s">
        <v>801</v>
      </c>
      <c r="J161" s="13" t="s">
        <v>15</v>
      </c>
      <c r="K161" s="17" t="s">
        <v>571</v>
      </c>
    </row>
    <row r="162">
      <c r="A162" s="13">
        <v>194157.0</v>
      </c>
      <c r="B162" s="14" t="s">
        <v>341</v>
      </c>
      <c r="C162" s="14"/>
      <c r="D162" s="14" t="s">
        <v>864</v>
      </c>
      <c r="E162" s="14" t="s">
        <v>343</v>
      </c>
      <c r="F162" s="14"/>
      <c r="G162" s="13">
        <v>2018.0</v>
      </c>
      <c r="H162" s="13"/>
      <c r="I162" s="13" t="s">
        <v>801</v>
      </c>
      <c r="J162" s="13" t="s">
        <v>15</v>
      </c>
      <c r="K162" s="17" t="s">
        <v>571</v>
      </c>
    </row>
    <row r="163">
      <c r="A163" s="13">
        <v>194158.0</v>
      </c>
      <c r="B163" s="14" t="s">
        <v>427</v>
      </c>
      <c r="C163" s="14"/>
      <c r="D163" s="14" t="s">
        <v>865</v>
      </c>
      <c r="E163" s="14" t="s">
        <v>425</v>
      </c>
      <c r="F163" s="15"/>
      <c r="G163" s="13">
        <v>2020.0</v>
      </c>
      <c r="H163" s="13"/>
      <c r="I163" s="13" t="s">
        <v>801</v>
      </c>
      <c r="J163" s="13" t="s">
        <v>15</v>
      </c>
      <c r="K163" s="17" t="s">
        <v>571</v>
      </c>
    </row>
    <row r="164">
      <c r="A164" s="13">
        <v>194159.0</v>
      </c>
      <c r="B164" s="14" t="s">
        <v>337</v>
      </c>
      <c r="C164" s="14"/>
      <c r="D164" s="14" t="s">
        <v>866</v>
      </c>
      <c r="E164" s="14" t="s">
        <v>339</v>
      </c>
      <c r="F164" s="15"/>
      <c r="G164" s="13">
        <v>2019.0</v>
      </c>
      <c r="H164" s="16"/>
      <c r="I164" s="13" t="s">
        <v>801</v>
      </c>
      <c r="J164" s="13" t="s">
        <v>15</v>
      </c>
      <c r="K164" s="17" t="s">
        <v>571</v>
      </c>
    </row>
    <row r="165">
      <c r="A165" s="13">
        <v>194161.0</v>
      </c>
      <c r="B165" s="14" t="s">
        <v>492</v>
      </c>
      <c r="C165" s="14"/>
      <c r="D165" s="14" t="s">
        <v>869</v>
      </c>
      <c r="E165" s="14" t="s">
        <v>494</v>
      </c>
      <c r="F165" s="15"/>
      <c r="G165" s="13">
        <v>2019.0</v>
      </c>
      <c r="H165" s="16"/>
      <c r="I165" s="13" t="s">
        <v>801</v>
      </c>
      <c r="J165" s="13" t="s">
        <v>15</v>
      </c>
      <c r="K165" s="17" t="s">
        <v>571</v>
      </c>
    </row>
    <row r="166">
      <c r="A166" s="13">
        <v>194162.0</v>
      </c>
      <c r="B166" s="14" t="s">
        <v>534</v>
      </c>
      <c r="C166" s="14"/>
      <c r="D166" s="14" t="s">
        <v>870</v>
      </c>
      <c r="E166" s="14" t="s">
        <v>421</v>
      </c>
      <c r="F166" s="14"/>
      <c r="G166" s="13">
        <v>2017.0</v>
      </c>
      <c r="H166" s="13"/>
      <c r="I166" s="13" t="s">
        <v>801</v>
      </c>
      <c r="J166" s="13" t="s">
        <v>15</v>
      </c>
      <c r="K166" s="17" t="s">
        <v>571</v>
      </c>
    </row>
    <row r="167">
      <c r="A167" s="13">
        <v>194163.0</v>
      </c>
      <c r="B167" s="14" t="s">
        <v>1060</v>
      </c>
      <c r="C167" s="14"/>
      <c r="D167" s="14" t="s">
        <v>872</v>
      </c>
      <c r="E167" s="14" t="s">
        <v>264</v>
      </c>
      <c r="F167" s="14"/>
      <c r="G167" s="13">
        <v>2016.0</v>
      </c>
      <c r="H167" s="13"/>
      <c r="I167" s="13" t="s">
        <v>801</v>
      </c>
      <c r="J167" s="13" t="s">
        <v>15</v>
      </c>
      <c r="K167" s="17" t="s">
        <v>571</v>
      </c>
    </row>
    <row r="168">
      <c r="A168" s="13">
        <v>194164.0</v>
      </c>
      <c r="B168" s="14" t="s">
        <v>9</v>
      </c>
      <c r="C168" s="14"/>
      <c r="D168" s="14" t="s">
        <v>873</v>
      </c>
      <c r="E168" s="14" t="s">
        <v>11</v>
      </c>
      <c r="F168" s="15"/>
      <c r="G168" s="13">
        <v>2016.0</v>
      </c>
      <c r="H168" s="13"/>
      <c r="I168" s="13" t="s">
        <v>801</v>
      </c>
      <c r="J168" s="13" t="s">
        <v>15</v>
      </c>
      <c r="K168" s="17" t="s">
        <v>571</v>
      </c>
    </row>
    <row r="169">
      <c r="A169" s="13">
        <v>194166.0</v>
      </c>
      <c r="B169" s="14" t="s">
        <v>281</v>
      </c>
      <c r="C169" s="14"/>
      <c r="D169" s="14" t="s">
        <v>877</v>
      </c>
      <c r="E169" s="14" t="s">
        <v>23</v>
      </c>
      <c r="F169" s="14"/>
      <c r="G169" s="13">
        <v>2019.0</v>
      </c>
      <c r="H169" s="13"/>
      <c r="I169" s="13" t="s">
        <v>801</v>
      </c>
      <c r="J169" s="13" t="s">
        <v>15</v>
      </c>
      <c r="K169" s="17" t="s">
        <v>571</v>
      </c>
    </row>
    <row r="170">
      <c r="A170" s="13">
        <v>194167.0</v>
      </c>
      <c r="B170" s="14" t="s">
        <v>329</v>
      </c>
      <c r="C170" s="14"/>
      <c r="D170" s="14" t="s">
        <v>878</v>
      </c>
      <c r="E170" s="14" t="s">
        <v>331</v>
      </c>
      <c r="F170" s="15"/>
      <c r="G170" s="13">
        <v>2020.0</v>
      </c>
      <c r="H170" s="16"/>
      <c r="I170" s="13" t="s">
        <v>801</v>
      </c>
      <c r="J170" s="13" t="s">
        <v>15</v>
      </c>
      <c r="K170" s="17" t="s">
        <v>571</v>
      </c>
    </row>
    <row r="171">
      <c r="A171" s="13">
        <v>194168.0</v>
      </c>
      <c r="B171" s="14" t="s">
        <v>258</v>
      </c>
      <c r="C171" s="14"/>
      <c r="D171" s="14" t="s">
        <v>879</v>
      </c>
      <c r="E171" s="14" t="s">
        <v>260</v>
      </c>
      <c r="F171" s="15"/>
      <c r="G171" s="13">
        <v>2016.0</v>
      </c>
      <c r="H171" s="13"/>
      <c r="I171" s="13" t="s">
        <v>801</v>
      </c>
      <c r="J171" s="13" t="s">
        <v>15</v>
      </c>
      <c r="K171" s="17" t="s">
        <v>571</v>
      </c>
    </row>
    <row r="172">
      <c r="A172" s="13">
        <v>194169.0</v>
      </c>
      <c r="B172" s="14" t="s">
        <v>227</v>
      </c>
      <c r="C172" s="14"/>
      <c r="D172" s="14" t="s">
        <v>228</v>
      </c>
      <c r="E172" s="14" t="s">
        <v>229</v>
      </c>
      <c r="F172" s="14"/>
      <c r="G172" s="13">
        <v>2016.0</v>
      </c>
      <c r="H172" s="13"/>
      <c r="I172" s="13" t="s">
        <v>801</v>
      </c>
      <c r="J172" s="13" t="s">
        <v>15</v>
      </c>
      <c r="K172" s="17" t="s">
        <v>571</v>
      </c>
    </row>
    <row r="173">
      <c r="A173" s="13">
        <v>194170.0</v>
      </c>
      <c r="B173" s="14" t="s">
        <v>445</v>
      </c>
      <c r="C173" s="14"/>
      <c r="D173" s="14" t="s">
        <v>880</v>
      </c>
      <c r="E173" s="14" t="s">
        <v>256</v>
      </c>
      <c r="F173" s="14"/>
      <c r="G173" s="13">
        <v>2019.0</v>
      </c>
      <c r="H173" s="13"/>
      <c r="I173" s="13" t="s">
        <v>801</v>
      </c>
      <c r="J173" s="13" t="s">
        <v>15</v>
      </c>
      <c r="K173" s="17" t="s">
        <v>571</v>
      </c>
    </row>
    <row r="174">
      <c r="A174" s="13">
        <v>194171.0</v>
      </c>
      <c r="B174" s="14" t="s">
        <v>284</v>
      </c>
      <c r="C174" s="14"/>
      <c r="D174" s="14" t="s">
        <v>285</v>
      </c>
      <c r="E174" s="14" t="s">
        <v>286</v>
      </c>
      <c r="F174" s="14"/>
      <c r="G174" s="13">
        <v>2018.0</v>
      </c>
      <c r="H174" s="13"/>
      <c r="I174" s="13" t="s">
        <v>801</v>
      </c>
      <c r="J174" s="13" t="s">
        <v>15</v>
      </c>
      <c r="K174" s="17" t="s">
        <v>571</v>
      </c>
    </row>
    <row r="175">
      <c r="A175" s="13">
        <v>194173.0</v>
      </c>
      <c r="B175" s="14" t="s">
        <v>548</v>
      </c>
      <c r="C175" s="14"/>
      <c r="D175" s="14" t="s">
        <v>883</v>
      </c>
      <c r="E175" s="14" t="s">
        <v>550</v>
      </c>
      <c r="F175" s="14"/>
      <c r="G175" s="13">
        <v>2015.0</v>
      </c>
      <c r="H175" s="13"/>
      <c r="I175" s="13" t="s">
        <v>801</v>
      </c>
      <c r="J175" s="13" t="s">
        <v>15</v>
      </c>
      <c r="K175" s="17" t="s">
        <v>571</v>
      </c>
    </row>
    <row r="176">
      <c r="A176" s="13">
        <v>194174.0</v>
      </c>
      <c r="B176" s="14" t="s">
        <v>97</v>
      </c>
      <c r="C176" s="14"/>
      <c r="D176" s="14" t="s">
        <v>884</v>
      </c>
      <c r="E176" s="14" t="s">
        <v>99</v>
      </c>
      <c r="F176" s="15"/>
      <c r="G176" s="13">
        <v>2019.0</v>
      </c>
      <c r="H176" s="16"/>
      <c r="I176" s="13" t="s">
        <v>801</v>
      </c>
      <c r="J176" s="13" t="s">
        <v>15</v>
      </c>
      <c r="K176" s="17" t="s">
        <v>571</v>
      </c>
    </row>
    <row r="177">
      <c r="A177" s="13">
        <v>194175.0</v>
      </c>
      <c r="B177" s="14" t="s">
        <v>119</v>
      </c>
      <c r="C177" s="14"/>
      <c r="D177" s="14" t="s">
        <v>885</v>
      </c>
      <c r="E177" s="14" t="s">
        <v>121</v>
      </c>
      <c r="F177" s="14"/>
      <c r="G177" s="13">
        <v>2014.0</v>
      </c>
      <c r="H177" s="13"/>
      <c r="I177" s="13" t="s">
        <v>801</v>
      </c>
      <c r="J177" s="13" t="s">
        <v>15</v>
      </c>
      <c r="K177" s="17" t="s">
        <v>571</v>
      </c>
    </row>
    <row r="178">
      <c r="A178" s="13">
        <v>194176.0</v>
      </c>
      <c r="B178" s="14" t="s">
        <v>162</v>
      </c>
      <c r="C178" s="14"/>
      <c r="D178" s="14" t="s">
        <v>650</v>
      </c>
      <c r="E178" s="14" t="s">
        <v>164</v>
      </c>
      <c r="F178" s="14"/>
      <c r="G178" s="13">
        <v>2018.0</v>
      </c>
      <c r="H178" s="13"/>
      <c r="I178" s="13" t="s">
        <v>801</v>
      </c>
      <c r="J178" s="13" t="s">
        <v>15</v>
      </c>
      <c r="K178" s="17" t="s">
        <v>571</v>
      </c>
    </row>
    <row r="179">
      <c r="A179" s="13">
        <v>194178.0</v>
      </c>
      <c r="B179" s="14" t="s">
        <v>16</v>
      </c>
      <c r="C179" s="14"/>
      <c r="D179" s="14" t="s">
        <v>889</v>
      </c>
      <c r="E179" s="14" t="s">
        <v>18</v>
      </c>
      <c r="F179" s="14"/>
      <c r="G179" s="13">
        <v>2015.0</v>
      </c>
      <c r="H179" s="13"/>
      <c r="I179" s="13" t="s">
        <v>801</v>
      </c>
      <c r="J179" s="13" t="s">
        <v>15</v>
      </c>
      <c r="K179" s="17" t="s">
        <v>571</v>
      </c>
    </row>
    <row r="180">
      <c r="A180" s="13">
        <v>194179.0</v>
      </c>
      <c r="B180" s="14" t="s">
        <v>21</v>
      </c>
      <c r="C180" s="14"/>
      <c r="D180" s="14" t="s">
        <v>890</v>
      </c>
      <c r="E180" s="14" t="s">
        <v>23</v>
      </c>
      <c r="F180" s="14"/>
      <c r="G180" s="13">
        <v>2018.0</v>
      </c>
      <c r="H180" s="13"/>
      <c r="I180" s="13" t="s">
        <v>801</v>
      </c>
      <c r="J180" s="13" t="s">
        <v>15</v>
      </c>
      <c r="K180" s="17" t="s">
        <v>571</v>
      </c>
    </row>
    <row r="181">
      <c r="A181" s="13">
        <v>194180.0</v>
      </c>
      <c r="B181" s="14" t="s">
        <v>405</v>
      </c>
      <c r="C181" s="14"/>
      <c r="D181" s="14" t="s">
        <v>891</v>
      </c>
      <c r="E181" s="14" t="s">
        <v>407</v>
      </c>
      <c r="F181" s="15"/>
      <c r="G181" s="13">
        <v>2020.0</v>
      </c>
      <c r="H181" s="16"/>
      <c r="I181" s="13" t="s">
        <v>801</v>
      </c>
      <c r="J181" s="13" t="s">
        <v>15</v>
      </c>
      <c r="K181" s="17" t="s">
        <v>571</v>
      </c>
    </row>
    <row r="182">
      <c r="A182" s="13">
        <v>194181.0</v>
      </c>
      <c r="B182" s="14" t="s">
        <v>501</v>
      </c>
      <c r="C182" s="14"/>
      <c r="D182" s="14" t="s">
        <v>892</v>
      </c>
      <c r="E182" s="14" t="s">
        <v>503</v>
      </c>
      <c r="F182" s="14"/>
      <c r="G182" s="13">
        <v>2019.0</v>
      </c>
      <c r="H182" s="13"/>
      <c r="I182" s="13" t="s">
        <v>801</v>
      </c>
      <c r="J182" s="13" t="s">
        <v>15</v>
      </c>
      <c r="K182" s="17" t="s">
        <v>571</v>
      </c>
    </row>
    <row r="183">
      <c r="A183" s="13">
        <v>194183.0</v>
      </c>
      <c r="B183" s="14" t="s">
        <v>895</v>
      </c>
      <c r="C183" s="14"/>
      <c r="D183" s="14" t="s">
        <v>565</v>
      </c>
      <c r="E183" s="14" t="s">
        <v>896</v>
      </c>
      <c r="F183" s="15"/>
      <c r="G183" s="13">
        <v>2020.0</v>
      </c>
      <c r="H183" s="13"/>
      <c r="I183" s="13" t="s">
        <v>801</v>
      </c>
      <c r="J183" s="13" t="s">
        <v>15</v>
      </c>
      <c r="K183" s="17" t="s">
        <v>571</v>
      </c>
    </row>
    <row r="184">
      <c r="A184" s="13">
        <v>194184.0</v>
      </c>
      <c r="B184" s="14" t="s">
        <v>29</v>
      </c>
      <c r="C184" s="14"/>
      <c r="D184" s="14" t="s">
        <v>897</v>
      </c>
      <c r="E184" s="14" t="s">
        <v>31</v>
      </c>
      <c r="F184" s="14"/>
      <c r="G184" s="13">
        <v>2016.0</v>
      </c>
      <c r="H184" s="13"/>
      <c r="I184" s="13" t="s">
        <v>801</v>
      </c>
      <c r="J184" s="13" t="s">
        <v>15</v>
      </c>
      <c r="K184" s="17" t="s">
        <v>571</v>
      </c>
    </row>
    <row r="185">
      <c r="A185" s="13">
        <v>194185.0</v>
      </c>
      <c r="B185" s="14" t="s">
        <v>41</v>
      </c>
      <c r="C185" s="14"/>
      <c r="D185" s="14" t="s">
        <v>898</v>
      </c>
      <c r="E185" s="14" t="s">
        <v>43</v>
      </c>
      <c r="F185" s="15"/>
      <c r="G185" s="13">
        <v>2016.0</v>
      </c>
      <c r="H185" s="13"/>
      <c r="I185" s="13" t="s">
        <v>801</v>
      </c>
      <c r="J185" s="13" t="s">
        <v>15</v>
      </c>
      <c r="K185" s="17" t="s">
        <v>571</v>
      </c>
    </row>
    <row r="186">
      <c r="A186" s="13">
        <v>194186.0</v>
      </c>
      <c r="B186" s="14" t="s">
        <v>362</v>
      </c>
      <c r="C186" s="14"/>
      <c r="D186" s="14" t="s">
        <v>899</v>
      </c>
      <c r="E186" s="14" t="s">
        <v>249</v>
      </c>
      <c r="F186" s="15"/>
      <c r="G186" s="13">
        <v>2019.0</v>
      </c>
      <c r="H186" s="16"/>
      <c r="I186" s="13" t="s">
        <v>801</v>
      </c>
      <c r="J186" s="13" t="s">
        <v>15</v>
      </c>
      <c r="K186" s="17" t="s">
        <v>571</v>
      </c>
    </row>
    <row r="187">
      <c r="A187" s="13">
        <v>194187.0</v>
      </c>
      <c r="B187" s="14" t="s">
        <v>292</v>
      </c>
      <c r="C187" s="14"/>
      <c r="D187" s="14" t="s">
        <v>900</v>
      </c>
      <c r="E187" s="14" t="s">
        <v>294</v>
      </c>
      <c r="F187" s="15"/>
      <c r="G187" s="13">
        <v>2018.0</v>
      </c>
      <c r="H187" s="13"/>
      <c r="I187" s="13" t="s">
        <v>801</v>
      </c>
      <c r="J187" s="13" t="s">
        <v>15</v>
      </c>
      <c r="K187" s="17" t="s">
        <v>571</v>
      </c>
    </row>
    <row r="188">
      <c r="A188" s="13">
        <v>194188.0</v>
      </c>
      <c r="B188" s="14" t="s">
        <v>105</v>
      </c>
      <c r="C188" s="14"/>
      <c r="D188" s="14" t="s">
        <v>901</v>
      </c>
      <c r="E188" s="14" t="s">
        <v>23</v>
      </c>
      <c r="F188" s="15"/>
      <c r="G188" s="13">
        <v>2018.0</v>
      </c>
      <c r="H188" s="13"/>
      <c r="I188" s="13" t="s">
        <v>801</v>
      </c>
      <c r="J188" s="13" t="s">
        <v>15</v>
      </c>
      <c r="K188" s="17" t="s">
        <v>571</v>
      </c>
    </row>
    <row r="189">
      <c r="A189" s="13">
        <v>194189.0</v>
      </c>
      <c r="B189" s="14" t="s">
        <v>123</v>
      </c>
      <c r="C189" s="14"/>
      <c r="D189" s="14" t="s">
        <v>902</v>
      </c>
      <c r="E189" s="14" t="s">
        <v>125</v>
      </c>
      <c r="F189" s="14"/>
      <c r="G189" s="13">
        <v>2018.0</v>
      </c>
      <c r="H189" s="13"/>
      <c r="I189" s="13" t="s">
        <v>801</v>
      </c>
      <c r="J189" s="13" t="s">
        <v>15</v>
      </c>
      <c r="K189" s="17" t="s">
        <v>571</v>
      </c>
    </row>
    <row r="190">
      <c r="A190" s="13">
        <v>194190.0</v>
      </c>
      <c r="B190" s="14" t="s">
        <v>527</v>
      </c>
      <c r="C190" s="14"/>
      <c r="D190" s="14" t="s">
        <v>732</v>
      </c>
      <c r="E190" s="14" t="s">
        <v>529</v>
      </c>
      <c r="F190" s="15"/>
      <c r="G190" s="13">
        <v>2017.0</v>
      </c>
      <c r="H190" s="16"/>
      <c r="I190" s="13" t="s">
        <v>801</v>
      </c>
      <c r="J190" s="13" t="s">
        <v>15</v>
      </c>
      <c r="K190" s="17" t="s">
        <v>571</v>
      </c>
    </row>
    <row r="191">
      <c r="A191" s="13">
        <v>194191.0</v>
      </c>
      <c r="B191" s="14" t="s">
        <v>178</v>
      </c>
      <c r="C191" s="14"/>
      <c r="D191" s="14" t="s">
        <v>903</v>
      </c>
      <c r="E191" s="14" t="s">
        <v>180</v>
      </c>
      <c r="F191" s="14"/>
      <c r="G191" s="13">
        <v>2018.0</v>
      </c>
      <c r="H191" s="13"/>
      <c r="I191" s="13" t="s">
        <v>801</v>
      </c>
      <c r="J191" s="13" t="s">
        <v>15</v>
      </c>
      <c r="K191" s="17" t="s">
        <v>571</v>
      </c>
    </row>
    <row r="192">
      <c r="A192" s="13">
        <v>194192.0</v>
      </c>
      <c r="B192" s="14" t="s">
        <v>57</v>
      </c>
      <c r="C192" s="14"/>
      <c r="D192" s="14" t="s">
        <v>789</v>
      </c>
      <c r="E192" s="14" t="s">
        <v>59</v>
      </c>
      <c r="F192" s="14"/>
      <c r="G192" s="13">
        <v>2015.0</v>
      </c>
      <c r="H192" s="13"/>
      <c r="I192" s="13" t="s">
        <v>801</v>
      </c>
      <c r="J192" s="13" t="s">
        <v>15</v>
      </c>
      <c r="K192" s="17" t="s">
        <v>571</v>
      </c>
    </row>
    <row r="193">
      <c r="A193" s="13">
        <v>194193.0</v>
      </c>
      <c r="B193" s="14" t="s">
        <v>551</v>
      </c>
      <c r="C193" s="14"/>
      <c r="D193" s="14" t="s">
        <v>904</v>
      </c>
      <c r="E193" s="14" t="s">
        <v>553</v>
      </c>
      <c r="F193" s="15"/>
      <c r="G193" s="13">
        <v>2015.0</v>
      </c>
      <c r="H193" s="16"/>
      <c r="I193" s="13" t="s">
        <v>801</v>
      </c>
      <c r="J193" s="13" t="s">
        <v>15</v>
      </c>
      <c r="K193" s="17" t="s">
        <v>571</v>
      </c>
    </row>
    <row r="194">
      <c r="A194" s="13">
        <v>194194.0</v>
      </c>
      <c r="B194" s="14" t="s">
        <v>356</v>
      </c>
      <c r="C194" s="14"/>
      <c r="D194" s="14" t="s">
        <v>585</v>
      </c>
      <c r="E194" s="14" t="s">
        <v>249</v>
      </c>
      <c r="F194" s="14"/>
      <c r="G194" s="13">
        <v>2019.0</v>
      </c>
      <c r="H194" s="13"/>
      <c r="I194" s="13" t="s">
        <v>801</v>
      </c>
      <c r="J194" s="13" t="s">
        <v>15</v>
      </c>
      <c r="K194" s="17" t="s">
        <v>571</v>
      </c>
    </row>
    <row r="195">
      <c r="A195" s="13">
        <v>194195.0</v>
      </c>
      <c r="B195" s="14" t="s">
        <v>288</v>
      </c>
      <c r="C195" s="14"/>
      <c r="D195" s="14" t="s">
        <v>905</v>
      </c>
      <c r="E195" s="14" t="s">
        <v>290</v>
      </c>
      <c r="F195" s="15"/>
      <c r="G195" s="13">
        <v>2017.0</v>
      </c>
      <c r="H195" s="16"/>
      <c r="I195" s="13" t="s">
        <v>801</v>
      </c>
      <c r="J195" s="13" t="s">
        <v>15</v>
      </c>
      <c r="K195" s="17" t="s">
        <v>571</v>
      </c>
    </row>
    <row r="196">
      <c r="A196" s="13">
        <v>194196.0</v>
      </c>
      <c r="B196" s="14" t="s">
        <v>380</v>
      </c>
      <c r="C196" s="14"/>
      <c r="D196" s="14" t="s">
        <v>738</v>
      </c>
      <c r="E196" s="14" t="s">
        <v>382</v>
      </c>
      <c r="F196" s="14"/>
      <c r="G196" s="13">
        <v>2017.0</v>
      </c>
      <c r="H196" s="13"/>
      <c r="I196" s="13" t="s">
        <v>801</v>
      </c>
      <c r="J196" s="13" t="s">
        <v>15</v>
      </c>
      <c r="K196" s="17" t="s">
        <v>571</v>
      </c>
    </row>
    <row r="197">
      <c r="A197" s="13">
        <v>194197.0</v>
      </c>
      <c r="B197" s="14" t="s">
        <v>394</v>
      </c>
      <c r="C197" s="14"/>
      <c r="D197" s="14" t="s">
        <v>395</v>
      </c>
      <c r="E197" s="14" t="s">
        <v>396</v>
      </c>
      <c r="F197" s="15"/>
      <c r="G197" s="13">
        <v>2015.0</v>
      </c>
      <c r="H197" s="16"/>
      <c r="I197" s="13" t="s">
        <v>801</v>
      </c>
      <c r="J197" s="13" t="s">
        <v>15</v>
      </c>
      <c r="K197" s="17" t="s">
        <v>571</v>
      </c>
    </row>
    <row r="198">
      <c r="A198" s="13">
        <v>194198.0</v>
      </c>
      <c r="B198" s="14" t="s">
        <v>325</v>
      </c>
      <c r="C198" s="14"/>
      <c r="D198" s="14" t="s">
        <v>906</v>
      </c>
      <c r="E198" s="14" t="s">
        <v>327</v>
      </c>
      <c r="F198" s="14"/>
      <c r="G198" s="13">
        <v>2014.0</v>
      </c>
      <c r="H198" s="13"/>
      <c r="I198" s="13" t="s">
        <v>801</v>
      </c>
      <c r="J198" s="13" t="s">
        <v>15</v>
      </c>
      <c r="K198" s="17" t="s">
        <v>571</v>
      </c>
    </row>
    <row r="199">
      <c r="A199" s="13">
        <v>194199.0</v>
      </c>
      <c r="B199" s="14" t="s">
        <v>451</v>
      </c>
      <c r="C199" s="14"/>
      <c r="D199" s="14" t="s">
        <v>907</v>
      </c>
      <c r="E199" s="14" t="s">
        <v>256</v>
      </c>
      <c r="F199" s="14"/>
      <c r="G199" s="13">
        <v>2019.0</v>
      </c>
      <c r="H199" s="13"/>
      <c r="I199" s="13" t="s">
        <v>801</v>
      </c>
      <c r="J199" s="13" t="s">
        <v>15</v>
      </c>
      <c r="K199" s="17" t="s">
        <v>571</v>
      </c>
    </row>
    <row r="200">
      <c r="A200" s="13">
        <v>194200.0</v>
      </c>
      <c r="B200" s="14" t="s">
        <v>135</v>
      </c>
      <c r="C200" s="14"/>
      <c r="D200" s="14" t="s">
        <v>715</v>
      </c>
      <c r="E200" s="14" t="s">
        <v>137</v>
      </c>
      <c r="F200" s="15"/>
      <c r="G200" s="13">
        <v>2017.0</v>
      </c>
      <c r="H200" s="16"/>
      <c r="I200" s="13" t="s">
        <v>801</v>
      </c>
      <c r="J200" s="13" t="s">
        <v>15</v>
      </c>
      <c r="K200" s="17" t="s">
        <v>571</v>
      </c>
    </row>
    <row r="201">
      <c r="A201" s="13">
        <v>194201.0</v>
      </c>
      <c r="B201" s="14" t="s">
        <v>437</v>
      </c>
      <c r="C201" s="14"/>
      <c r="D201" s="14" t="s">
        <v>908</v>
      </c>
      <c r="E201" s="14" t="s">
        <v>439</v>
      </c>
      <c r="F201" s="14"/>
      <c r="G201" s="13">
        <v>2019.0</v>
      </c>
      <c r="H201" s="13"/>
      <c r="I201" s="13" t="s">
        <v>801</v>
      </c>
      <c r="J201" s="13" t="s">
        <v>15</v>
      </c>
      <c r="K201" s="17" t="s">
        <v>571</v>
      </c>
    </row>
    <row r="202">
      <c r="A202" s="13">
        <v>194202.0</v>
      </c>
      <c r="B202" s="14" t="s">
        <v>77</v>
      </c>
      <c r="C202" s="14"/>
      <c r="D202" s="14" t="s">
        <v>909</v>
      </c>
      <c r="E202" s="14" t="s">
        <v>79</v>
      </c>
      <c r="F202" s="15"/>
      <c r="G202" s="13">
        <v>2012.0</v>
      </c>
      <c r="H202" s="16"/>
      <c r="I202" s="13" t="s">
        <v>801</v>
      </c>
      <c r="J202" s="13" t="s">
        <v>15</v>
      </c>
      <c r="K202" s="17" t="s">
        <v>571</v>
      </c>
    </row>
    <row r="203">
      <c r="A203" s="13">
        <v>194203.0</v>
      </c>
      <c r="B203" s="14" t="s">
        <v>349</v>
      </c>
      <c r="C203" s="14"/>
      <c r="D203" s="14" t="s">
        <v>910</v>
      </c>
      <c r="E203" s="14" t="s">
        <v>47</v>
      </c>
      <c r="F203" s="14"/>
      <c r="G203" s="13">
        <v>2019.0</v>
      </c>
      <c r="H203" s="13"/>
      <c r="I203" s="13" t="s">
        <v>801</v>
      </c>
      <c r="J203" s="13" t="s">
        <v>15</v>
      </c>
      <c r="K203" s="17" t="s">
        <v>571</v>
      </c>
    </row>
    <row r="204">
      <c r="A204" s="13">
        <v>194204.0</v>
      </c>
      <c r="B204" s="14" t="s">
        <v>243</v>
      </c>
      <c r="C204" s="14"/>
      <c r="D204" s="14" t="s">
        <v>911</v>
      </c>
      <c r="E204" s="14" t="s">
        <v>245</v>
      </c>
      <c r="F204" s="15"/>
      <c r="G204" s="13">
        <v>2018.0</v>
      </c>
      <c r="H204" s="16"/>
      <c r="I204" s="13" t="s">
        <v>801</v>
      </c>
      <c r="J204" s="13" t="s">
        <v>15</v>
      </c>
      <c r="K204" s="17" t="s">
        <v>571</v>
      </c>
    </row>
    <row r="205">
      <c r="A205" s="13">
        <v>194205.0</v>
      </c>
      <c r="B205" s="14" t="s">
        <v>277</v>
      </c>
      <c r="C205" s="14"/>
      <c r="D205" s="14" t="s">
        <v>912</v>
      </c>
      <c r="E205" s="14" t="s">
        <v>279</v>
      </c>
      <c r="F205" s="15"/>
      <c r="G205" s="13">
        <v>2019.0</v>
      </c>
      <c r="H205" s="13"/>
      <c r="I205" s="13" t="s">
        <v>801</v>
      </c>
      <c r="J205" s="13" t="s">
        <v>15</v>
      </c>
      <c r="K205" s="17" t="s">
        <v>571</v>
      </c>
    </row>
    <row r="206">
      <c r="A206" s="13">
        <v>194206.0</v>
      </c>
      <c r="B206" s="14" t="s">
        <v>81</v>
      </c>
      <c r="C206" s="14"/>
      <c r="D206" s="14" t="s">
        <v>913</v>
      </c>
      <c r="E206" s="14" t="s">
        <v>83</v>
      </c>
      <c r="F206" s="14"/>
      <c r="G206" s="13">
        <v>2018.0</v>
      </c>
      <c r="H206" s="13"/>
      <c r="I206" s="13" t="s">
        <v>801</v>
      </c>
      <c r="J206" s="13" t="s">
        <v>15</v>
      </c>
      <c r="K206" s="17" t="s">
        <v>571</v>
      </c>
    </row>
    <row r="207">
      <c r="A207" s="13">
        <v>194208.0</v>
      </c>
      <c r="B207" s="14" t="s">
        <v>917</v>
      </c>
      <c r="C207" s="14"/>
      <c r="D207" s="14" t="s">
        <v>1061</v>
      </c>
      <c r="E207" s="14" t="s">
        <v>919</v>
      </c>
      <c r="F207" s="14"/>
      <c r="G207" s="13">
        <v>2020.0</v>
      </c>
      <c r="H207" s="13"/>
      <c r="I207" s="13" t="s">
        <v>14</v>
      </c>
      <c r="J207" s="13" t="s">
        <v>15</v>
      </c>
      <c r="K207" s="17" t="s">
        <v>571</v>
      </c>
    </row>
    <row r="208">
      <c r="A208" s="13">
        <v>194210.0</v>
      </c>
      <c r="B208" s="14" t="s">
        <v>923</v>
      </c>
      <c r="C208" s="14"/>
      <c r="D208" s="14" t="s">
        <v>1062</v>
      </c>
      <c r="E208" s="14" t="s">
        <v>925</v>
      </c>
      <c r="F208" s="15"/>
      <c r="G208" s="13">
        <v>2020.0</v>
      </c>
      <c r="H208" s="16"/>
      <c r="I208" s="13" t="s">
        <v>14</v>
      </c>
      <c r="J208" s="13" t="s">
        <v>15</v>
      </c>
      <c r="K208" s="17" t="s">
        <v>571</v>
      </c>
    </row>
    <row r="209">
      <c r="A209" s="13">
        <v>194211.0</v>
      </c>
      <c r="B209" s="14" t="s">
        <v>926</v>
      </c>
      <c r="C209" s="14"/>
      <c r="D209" s="14" t="s">
        <v>1063</v>
      </c>
      <c r="E209" s="14" t="s">
        <v>928</v>
      </c>
      <c r="F209" s="15"/>
      <c r="G209" s="13">
        <v>2019.0</v>
      </c>
      <c r="H209" s="16"/>
      <c r="I209" s="13" t="s">
        <v>14</v>
      </c>
      <c r="J209" s="13" t="s">
        <v>15</v>
      </c>
      <c r="K209" s="17" t="s">
        <v>571</v>
      </c>
    </row>
    <row r="210">
      <c r="A210" s="13">
        <v>194212.0</v>
      </c>
      <c r="B210" s="14" t="s">
        <v>265</v>
      </c>
      <c r="C210" s="14"/>
      <c r="D210" s="14" t="s">
        <v>1064</v>
      </c>
      <c r="E210" s="14" t="s">
        <v>930</v>
      </c>
      <c r="F210" s="15"/>
      <c r="G210" s="13">
        <v>2019.0</v>
      </c>
      <c r="H210" s="16"/>
      <c r="I210" s="13" t="s">
        <v>14</v>
      </c>
      <c r="J210" s="13" t="s">
        <v>15</v>
      </c>
      <c r="K210" s="17" t="s">
        <v>571</v>
      </c>
    </row>
    <row r="211">
      <c r="A211" s="13">
        <v>194214.0</v>
      </c>
      <c r="B211" s="14" t="s">
        <v>934</v>
      </c>
      <c r="C211" s="14"/>
      <c r="D211" s="14" t="s">
        <v>1065</v>
      </c>
      <c r="E211" s="14" t="s">
        <v>935</v>
      </c>
      <c r="F211" s="15"/>
      <c r="G211" s="13">
        <v>2019.0</v>
      </c>
      <c r="H211" s="16"/>
      <c r="I211" s="13" t="s">
        <v>14</v>
      </c>
      <c r="J211" s="13" t="s">
        <v>15</v>
      </c>
      <c r="K211" s="17" t="s">
        <v>571</v>
      </c>
    </row>
    <row r="212">
      <c r="A212" s="13">
        <v>194215.0</v>
      </c>
      <c r="B212" s="14" t="s">
        <v>936</v>
      </c>
      <c r="C212" s="14"/>
      <c r="D212" s="14" t="s">
        <v>1066</v>
      </c>
      <c r="E212" s="14" t="s">
        <v>928</v>
      </c>
      <c r="F212" s="14"/>
      <c r="G212" s="13">
        <v>2018.0</v>
      </c>
      <c r="H212" s="13"/>
      <c r="I212" s="13" t="s">
        <v>14</v>
      </c>
      <c r="J212" s="13" t="s">
        <v>15</v>
      </c>
      <c r="K212" s="17" t="s">
        <v>571</v>
      </c>
    </row>
    <row r="213">
      <c r="A213" s="13">
        <v>194216.0</v>
      </c>
      <c r="B213" s="14" t="s">
        <v>938</v>
      </c>
      <c r="C213" s="14"/>
      <c r="D213" s="14" t="s">
        <v>1067</v>
      </c>
      <c r="E213" s="14" t="s">
        <v>940</v>
      </c>
      <c r="F213" s="15"/>
      <c r="G213" s="13">
        <v>2018.0</v>
      </c>
      <c r="H213" s="16"/>
      <c r="I213" s="13" t="s">
        <v>14</v>
      </c>
      <c r="J213" s="13" t="s">
        <v>15</v>
      </c>
      <c r="K213" s="17" t="s">
        <v>571</v>
      </c>
    </row>
    <row r="214">
      <c r="A214" s="13">
        <v>194218.0</v>
      </c>
      <c r="B214" s="14" t="s">
        <v>944</v>
      </c>
      <c r="C214" s="14"/>
      <c r="D214" s="14" t="s">
        <v>1068</v>
      </c>
      <c r="E214" s="14" t="s">
        <v>946</v>
      </c>
      <c r="F214" s="15"/>
      <c r="G214" s="13">
        <v>2018.0</v>
      </c>
      <c r="H214" s="16"/>
      <c r="I214" s="13" t="s">
        <v>14</v>
      </c>
      <c r="J214" s="13" t="s">
        <v>15</v>
      </c>
      <c r="K214" s="17" t="s">
        <v>571</v>
      </c>
    </row>
    <row r="215">
      <c r="A215" s="13">
        <v>194219.0</v>
      </c>
      <c r="B215" s="14" t="s">
        <v>162</v>
      </c>
      <c r="C215" s="14"/>
      <c r="D215" s="14" t="s">
        <v>1069</v>
      </c>
      <c r="E215" s="14" t="s">
        <v>947</v>
      </c>
      <c r="F215" s="14"/>
      <c r="G215" s="13">
        <v>2018.0</v>
      </c>
      <c r="H215" s="13"/>
      <c r="I215" s="13" t="s">
        <v>14</v>
      </c>
      <c r="J215" s="13" t="s">
        <v>15</v>
      </c>
      <c r="K215" s="17" t="s">
        <v>571</v>
      </c>
    </row>
    <row r="216">
      <c r="A216" s="13">
        <v>194220.0</v>
      </c>
      <c r="B216" s="14" t="s">
        <v>948</v>
      </c>
      <c r="C216" s="14"/>
      <c r="D216" s="14" t="s">
        <v>1070</v>
      </c>
      <c r="E216" s="14" t="s">
        <v>949</v>
      </c>
      <c r="F216" s="15"/>
      <c r="G216" s="13">
        <v>2017.0</v>
      </c>
      <c r="H216" s="16"/>
      <c r="I216" s="13" t="s">
        <v>14</v>
      </c>
      <c r="J216" s="13" t="s">
        <v>15</v>
      </c>
      <c r="K216" s="17" t="s">
        <v>571</v>
      </c>
    </row>
    <row r="217">
      <c r="A217" s="13">
        <v>194221.0</v>
      </c>
      <c r="B217" s="14" t="s">
        <v>950</v>
      </c>
      <c r="C217" s="14"/>
      <c r="D217" s="14" t="s">
        <v>1071</v>
      </c>
      <c r="E217" s="14" t="s">
        <v>952</v>
      </c>
      <c r="F217" s="14"/>
      <c r="G217" s="13">
        <v>2016.0</v>
      </c>
      <c r="H217" s="13"/>
      <c r="I217" s="13" t="s">
        <v>14</v>
      </c>
      <c r="J217" s="13" t="s">
        <v>15</v>
      </c>
      <c r="K217" s="17" t="s">
        <v>571</v>
      </c>
    </row>
    <row r="218">
      <c r="A218" s="13">
        <v>194222.0</v>
      </c>
      <c r="B218" s="14" t="s">
        <v>545</v>
      </c>
      <c r="C218" s="14"/>
      <c r="D218" s="14" t="s">
        <v>546</v>
      </c>
      <c r="E218" s="14" t="s">
        <v>953</v>
      </c>
      <c r="F218" s="14"/>
      <c r="G218" s="13">
        <v>2015.0</v>
      </c>
      <c r="H218" s="13"/>
      <c r="I218" s="13" t="s">
        <v>14</v>
      </c>
      <c r="J218" s="13" t="s">
        <v>15</v>
      </c>
      <c r="K218" s="17" t="s">
        <v>571</v>
      </c>
    </row>
    <row r="219">
      <c r="A219" s="13">
        <v>194223.0</v>
      </c>
      <c r="B219" s="14" t="s">
        <v>73</v>
      </c>
      <c r="C219" s="14"/>
      <c r="D219" s="14" t="s">
        <v>1072</v>
      </c>
      <c r="E219" s="14" t="s">
        <v>954</v>
      </c>
      <c r="F219" s="15"/>
      <c r="G219" s="13">
        <v>2015.0</v>
      </c>
      <c r="H219" s="16"/>
      <c r="I219" s="13" t="s">
        <v>14</v>
      </c>
      <c r="J219" s="13" t="s">
        <v>15</v>
      </c>
      <c r="K219" s="17" t="s">
        <v>571</v>
      </c>
    </row>
    <row r="220">
      <c r="A220" s="13">
        <v>193997.0</v>
      </c>
      <c r="B220" s="14" t="s">
        <v>568</v>
      </c>
      <c r="C220" s="14"/>
      <c r="D220" s="14" t="s">
        <v>569</v>
      </c>
      <c r="E220" s="14" t="s">
        <v>570</v>
      </c>
      <c r="F220" s="14" t="s">
        <v>336</v>
      </c>
      <c r="G220" s="13">
        <v>2019.0</v>
      </c>
      <c r="H220" s="13" t="s">
        <v>13</v>
      </c>
      <c r="I220" s="13" t="s">
        <v>559</v>
      </c>
      <c r="J220" s="13" t="s">
        <v>15</v>
      </c>
      <c r="K220" s="17" t="s">
        <v>571</v>
      </c>
    </row>
    <row r="221">
      <c r="A221" s="13">
        <v>193998.0</v>
      </c>
      <c r="B221" s="14" t="s">
        <v>572</v>
      </c>
      <c r="C221" s="14"/>
      <c r="D221" s="14" t="s">
        <v>573</v>
      </c>
      <c r="E221" s="14" t="s">
        <v>574</v>
      </c>
      <c r="F221" s="14" t="s">
        <v>268</v>
      </c>
      <c r="G221" s="13">
        <v>2019.0</v>
      </c>
      <c r="H221" s="13" t="s">
        <v>13</v>
      </c>
      <c r="I221" s="13" t="s">
        <v>559</v>
      </c>
      <c r="J221" s="13" t="s">
        <v>15</v>
      </c>
      <c r="K221" s="17" t="s">
        <v>571</v>
      </c>
    </row>
    <row r="222">
      <c r="A222" s="13">
        <v>193999.0</v>
      </c>
      <c r="B222" s="14" t="s">
        <v>273</v>
      </c>
      <c r="C222" s="14"/>
      <c r="D222" s="14" t="s">
        <v>575</v>
      </c>
      <c r="E222" s="14" t="s">
        <v>576</v>
      </c>
      <c r="F222" s="14" t="s">
        <v>276</v>
      </c>
      <c r="G222" s="13">
        <v>2019.0</v>
      </c>
      <c r="H222" s="13" t="s">
        <v>577</v>
      </c>
      <c r="I222" s="13" t="s">
        <v>559</v>
      </c>
      <c r="J222" s="13" t="s">
        <v>15</v>
      </c>
      <c r="K222" s="17" t="s">
        <v>571</v>
      </c>
    </row>
    <row r="223">
      <c r="A223" s="13">
        <v>194000.0</v>
      </c>
      <c r="B223" s="14" t="s">
        <v>358</v>
      </c>
      <c r="C223" s="14"/>
      <c r="D223" s="14" t="s">
        <v>578</v>
      </c>
      <c r="E223" s="14" t="s">
        <v>579</v>
      </c>
      <c r="F223" s="14" t="s">
        <v>361</v>
      </c>
      <c r="G223" s="13">
        <v>2019.0</v>
      </c>
      <c r="H223" s="13" t="s">
        <v>13</v>
      </c>
      <c r="I223" s="13" t="s">
        <v>559</v>
      </c>
      <c r="J223" s="13" t="s">
        <v>15</v>
      </c>
      <c r="K223" s="17" t="s">
        <v>571</v>
      </c>
    </row>
    <row r="224">
      <c r="A224" s="13">
        <v>194002.0</v>
      </c>
      <c r="B224" s="14" t="s">
        <v>584</v>
      </c>
      <c r="C224" s="14"/>
      <c r="D224" s="14" t="s">
        <v>585</v>
      </c>
      <c r="E224" s="14" t="s">
        <v>586</v>
      </c>
      <c r="F224" s="14" t="s">
        <v>196</v>
      </c>
      <c r="G224" s="13">
        <v>2019.0</v>
      </c>
      <c r="H224" s="13" t="s">
        <v>13</v>
      </c>
      <c r="I224" s="13" t="s">
        <v>559</v>
      </c>
      <c r="J224" s="13" t="s">
        <v>15</v>
      </c>
      <c r="K224" s="17" t="s">
        <v>571</v>
      </c>
    </row>
    <row r="225">
      <c r="A225" s="13">
        <v>194003.0</v>
      </c>
      <c r="B225" s="14" t="s">
        <v>587</v>
      </c>
      <c r="C225" s="14"/>
      <c r="D225" s="14" t="s">
        <v>588</v>
      </c>
      <c r="E225" s="14" t="s">
        <v>589</v>
      </c>
      <c r="F225" s="14" t="s">
        <v>461</v>
      </c>
      <c r="G225" s="13">
        <v>2019.0</v>
      </c>
      <c r="H225" s="13" t="s">
        <v>13</v>
      </c>
      <c r="I225" s="13" t="s">
        <v>559</v>
      </c>
      <c r="J225" s="13" t="s">
        <v>15</v>
      </c>
      <c r="K225" s="17" t="s">
        <v>571</v>
      </c>
    </row>
    <row r="226">
      <c r="A226" s="13">
        <v>194004.0</v>
      </c>
      <c r="B226" s="14" t="s">
        <v>590</v>
      </c>
      <c r="C226" s="14"/>
      <c r="D226" s="14" t="s">
        <v>591</v>
      </c>
      <c r="E226" s="14" t="s">
        <v>592</v>
      </c>
      <c r="F226" s="14" t="s">
        <v>355</v>
      </c>
      <c r="G226" s="13">
        <v>2019.0</v>
      </c>
      <c r="H226" s="13" t="s">
        <v>13</v>
      </c>
      <c r="I226" s="13" t="s">
        <v>559</v>
      </c>
      <c r="J226" s="13" t="s">
        <v>15</v>
      </c>
      <c r="K226" s="17" t="s">
        <v>571</v>
      </c>
    </row>
    <row r="227">
      <c r="A227" s="13">
        <v>194006.0</v>
      </c>
      <c r="B227" s="14" t="s">
        <v>597</v>
      </c>
      <c r="C227" s="14"/>
      <c r="D227" s="14" t="s">
        <v>598</v>
      </c>
      <c r="E227" s="14" t="s">
        <v>599</v>
      </c>
      <c r="F227" s="14" t="s">
        <v>340</v>
      </c>
      <c r="G227" s="13">
        <v>2019.0</v>
      </c>
      <c r="H227" s="13" t="s">
        <v>13</v>
      </c>
      <c r="I227" s="13" t="s">
        <v>559</v>
      </c>
      <c r="J227" s="13" t="s">
        <v>15</v>
      </c>
      <c r="K227" s="17" t="s">
        <v>571</v>
      </c>
    </row>
    <row r="228">
      <c r="A228" s="13">
        <v>194007.0</v>
      </c>
      <c r="B228" s="14" t="s">
        <v>600</v>
      </c>
      <c r="C228" s="14"/>
      <c r="D228" s="14" t="s">
        <v>601</v>
      </c>
      <c r="E228" s="14" t="s">
        <v>582</v>
      </c>
      <c r="F228" s="14" t="s">
        <v>100</v>
      </c>
      <c r="G228" s="13">
        <v>2019.0</v>
      </c>
      <c r="H228" s="13" t="s">
        <v>13</v>
      </c>
      <c r="I228" s="13" t="s">
        <v>559</v>
      </c>
      <c r="J228" s="13" t="s">
        <v>15</v>
      </c>
      <c r="K228" s="17" t="s">
        <v>571</v>
      </c>
    </row>
    <row r="229">
      <c r="A229" s="13">
        <v>194009.0</v>
      </c>
      <c r="B229" s="14" t="s">
        <v>606</v>
      </c>
      <c r="C229" s="14"/>
      <c r="D229" s="14" t="s">
        <v>607</v>
      </c>
      <c r="E229" s="14" t="s">
        <v>608</v>
      </c>
      <c r="F229" s="14" t="s">
        <v>189</v>
      </c>
      <c r="G229" s="13">
        <v>2019.0</v>
      </c>
      <c r="H229" s="13" t="s">
        <v>577</v>
      </c>
      <c r="I229" s="13" t="s">
        <v>559</v>
      </c>
      <c r="J229" s="13" t="s">
        <v>15</v>
      </c>
      <c r="K229" s="17" t="s">
        <v>571</v>
      </c>
    </row>
    <row r="230">
      <c r="A230" s="13">
        <v>194011.0</v>
      </c>
      <c r="B230" s="14" t="s">
        <v>613</v>
      </c>
      <c r="C230" s="14"/>
      <c r="D230" s="14" t="s">
        <v>614</v>
      </c>
      <c r="E230" s="14" t="s">
        <v>586</v>
      </c>
      <c r="F230" s="14" t="s">
        <v>161</v>
      </c>
      <c r="G230" s="13">
        <v>2019.0</v>
      </c>
      <c r="H230" s="13" t="s">
        <v>13</v>
      </c>
      <c r="I230" s="13" t="s">
        <v>559</v>
      </c>
      <c r="J230" s="13" t="s">
        <v>15</v>
      </c>
      <c r="K230" s="17" t="s">
        <v>571</v>
      </c>
    </row>
    <row r="231">
      <c r="A231" s="13">
        <v>194013.0</v>
      </c>
      <c r="B231" s="14" t="s">
        <v>619</v>
      </c>
      <c r="C231" s="14"/>
      <c r="D231" s="14" t="s">
        <v>620</v>
      </c>
      <c r="E231" s="15"/>
      <c r="F231" s="14" t="s">
        <v>450</v>
      </c>
      <c r="G231" s="13">
        <v>2019.0</v>
      </c>
      <c r="H231" s="13" t="s">
        <v>621</v>
      </c>
      <c r="I231" s="13" t="s">
        <v>559</v>
      </c>
      <c r="J231" s="13" t="s">
        <v>15</v>
      </c>
      <c r="K231" s="17" t="s">
        <v>571</v>
      </c>
    </row>
    <row r="232">
      <c r="A232" s="13">
        <v>194014.0</v>
      </c>
      <c r="B232" s="14" t="s">
        <v>622</v>
      </c>
      <c r="C232" s="14"/>
      <c r="D232" s="14" t="s">
        <v>623</v>
      </c>
      <c r="E232" s="14" t="s">
        <v>624</v>
      </c>
      <c r="F232" s="14" t="s">
        <v>193</v>
      </c>
      <c r="G232" s="13">
        <v>2019.0</v>
      </c>
      <c r="H232" s="13" t="s">
        <v>13</v>
      </c>
      <c r="I232" s="13" t="s">
        <v>559</v>
      </c>
      <c r="J232" s="13" t="s">
        <v>15</v>
      </c>
      <c r="K232" s="17" t="s">
        <v>571</v>
      </c>
    </row>
    <row r="233">
      <c r="A233" s="13">
        <v>194015.0</v>
      </c>
      <c r="B233" s="14" t="s">
        <v>625</v>
      </c>
      <c r="C233" s="14"/>
      <c r="D233" s="14" t="s">
        <v>626</v>
      </c>
      <c r="E233" s="15"/>
      <c r="F233" s="15"/>
      <c r="G233" s="13">
        <v>2019.0</v>
      </c>
      <c r="H233" s="13" t="s">
        <v>621</v>
      </c>
      <c r="I233" s="13" t="s">
        <v>559</v>
      </c>
      <c r="J233" s="13" t="s">
        <v>15</v>
      </c>
      <c r="K233" s="17" t="s">
        <v>571</v>
      </c>
    </row>
    <row r="234">
      <c r="A234" s="13">
        <v>194016.0</v>
      </c>
      <c r="B234" s="14" t="s">
        <v>627</v>
      </c>
      <c r="C234" s="14"/>
      <c r="D234" s="14" t="s">
        <v>628</v>
      </c>
      <c r="E234" s="14"/>
      <c r="F234" s="14" t="s">
        <v>457</v>
      </c>
      <c r="G234" s="13">
        <v>2019.0</v>
      </c>
      <c r="H234" s="13" t="s">
        <v>621</v>
      </c>
      <c r="I234" s="13" t="s">
        <v>559</v>
      </c>
      <c r="J234" s="13" t="s">
        <v>15</v>
      </c>
      <c r="K234" s="17" t="s">
        <v>571</v>
      </c>
    </row>
    <row r="235">
      <c r="A235" s="13">
        <v>194017.0</v>
      </c>
      <c r="B235" s="14" t="s">
        <v>629</v>
      </c>
      <c r="C235" s="14"/>
      <c r="D235" s="14" t="s">
        <v>630</v>
      </c>
      <c r="E235" s="14"/>
      <c r="F235" s="14"/>
      <c r="G235" s="13">
        <v>2019.0</v>
      </c>
      <c r="H235" s="13" t="s">
        <v>621</v>
      </c>
      <c r="I235" s="13" t="s">
        <v>559</v>
      </c>
      <c r="J235" s="13" t="s">
        <v>15</v>
      </c>
      <c r="K235" s="17" t="s">
        <v>571</v>
      </c>
    </row>
    <row r="236">
      <c r="A236" s="13">
        <v>194018.0</v>
      </c>
      <c r="B236" s="14" t="s">
        <v>631</v>
      </c>
      <c r="C236" s="14"/>
      <c r="D236" s="14" t="s">
        <v>632</v>
      </c>
      <c r="E236" s="14"/>
      <c r="F236" s="14" t="s">
        <v>479</v>
      </c>
      <c r="G236" s="13">
        <v>2019.0</v>
      </c>
      <c r="H236" s="13" t="s">
        <v>621</v>
      </c>
      <c r="I236" s="13" t="s">
        <v>559</v>
      </c>
      <c r="J236" s="13" t="s">
        <v>15</v>
      </c>
      <c r="K236" s="17" t="s">
        <v>571</v>
      </c>
    </row>
    <row r="237">
      <c r="A237" s="13">
        <v>194019.0</v>
      </c>
      <c r="B237" s="14" t="s">
        <v>633</v>
      </c>
      <c r="C237" s="14"/>
      <c r="D237" s="14" t="s">
        <v>634</v>
      </c>
      <c r="E237" s="14"/>
      <c r="F237" s="14"/>
      <c r="G237" s="13">
        <v>2019.0</v>
      </c>
      <c r="H237" s="13" t="s">
        <v>621</v>
      </c>
      <c r="I237" s="13" t="s">
        <v>559</v>
      </c>
      <c r="J237" s="13" t="s">
        <v>15</v>
      </c>
      <c r="K237" s="17" t="s">
        <v>571</v>
      </c>
    </row>
    <row r="238">
      <c r="A238" s="13">
        <v>194022.0</v>
      </c>
      <c r="B238" s="14" t="s">
        <v>643</v>
      </c>
      <c r="C238" s="14"/>
      <c r="D238" s="14" t="s">
        <v>644</v>
      </c>
      <c r="E238" s="14" t="s">
        <v>645</v>
      </c>
      <c r="F238" s="14" t="s">
        <v>212</v>
      </c>
      <c r="G238" s="13">
        <v>2018.0</v>
      </c>
      <c r="H238" s="13" t="s">
        <v>13</v>
      </c>
      <c r="I238" s="13" t="s">
        <v>559</v>
      </c>
      <c r="J238" s="13" t="s">
        <v>15</v>
      </c>
      <c r="K238" s="17" t="s">
        <v>571</v>
      </c>
    </row>
    <row r="239">
      <c r="A239" s="13">
        <v>194023.0</v>
      </c>
      <c r="B239" s="14" t="s">
        <v>646</v>
      </c>
      <c r="C239" s="14"/>
      <c r="D239" s="14" t="s">
        <v>647</v>
      </c>
      <c r="E239" s="14" t="s">
        <v>648</v>
      </c>
      <c r="F239" s="14" t="s">
        <v>84</v>
      </c>
      <c r="G239" s="13">
        <v>2018.0</v>
      </c>
      <c r="H239" s="13" t="s">
        <v>13</v>
      </c>
      <c r="I239" s="13" t="s">
        <v>559</v>
      </c>
      <c r="J239" s="13" t="s">
        <v>15</v>
      </c>
      <c r="K239" s="17" t="s">
        <v>571</v>
      </c>
    </row>
    <row r="240">
      <c r="A240" s="13">
        <v>194024.0</v>
      </c>
      <c r="B240" s="14" t="s">
        <v>649</v>
      </c>
      <c r="C240" s="14"/>
      <c r="D240" s="14" t="s">
        <v>650</v>
      </c>
      <c r="E240" s="14" t="s">
        <v>651</v>
      </c>
      <c r="F240" s="14" t="s">
        <v>165</v>
      </c>
      <c r="G240" s="13">
        <v>2018.0</v>
      </c>
      <c r="H240" s="13" t="s">
        <v>13</v>
      </c>
      <c r="I240" s="13" t="s">
        <v>559</v>
      </c>
      <c r="J240" s="13" t="s">
        <v>15</v>
      </c>
      <c r="K240" s="17" t="s">
        <v>571</v>
      </c>
    </row>
    <row r="241">
      <c r="A241" s="13">
        <v>194025.0</v>
      </c>
      <c r="B241" s="14" t="s">
        <v>652</v>
      </c>
      <c r="C241" s="14"/>
      <c r="D241" s="14" t="s">
        <v>653</v>
      </c>
      <c r="E241" s="14" t="s">
        <v>654</v>
      </c>
      <c r="F241" s="14" t="s">
        <v>130</v>
      </c>
      <c r="G241" s="13">
        <v>2018.0</v>
      </c>
      <c r="H241" s="13" t="s">
        <v>13</v>
      </c>
      <c r="I241" s="13" t="s">
        <v>559</v>
      </c>
      <c r="J241" s="13" t="s">
        <v>15</v>
      </c>
      <c r="K241" s="17" t="s">
        <v>571</v>
      </c>
    </row>
    <row r="242">
      <c r="A242" s="13">
        <v>194027.0</v>
      </c>
      <c r="B242" s="14" t="s">
        <v>373</v>
      </c>
      <c r="C242" s="14"/>
      <c r="D242" s="14" t="s">
        <v>659</v>
      </c>
      <c r="E242" s="14" t="s">
        <v>648</v>
      </c>
      <c r="F242" s="14" t="s">
        <v>375</v>
      </c>
      <c r="G242" s="13">
        <v>2018.0</v>
      </c>
      <c r="H242" s="13" t="s">
        <v>13</v>
      </c>
      <c r="I242" s="13" t="s">
        <v>559</v>
      </c>
      <c r="J242" s="13" t="s">
        <v>15</v>
      </c>
      <c r="K242" s="17" t="s">
        <v>571</v>
      </c>
    </row>
    <row r="243">
      <c r="A243" s="13">
        <v>194028.0</v>
      </c>
      <c r="B243" s="14" t="s">
        <v>660</v>
      </c>
      <c r="C243" s="14"/>
      <c r="D243" s="14" t="s">
        <v>661</v>
      </c>
      <c r="E243" s="14" t="s">
        <v>662</v>
      </c>
      <c r="F243" s="14" t="s">
        <v>104</v>
      </c>
      <c r="G243" s="13">
        <v>2018.0</v>
      </c>
      <c r="H243" s="13" t="s">
        <v>13</v>
      </c>
      <c r="I243" s="13" t="s">
        <v>559</v>
      </c>
      <c r="J243" s="13" t="s">
        <v>15</v>
      </c>
      <c r="K243" s="17" t="s">
        <v>571</v>
      </c>
    </row>
    <row r="244">
      <c r="A244" s="13">
        <v>194029.0</v>
      </c>
      <c r="B244" s="14" t="s">
        <v>663</v>
      </c>
      <c r="C244" s="14"/>
      <c r="D244" s="14" t="s">
        <v>664</v>
      </c>
      <c r="E244" s="14" t="s">
        <v>665</v>
      </c>
      <c r="F244" s="14" t="s">
        <v>242</v>
      </c>
      <c r="G244" s="13">
        <v>2018.0</v>
      </c>
      <c r="H244" s="13" t="s">
        <v>13</v>
      </c>
      <c r="I244" s="13" t="s">
        <v>559</v>
      </c>
      <c r="J244" s="13" t="s">
        <v>15</v>
      </c>
      <c r="K244" s="17" t="s">
        <v>571</v>
      </c>
    </row>
    <row r="245">
      <c r="A245" s="13">
        <v>194030.0</v>
      </c>
      <c r="B245" s="14" t="s">
        <v>666</v>
      </c>
      <c r="C245" s="14"/>
      <c r="D245" s="14" t="s">
        <v>667</v>
      </c>
      <c r="E245" s="14" t="s">
        <v>668</v>
      </c>
      <c r="F245" s="14" t="s">
        <v>115</v>
      </c>
      <c r="G245" s="13">
        <v>2018.0</v>
      </c>
      <c r="H245" s="13" t="s">
        <v>577</v>
      </c>
      <c r="I245" s="13" t="s">
        <v>559</v>
      </c>
      <c r="J245" s="13" t="s">
        <v>15</v>
      </c>
      <c r="K245" s="17" t="s">
        <v>571</v>
      </c>
    </row>
    <row r="246">
      <c r="A246" s="13">
        <v>194032.0</v>
      </c>
      <c r="B246" s="14" t="s">
        <v>672</v>
      </c>
      <c r="C246" s="14"/>
      <c r="D246" s="14" t="s">
        <v>673</v>
      </c>
      <c r="E246" s="15"/>
      <c r="F246" s="14"/>
      <c r="G246" s="13">
        <v>2018.0</v>
      </c>
      <c r="H246" s="13" t="s">
        <v>621</v>
      </c>
      <c r="I246" s="13" t="s">
        <v>559</v>
      </c>
      <c r="J246" s="13" t="s">
        <v>15</v>
      </c>
      <c r="K246" s="17" t="s">
        <v>571</v>
      </c>
    </row>
    <row r="247">
      <c r="A247" s="13">
        <v>194035.0</v>
      </c>
      <c r="B247" s="14" t="s">
        <v>680</v>
      </c>
      <c r="C247" s="14"/>
      <c r="D247" s="14" t="s">
        <v>681</v>
      </c>
      <c r="E247" s="14"/>
      <c r="F247" s="14" t="s">
        <v>348</v>
      </c>
      <c r="G247" s="13">
        <v>2018.0</v>
      </c>
      <c r="H247" s="13" t="s">
        <v>621</v>
      </c>
      <c r="I247" s="13" t="s">
        <v>559</v>
      </c>
      <c r="J247" s="13" t="s">
        <v>15</v>
      </c>
      <c r="K247" s="17" t="s">
        <v>571</v>
      </c>
    </row>
    <row r="248">
      <c r="A248" s="13">
        <v>194036.0</v>
      </c>
      <c r="B248" s="14" t="s">
        <v>480</v>
      </c>
      <c r="C248" s="14"/>
      <c r="D248" s="14" t="s">
        <v>682</v>
      </c>
      <c r="E248" s="14"/>
      <c r="F248" s="15"/>
      <c r="G248" s="13">
        <v>2018.0</v>
      </c>
      <c r="H248" s="13" t="s">
        <v>621</v>
      </c>
      <c r="I248" s="13" t="s">
        <v>559</v>
      </c>
      <c r="J248" s="13" t="s">
        <v>15</v>
      </c>
      <c r="K248" s="17" t="s">
        <v>571</v>
      </c>
    </row>
    <row r="249">
      <c r="A249" s="13">
        <v>194038.0</v>
      </c>
      <c r="B249" s="14" t="s">
        <v>685</v>
      </c>
      <c r="C249" s="14"/>
      <c r="D249" s="14" t="s">
        <v>686</v>
      </c>
      <c r="E249" s="14"/>
      <c r="F249" s="15"/>
      <c r="G249" s="13">
        <v>2018.0</v>
      </c>
      <c r="H249" s="13" t="s">
        <v>621</v>
      </c>
      <c r="I249" s="13" t="s">
        <v>559</v>
      </c>
      <c r="J249" s="13" t="s">
        <v>15</v>
      </c>
      <c r="K249" s="17" t="s">
        <v>571</v>
      </c>
    </row>
    <row r="250">
      <c r="A250" s="13">
        <v>194039.0</v>
      </c>
      <c r="B250" s="14" t="s">
        <v>235</v>
      </c>
      <c r="C250" s="14"/>
      <c r="D250" s="14" t="s">
        <v>687</v>
      </c>
      <c r="E250" s="14"/>
      <c r="F250" s="14" t="s">
        <v>238</v>
      </c>
      <c r="G250" s="13">
        <v>2018.0</v>
      </c>
      <c r="H250" s="13" t="s">
        <v>621</v>
      </c>
      <c r="I250" s="13" t="s">
        <v>559</v>
      </c>
      <c r="J250" s="13" t="s">
        <v>15</v>
      </c>
      <c r="K250" s="17" t="s">
        <v>571</v>
      </c>
    </row>
    <row r="251">
      <c r="A251" s="13">
        <v>194040.0</v>
      </c>
      <c r="B251" s="14" t="s">
        <v>688</v>
      </c>
      <c r="C251" s="14"/>
      <c r="D251" s="14" t="s">
        <v>689</v>
      </c>
      <c r="E251" s="14"/>
      <c r="F251" s="14" t="s">
        <v>126</v>
      </c>
      <c r="G251" s="13">
        <v>2018.0</v>
      </c>
      <c r="H251" s="13" t="s">
        <v>621</v>
      </c>
      <c r="I251" s="13" t="s">
        <v>559</v>
      </c>
      <c r="J251" s="13" t="s">
        <v>15</v>
      </c>
      <c r="K251" s="17" t="s">
        <v>571</v>
      </c>
    </row>
    <row r="252">
      <c r="A252" s="13">
        <v>194041.0</v>
      </c>
      <c r="B252" s="14" t="s">
        <v>690</v>
      </c>
      <c r="C252" s="14"/>
      <c r="D252" s="14" t="s">
        <v>691</v>
      </c>
      <c r="E252" s="14" t="s">
        <v>641</v>
      </c>
      <c r="F252" s="14" t="s">
        <v>118</v>
      </c>
      <c r="G252" s="13">
        <v>2018.0</v>
      </c>
      <c r="H252" s="13" t="s">
        <v>13</v>
      </c>
      <c r="I252" s="13" t="s">
        <v>559</v>
      </c>
      <c r="J252" s="13" t="s">
        <v>15</v>
      </c>
      <c r="K252" s="17" t="s">
        <v>571</v>
      </c>
    </row>
    <row r="253">
      <c r="A253" s="13">
        <v>194042.0</v>
      </c>
      <c r="B253" s="14" t="s">
        <v>692</v>
      </c>
      <c r="C253" s="14"/>
      <c r="D253" s="14" t="s">
        <v>693</v>
      </c>
      <c r="E253" s="14"/>
      <c r="F253" s="14" t="s">
        <v>694</v>
      </c>
      <c r="G253" s="13">
        <v>2018.0</v>
      </c>
      <c r="H253" s="13" t="s">
        <v>621</v>
      </c>
      <c r="I253" s="13" t="s">
        <v>559</v>
      </c>
      <c r="J253" s="13" t="s">
        <v>15</v>
      </c>
      <c r="K253" s="17" t="s">
        <v>571</v>
      </c>
    </row>
    <row r="254">
      <c r="A254" s="13">
        <v>194043.0</v>
      </c>
      <c r="B254" s="14" t="s">
        <v>695</v>
      </c>
      <c r="C254" s="14"/>
      <c r="D254" s="14" t="s">
        <v>696</v>
      </c>
      <c r="E254" s="14" t="s">
        <v>697</v>
      </c>
      <c r="F254" s="14" t="s">
        <v>173</v>
      </c>
      <c r="G254" s="13">
        <v>2018.0</v>
      </c>
      <c r="H254" s="13" t="s">
        <v>13</v>
      </c>
      <c r="I254" s="13" t="s">
        <v>559</v>
      </c>
      <c r="J254" s="13" t="s">
        <v>15</v>
      </c>
      <c r="K254" s="17" t="s">
        <v>571</v>
      </c>
    </row>
    <row r="255">
      <c r="A255" s="13">
        <v>194044.0</v>
      </c>
      <c r="B255" s="14" t="s">
        <v>698</v>
      </c>
      <c r="C255" s="14"/>
      <c r="D255" s="14" t="s">
        <v>699</v>
      </c>
      <c r="E255" s="14" t="s">
        <v>641</v>
      </c>
      <c r="F255" s="14" t="s">
        <v>107</v>
      </c>
      <c r="G255" s="13">
        <v>2018.0</v>
      </c>
      <c r="H255" s="13" t="s">
        <v>13</v>
      </c>
      <c r="I255" s="13" t="s">
        <v>559</v>
      </c>
      <c r="J255" s="13" t="s">
        <v>15</v>
      </c>
      <c r="K255" s="17" t="s">
        <v>571</v>
      </c>
    </row>
    <row r="256">
      <c r="A256" s="13">
        <v>194045.0</v>
      </c>
      <c r="B256" s="14" t="s">
        <v>700</v>
      </c>
      <c r="C256" s="14"/>
      <c r="D256" s="14" t="s">
        <v>701</v>
      </c>
      <c r="E256" s="14"/>
      <c r="F256" s="14" t="s">
        <v>702</v>
      </c>
      <c r="G256" s="13">
        <v>2018.0</v>
      </c>
      <c r="H256" s="13" t="s">
        <v>621</v>
      </c>
      <c r="I256" s="13" t="s">
        <v>559</v>
      </c>
      <c r="J256" s="13" t="s">
        <v>15</v>
      </c>
      <c r="K256" s="17" t="s">
        <v>571</v>
      </c>
    </row>
    <row r="257">
      <c r="A257" s="13">
        <v>194046.0</v>
      </c>
      <c r="B257" s="14" t="s">
        <v>21</v>
      </c>
      <c r="C257" s="14"/>
      <c r="D257" s="14" t="s">
        <v>703</v>
      </c>
      <c r="E257" s="14" t="s">
        <v>641</v>
      </c>
      <c r="F257" s="14" t="s">
        <v>24</v>
      </c>
      <c r="G257" s="13">
        <v>2018.0</v>
      </c>
      <c r="H257" s="13" t="s">
        <v>13</v>
      </c>
      <c r="I257" s="13" t="s">
        <v>559</v>
      </c>
      <c r="J257" s="13" t="s">
        <v>15</v>
      </c>
      <c r="K257" s="17" t="s">
        <v>571</v>
      </c>
    </row>
    <row r="258">
      <c r="A258" s="13">
        <v>194048.0</v>
      </c>
      <c r="B258" s="14" t="s">
        <v>707</v>
      </c>
      <c r="C258" s="14"/>
      <c r="D258" s="14" t="s">
        <v>708</v>
      </c>
      <c r="E258" s="14" t="s">
        <v>709</v>
      </c>
      <c r="F258" s="14" t="s">
        <v>523</v>
      </c>
      <c r="G258" s="13">
        <v>2018.0</v>
      </c>
      <c r="H258" s="13" t="s">
        <v>13</v>
      </c>
      <c r="I258" s="13" t="s">
        <v>559</v>
      </c>
      <c r="J258" s="13" t="s">
        <v>15</v>
      </c>
      <c r="K258" s="17" t="s">
        <v>571</v>
      </c>
    </row>
    <row r="259">
      <c r="A259" s="13">
        <v>194049.0</v>
      </c>
      <c r="B259" s="14" t="s">
        <v>213</v>
      </c>
      <c r="C259" s="14"/>
      <c r="D259" s="14" t="s">
        <v>710</v>
      </c>
      <c r="E259" s="14"/>
      <c r="F259" s="15"/>
      <c r="G259" s="13">
        <v>2018.0</v>
      </c>
      <c r="H259" s="13" t="s">
        <v>621</v>
      </c>
      <c r="I259" s="13" t="s">
        <v>559</v>
      </c>
      <c r="J259" s="13" t="s">
        <v>15</v>
      </c>
      <c r="K259" s="17" t="s">
        <v>571</v>
      </c>
    </row>
    <row r="260">
      <c r="A260" s="13">
        <v>194050.0</v>
      </c>
      <c r="B260" s="14" t="s">
        <v>711</v>
      </c>
      <c r="C260" s="14"/>
      <c r="D260" s="14" t="s">
        <v>712</v>
      </c>
      <c r="E260" s="14" t="s">
        <v>713</v>
      </c>
      <c r="F260" s="14" t="s">
        <v>111</v>
      </c>
      <c r="G260" s="13">
        <v>2017.0</v>
      </c>
      <c r="H260" s="13" t="s">
        <v>13</v>
      </c>
      <c r="I260" s="13" t="s">
        <v>559</v>
      </c>
      <c r="J260" s="13" t="s">
        <v>15</v>
      </c>
      <c r="K260" s="17" t="s">
        <v>571</v>
      </c>
    </row>
    <row r="261">
      <c r="A261" s="13">
        <v>194051.0</v>
      </c>
      <c r="B261" s="14" t="s">
        <v>714</v>
      </c>
      <c r="C261" s="14"/>
      <c r="D261" s="14" t="s">
        <v>715</v>
      </c>
      <c r="E261" s="14" t="s">
        <v>716</v>
      </c>
      <c r="F261" s="14" t="s">
        <v>138</v>
      </c>
      <c r="G261" s="13">
        <v>2017.0</v>
      </c>
      <c r="H261" s="13" t="s">
        <v>13</v>
      </c>
      <c r="I261" s="13" t="s">
        <v>559</v>
      </c>
      <c r="J261" s="13" t="s">
        <v>15</v>
      </c>
      <c r="K261" s="17" t="s">
        <v>571</v>
      </c>
    </row>
    <row r="262">
      <c r="A262" s="13">
        <v>194054.0</v>
      </c>
      <c r="B262" s="14" t="s">
        <v>725</v>
      </c>
      <c r="C262" s="14"/>
      <c r="D262" s="14" t="s">
        <v>726</v>
      </c>
      <c r="E262" s="14"/>
      <c r="F262" s="14" t="s">
        <v>727</v>
      </c>
      <c r="G262" s="13">
        <v>2017.0</v>
      </c>
      <c r="H262" s="13" t="s">
        <v>621</v>
      </c>
      <c r="I262" s="13" t="s">
        <v>559</v>
      </c>
      <c r="J262" s="13" t="s">
        <v>15</v>
      </c>
      <c r="K262" s="17" t="s">
        <v>571</v>
      </c>
    </row>
    <row r="263">
      <c r="A263" s="13">
        <v>194055.0</v>
      </c>
      <c r="B263" s="14" t="s">
        <v>728</v>
      </c>
      <c r="C263" s="14"/>
      <c r="D263" s="14" t="s">
        <v>729</v>
      </c>
      <c r="E263" s="14"/>
      <c r="F263" s="15"/>
      <c r="G263" s="13">
        <v>2017.0</v>
      </c>
      <c r="H263" s="13" t="s">
        <v>621</v>
      </c>
      <c r="I263" s="13" t="s">
        <v>559</v>
      </c>
      <c r="J263" s="13" t="s">
        <v>15</v>
      </c>
      <c r="K263" s="17" t="s">
        <v>571</v>
      </c>
    </row>
    <row r="264">
      <c r="A264" s="13">
        <v>194056.0</v>
      </c>
      <c r="B264" s="14" t="s">
        <v>730</v>
      </c>
      <c r="C264" s="14"/>
      <c r="D264" s="14" t="s">
        <v>731</v>
      </c>
      <c r="E264" s="14"/>
      <c r="F264" s="14"/>
      <c r="G264" s="13">
        <v>2017.0</v>
      </c>
      <c r="H264" s="13" t="s">
        <v>621</v>
      </c>
      <c r="I264" s="13" t="s">
        <v>559</v>
      </c>
      <c r="J264" s="13" t="s">
        <v>15</v>
      </c>
      <c r="K264" s="17" t="s">
        <v>571</v>
      </c>
    </row>
    <row r="265">
      <c r="A265" s="13">
        <v>194057.0</v>
      </c>
      <c r="B265" s="14" t="s">
        <v>527</v>
      </c>
      <c r="C265" s="14"/>
      <c r="D265" s="14" t="s">
        <v>732</v>
      </c>
      <c r="E265" s="14"/>
      <c r="F265" s="14" t="s">
        <v>530</v>
      </c>
      <c r="G265" s="13">
        <v>2017.0</v>
      </c>
      <c r="H265" s="13" t="s">
        <v>621</v>
      </c>
      <c r="I265" s="13" t="s">
        <v>559</v>
      </c>
      <c r="J265" s="13" t="s">
        <v>15</v>
      </c>
      <c r="K265" s="17" t="s">
        <v>571</v>
      </c>
    </row>
    <row r="266">
      <c r="A266" s="13">
        <v>194058.0</v>
      </c>
      <c r="B266" s="14" t="s">
        <v>733</v>
      </c>
      <c r="C266" s="14"/>
      <c r="D266" s="14" t="s">
        <v>734</v>
      </c>
      <c r="E266" s="14"/>
      <c r="F266" s="14" t="s">
        <v>303</v>
      </c>
      <c r="G266" s="13">
        <v>2017.0</v>
      </c>
      <c r="H266" s="13" t="s">
        <v>621</v>
      </c>
      <c r="I266" s="13" t="s">
        <v>559</v>
      </c>
      <c r="J266" s="13" t="s">
        <v>15</v>
      </c>
      <c r="K266" s="17" t="s">
        <v>571</v>
      </c>
    </row>
    <row r="267">
      <c r="A267" s="13">
        <v>194059.0</v>
      </c>
      <c r="B267" s="14" t="s">
        <v>735</v>
      </c>
      <c r="C267" s="14"/>
      <c r="D267" s="14" t="s">
        <v>736</v>
      </c>
      <c r="E267" s="14"/>
      <c r="F267" s="14" t="s">
        <v>526</v>
      </c>
      <c r="G267" s="13">
        <v>2017.0</v>
      </c>
      <c r="H267" s="13" t="s">
        <v>621</v>
      </c>
      <c r="I267" s="13" t="s">
        <v>559</v>
      </c>
      <c r="J267" s="13" t="s">
        <v>15</v>
      </c>
      <c r="K267" s="17" t="s">
        <v>571</v>
      </c>
    </row>
    <row r="268">
      <c r="A268" s="13">
        <v>194060.0</v>
      </c>
      <c r="B268" s="14" t="s">
        <v>737</v>
      </c>
      <c r="C268" s="14"/>
      <c r="D268" s="14" t="s">
        <v>738</v>
      </c>
      <c r="E268" s="14"/>
      <c r="F268" s="14"/>
      <c r="G268" s="13">
        <v>2017.0</v>
      </c>
      <c r="H268" s="13" t="s">
        <v>621</v>
      </c>
      <c r="I268" s="13" t="s">
        <v>559</v>
      </c>
      <c r="J268" s="13" t="s">
        <v>15</v>
      </c>
      <c r="K268" s="17" t="s">
        <v>571</v>
      </c>
    </row>
    <row r="269">
      <c r="A269" s="13">
        <v>194061.0</v>
      </c>
      <c r="B269" s="14" t="s">
        <v>739</v>
      </c>
      <c r="C269" s="14"/>
      <c r="D269" s="14" t="s">
        <v>740</v>
      </c>
      <c r="E269" s="14"/>
      <c r="F269" s="14" t="s">
        <v>185</v>
      </c>
      <c r="G269" s="13">
        <v>2017.0</v>
      </c>
      <c r="H269" s="13" t="s">
        <v>621</v>
      </c>
      <c r="I269" s="13" t="s">
        <v>559</v>
      </c>
      <c r="J269" s="13" t="s">
        <v>15</v>
      </c>
      <c r="K269" s="17" t="s">
        <v>571</v>
      </c>
    </row>
    <row r="270">
      <c r="A270" s="13">
        <v>194064.0</v>
      </c>
      <c r="B270" s="14" t="s">
        <v>746</v>
      </c>
      <c r="C270" s="14"/>
      <c r="D270" s="14" t="s">
        <v>747</v>
      </c>
      <c r="E270" s="14"/>
      <c r="F270" s="14" t="s">
        <v>748</v>
      </c>
      <c r="G270" s="13">
        <v>2017.0</v>
      </c>
      <c r="H270" s="13" t="s">
        <v>621</v>
      </c>
      <c r="I270" s="13" t="s">
        <v>559</v>
      </c>
      <c r="J270" s="13" t="s">
        <v>15</v>
      </c>
      <c r="K270" s="17" t="s">
        <v>571</v>
      </c>
    </row>
    <row r="271">
      <c r="A271" s="13">
        <v>194065.0</v>
      </c>
      <c r="B271" s="14" t="s">
        <v>749</v>
      </c>
      <c r="C271" s="14"/>
      <c r="D271" s="14" t="s">
        <v>750</v>
      </c>
      <c r="E271" s="14" t="s">
        <v>751</v>
      </c>
      <c r="F271" s="14" t="s">
        <v>44</v>
      </c>
      <c r="G271" s="13">
        <v>2016.0</v>
      </c>
      <c r="H271" s="13" t="s">
        <v>13</v>
      </c>
      <c r="I271" s="13" t="s">
        <v>559</v>
      </c>
      <c r="J271" s="13" t="s">
        <v>15</v>
      </c>
      <c r="K271" s="17" t="s">
        <v>571</v>
      </c>
    </row>
    <row r="272">
      <c r="A272" s="13">
        <v>194066.0</v>
      </c>
      <c r="B272" s="14" t="s">
        <v>25</v>
      </c>
      <c r="C272" s="14"/>
      <c r="D272" s="14" t="s">
        <v>752</v>
      </c>
      <c r="E272" s="14" t="s">
        <v>753</v>
      </c>
      <c r="F272" s="14" t="s">
        <v>28</v>
      </c>
      <c r="G272" s="13">
        <v>2016.0</v>
      </c>
      <c r="H272" s="13" t="s">
        <v>13</v>
      </c>
      <c r="I272" s="13" t="s">
        <v>559</v>
      </c>
      <c r="J272" s="13" t="s">
        <v>15</v>
      </c>
      <c r="K272" s="17" t="s">
        <v>571</v>
      </c>
    </row>
    <row r="273">
      <c r="A273" s="13">
        <v>194068.0</v>
      </c>
      <c r="B273" s="14" t="s">
        <v>758</v>
      </c>
      <c r="C273" s="14"/>
      <c r="D273" s="14" t="s">
        <v>759</v>
      </c>
      <c r="E273" s="14" t="s">
        <v>760</v>
      </c>
      <c r="F273" s="14" t="s">
        <v>52</v>
      </c>
      <c r="G273" s="13">
        <v>2016.0</v>
      </c>
      <c r="H273" s="13" t="s">
        <v>13</v>
      </c>
      <c r="I273" s="13" t="s">
        <v>559</v>
      </c>
      <c r="J273" s="13" t="s">
        <v>15</v>
      </c>
      <c r="K273" s="17" t="s">
        <v>571</v>
      </c>
    </row>
    <row r="274">
      <c r="A274" s="13">
        <v>194069.0</v>
      </c>
      <c r="B274" s="14" t="s">
        <v>761</v>
      </c>
      <c r="C274" s="14"/>
      <c r="D274" s="14" t="s">
        <v>762</v>
      </c>
      <c r="E274" s="14"/>
      <c r="F274" s="14"/>
      <c r="G274" s="13">
        <v>2016.0</v>
      </c>
      <c r="H274" s="13" t="s">
        <v>621</v>
      </c>
      <c r="I274" s="13" t="s">
        <v>559</v>
      </c>
      <c r="J274" s="13" t="s">
        <v>15</v>
      </c>
      <c r="K274" s="17" t="s">
        <v>571</v>
      </c>
    </row>
    <row r="275">
      <c r="A275" s="13">
        <v>194070.0</v>
      </c>
      <c r="B275" s="14" t="s">
        <v>220</v>
      </c>
      <c r="C275" s="14"/>
      <c r="D275" s="14" t="s">
        <v>763</v>
      </c>
      <c r="E275" s="14"/>
      <c r="F275" s="14" t="s">
        <v>764</v>
      </c>
      <c r="G275" s="13">
        <v>2016.0</v>
      </c>
      <c r="H275" s="13" t="s">
        <v>621</v>
      </c>
      <c r="I275" s="13" t="s">
        <v>559</v>
      </c>
      <c r="J275" s="13" t="s">
        <v>15</v>
      </c>
      <c r="K275" s="17" t="s">
        <v>571</v>
      </c>
    </row>
    <row r="276">
      <c r="A276" s="13">
        <v>194073.0</v>
      </c>
      <c r="B276" s="14" t="s">
        <v>769</v>
      </c>
      <c r="C276" s="14"/>
      <c r="D276" s="14" t="s">
        <v>228</v>
      </c>
      <c r="E276" s="14"/>
      <c r="F276" s="14" t="s">
        <v>230</v>
      </c>
      <c r="G276" s="13">
        <v>2016.0</v>
      </c>
      <c r="H276" s="13" t="s">
        <v>621</v>
      </c>
      <c r="I276" s="13" t="s">
        <v>559</v>
      </c>
      <c r="J276" s="13" t="s">
        <v>15</v>
      </c>
      <c r="K276" s="17" t="s">
        <v>571</v>
      </c>
    </row>
    <row r="277">
      <c r="A277" s="13">
        <v>194074.0</v>
      </c>
      <c r="B277" s="14" t="s">
        <v>770</v>
      </c>
      <c r="C277" s="14"/>
      <c r="D277" s="14" t="s">
        <v>771</v>
      </c>
      <c r="E277" s="14"/>
      <c r="F277" s="14" t="s">
        <v>772</v>
      </c>
      <c r="G277" s="13">
        <v>2016.0</v>
      </c>
      <c r="H277" s="13" t="s">
        <v>621</v>
      </c>
      <c r="I277" s="13" t="s">
        <v>559</v>
      </c>
      <c r="J277" s="13" t="s">
        <v>15</v>
      </c>
      <c r="K277" s="17" t="s">
        <v>571</v>
      </c>
    </row>
    <row r="278">
      <c r="A278" s="13">
        <v>194075.0</v>
      </c>
      <c r="B278" s="14" t="s">
        <v>773</v>
      </c>
      <c r="C278" s="14"/>
      <c r="D278" s="14" t="s">
        <v>774</v>
      </c>
      <c r="E278" s="14"/>
      <c r="F278" s="15"/>
      <c r="G278" s="13">
        <v>2016.0</v>
      </c>
      <c r="H278" s="13" t="s">
        <v>621</v>
      </c>
      <c r="I278" s="13" t="s">
        <v>559</v>
      </c>
      <c r="J278" s="13" t="s">
        <v>15</v>
      </c>
      <c r="K278" s="17" t="s">
        <v>571</v>
      </c>
    </row>
    <row r="279">
      <c r="A279" s="13">
        <v>194076.0</v>
      </c>
      <c r="B279" s="14" t="s">
        <v>775</v>
      </c>
      <c r="C279" s="14"/>
      <c r="D279" s="14" t="s">
        <v>776</v>
      </c>
      <c r="E279" s="15"/>
      <c r="F279" s="14" t="s">
        <v>257</v>
      </c>
      <c r="G279" s="13">
        <v>2016.0</v>
      </c>
      <c r="H279" s="13" t="s">
        <v>621</v>
      </c>
      <c r="I279" s="13" t="s">
        <v>559</v>
      </c>
      <c r="J279" s="13" t="s">
        <v>15</v>
      </c>
      <c r="K279" s="17" t="s">
        <v>571</v>
      </c>
    </row>
    <row r="280">
      <c r="A280" s="13">
        <v>194079.0</v>
      </c>
      <c r="B280" s="14" t="s">
        <v>782</v>
      </c>
      <c r="C280" s="14"/>
      <c r="D280" s="14" t="s">
        <v>202</v>
      </c>
      <c r="E280" s="14"/>
      <c r="F280" s="14" t="s">
        <v>204</v>
      </c>
      <c r="G280" s="13">
        <v>2016.0</v>
      </c>
      <c r="H280" s="13" t="s">
        <v>621</v>
      </c>
      <c r="I280" s="13" t="s">
        <v>559</v>
      </c>
      <c r="J280" s="13" t="s">
        <v>15</v>
      </c>
      <c r="K280" s="17" t="s">
        <v>571</v>
      </c>
    </row>
    <row r="281">
      <c r="A281" s="13">
        <v>194080.0</v>
      </c>
      <c r="B281" s="14" t="s">
        <v>783</v>
      </c>
      <c r="C281" s="14"/>
      <c r="D281" s="14" t="s">
        <v>784</v>
      </c>
      <c r="E281" s="14" t="s">
        <v>785</v>
      </c>
      <c r="F281" s="14" t="s">
        <v>76</v>
      </c>
      <c r="G281" s="13">
        <v>2015.0</v>
      </c>
      <c r="H281" s="13" t="s">
        <v>13</v>
      </c>
      <c r="I281" s="13" t="s">
        <v>559</v>
      </c>
      <c r="J281" s="13" t="s">
        <v>15</v>
      </c>
      <c r="K281" s="17" t="s">
        <v>571</v>
      </c>
    </row>
    <row r="282">
      <c r="A282" s="13">
        <v>194081.0</v>
      </c>
      <c r="B282" s="14" t="s">
        <v>786</v>
      </c>
      <c r="C282" s="14"/>
      <c r="D282" s="14" t="s">
        <v>787</v>
      </c>
      <c r="E282" s="15"/>
      <c r="F282" s="15"/>
      <c r="G282" s="13">
        <v>2015.0</v>
      </c>
      <c r="H282" s="13" t="s">
        <v>621</v>
      </c>
      <c r="I282" s="13" t="s">
        <v>559</v>
      </c>
      <c r="J282" s="13" t="s">
        <v>15</v>
      </c>
      <c r="K282" s="17" t="s">
        <v>571</v>
      </c>
    </row>
    <row r="283">
      <c r="A283" s="13">
        <v>194082.0</v>
      </c>
      <c r="B283" s="14" t="s">
        <v>788</v>
      </c>
      <c r="C283" s="14"/>
      <c r="D283" s="14" t="s">
        <v>789</v>
      </c>
      <c r="E283" s="14"/>
      <c r="F283" s="15"/>
      <c r="G283" s="13">
        <v>2015.0</v>
      </c>
      <c r="H283" s="13" t="s">
        <v>621</v>
      </c>
      <c r="I283" s="13" t="s">
        <v>559</v>
      </c>
      <c r="J283" s="13" t="s">
        <v>15</v>
      </c>
      <c r="K283" s="17" t="s">
        <v>571</v>
      </c>
    </row>
    <row r="284">
      <c r="A284" s="13">
        <v>194083.0</v>
      </c>
      <c r="B284" s="14" t="s">
        <v>790</v>
      </c>
      <c r="C284" s="14"/>
      <c r="D284" s="14" t="s">
        <v>395</v>
      </c>
      <c r="E284" s="14"/>
      <c r="F284" s="14"/>
      <c r="G284" s="13">
        <v>2015.0</v>
      </c>
      <c r="H284" s="13" t="s">
        <v>621</v>
      </c>
      <c r="I284" s="13" t="s">
        <v>559</v>
      </c>
      <c r="J284" s="13" t="s">
        <v>15</v>
      </c>
      <c r="K284" s="17" t="s">
        <v>571</v>
      </c>
    </row>
    <row r="285">
      <c r="A285" s="13">
        <v>194085.0</v>
      </c>
      <c r="B285" s="14" t="s">
        <v>795</v>
      </c>
      <c r="C285" s="14"/>
      <c r="D285" s="14" t="s">
        <v>796</v>
      </c>
      <c r="E285" s="14"/>
      <c r="F285" s="14" t="s">
        <v>68</v>
      </c>
      <c r="G285" s="13">
        <v>2015.0</v>
      </c>
      <c r="H285" s="13" t="s">
        <v>621</v>
      </c>
      <c r="I285" s="13" t="s">
        <v>559</v>
      </c>
      <c r="J285" s="13" t="s">
        <v>15</v>
      </c>
      <c r="K285" s="17" t="s">
        <v>571</v>
      </c>
    </row>
    <row r="286">
      <c r="A286" s="13">
        <v>194086.0</v>
      </c>
      <c r="B286" s="14" t="s">
        <v>797</v>
      </c>
      <c r="C286" s="14"/>
      <c r="D286" s="14" t="s">
        <v>798</v>
      </c>
      <c r="E286" s="14"/>
      <c r="F286" s="14" t="s">
        <v>142</v>
      </c>
      <c r="G286" s="13">
        <v>2014.0</v>
      </c>
      <c r="H286" s="13" t="s">
        <v>621</v>
      </c>
      <c r="I286" s="13" t="s">
        <v>559</v>
      </c>
      <c r="J286" s="13" t="s">
        <v>15</v>
      </c>
      <c r="K286" s="17" t="s">
        <v>571</v>
      </c>
    </row>
    <row r="287">
      <c r="A287" s="13">
        <v>194147.0</v>
      </c>
      <c r="B287" s="14" t="s">
        <v>854</v>
      </c>
      <c r="C287" s="14"/>
      <c r="D287" s="14" t="s">
        <v>855</v>
      </c>
      <c r="E287" s="14" t="s">
        <v>856</v>
      </c>
      <c r="F287" s="14"/>
      <c r="G287" s="13">
        <v>2019.0</v>
      </c>
      <c r="H287" s="13"/>
      <c r="I287" s="13" t="s">
        <v>801</v>
      </c>
      <c r="J287" s="13" t="s">
        <v>961</v>
      </c>
      <c r="K287" s="17" t="s">
        <v>1073</v>
      </c>
    </row>
    <row r="288">
      <c r="A288" s="13">
        <v>194160.0</v>
      </c>
      <c r="B288" s="14" t="s">
        <v>867</v>
      </c>
      <c r="C288" s="14"/>
      <c r="D288" s="14" t="s">
        <v>868</v>
      </c>
      <c r="E288" s="14" t="s">
        <v>848</v>
      </c>
      <c r="F288" s="15"/>
      <c r="G288" s="13">
        <v>2019.0</v>
      </c>
      <c r="H288" s="16"/>
      <c r="I288" s="13" t="s">
        <v>801</v>
      </c>
      <c r="J288" s="13" t="s">
        <v>961</v>
      </c>
      <c r="K288" s="17" t="s">
        <v>1073</v>
      </c>
    </row>
    <row r="289">
      <c r="A289" s="13">
        <v>194177.0</v>
      </c>
      <c r="B289" s="14" t="s">
        <v>886</v>
      </c>
      <c r="C289" s="14"/>
      <c r="D289" s="14" t="s">
        <v>887</v>
      </c>
      <c r="E289" s="14" t="s">
        <v>888</v>
      </c>
      <c r="F289" s="15"/>
      <c r="G289" s="13">
        <v>2018.0</v>
      </c>
      <c r="H289" s="16"/>
      <c r="I289" s="13" t="s">
        <v>801</v>
      </c>
      <c r="J289" s="13" t="s">
        <v>961</v>
      </c>
      <c r="K289" s="17" t="s">
        <v>1073</v>
      </c>
    </row>
    <row r="290">
      <c r="A290" s="13">
        <v>194172.0</v>
      </c>
      <c r="B290" s="14" t="s">
        <v>881</v>
      </c>
      <c r="C290" s="14" t="s">
        <v>1074</v>
      </c>
      <c r="D290" s="14" t="s">
        <v>882</v>
      </c>
      <c r="E290" s="14" t="s">
        <v>415</v>
      </c>
      <c r="F290" s="15"/>
      <c r="G290" s="13">
        <v>2019.0</v>
      </c>
      <c r="H290" s="16"/>
      <c r="I290" s="13" t="s">
        <v>801</v>
      </c>
      <c r="J290" s="13" t="s">
        <v>961</v>
      </c>
      <c r="K290" s="17" t="s">
        <v>1075</v>
      </c>
    </row>
    <row r="291">
      <c r="A291" s="13">
        <v>194207.0</v>
      </c>
      <c r="B291" s="14" t="s">
        <v>914</v>
      </c>
      <c r="C291" s="14"/>
      <c r="D291" s="14" t="s">
        <v>915</v>
      </c>
      <c r="E291" s="14" t="s">
        <v>916</v>
      </c>
      <c r="F291" s="15"/>
      <c r="G291" s="13">
        <v>2018.0</v>
      </c>
      <c r="H291" s="16"/>
      <c r="I291" s="13" t="s">
        <v>801</v>
      </c>
      <c r="J291" s="13" t="s">
        <v>961</v>
      </c>
      <c r="K291" s="17" t="s">
        <v>1076</v>
      </c>
    </row>
    <row r="292">
      <c r="A292" s="13">
        <v>193945.0</v>
      </c>
      <c r="B292" s="14" t="s">
        <v>387</v>
      </c>
      <c r="C292" s="14"/>
      <c r="D292" s="14" t="s">
        <v>388</v>
      </c>
      <c r="E292" s="14" t="s">
        <v>389</v>
      </c>
      <c r="F292" s="14" t="s">
        <v>390</v>
      </c>
      <c r="G292" s="13">
        <v>2016.0</v>
      </c>
      <c r="H292" s="13" t="s">
        <v>20</v>
      </c>
      <c r="I292" s="13" t="s">
        <v>14</v>
      </c>
      <c r="J292" s="13" t="s">
        <v>961</v>
      </c>
      <c r="K292" s="17" t="s">
        <v>1077</v>
      </c>
    </row>
    <row r="293">
      <c r="A293" s="13">
        <v>193853.0</v>
      </c>
      <c r="B293" s="14" t="s">
        <v>37</v>
      </c>
      <c r="C293" s="14"/>
      <c r="D293" s="14" t="s">
        <v>38</v>
      </c>
      <c r="E293" s="14" t="s">
        <v>39</v>
      </c>
      <c r="F293" s="14" t="s">
        <v>40</v>
      </c>
      <c r="G293" s="13">
        <v>2011.0</v>
      </c>
      <c r="H293" s="13" t="s">
        <v>13</v>
      </c>
      <c r="I293" s="13" t="s">
        <v>14</v>
      </c>
      <c r="J293" s="13" t="s">
        <v>961</v>
      </c>
      <c r="K293" s="17" t="s">
        <v>1073</v>
      </c>
    </row>
    <row r="294">
      <c r="A294" s="13">
        <v>193854.0</v>
      </c>
      <c r="B294" s="14" t="s">
        <v>41</v>
      </c>
      <c r="C294" s="14"/>
      <c r="D294" s="14" t="s">
        <v>42</v>
      </c>
      <c r="E294" s="14" t="s">
        <v>43</v>
      </c>
      <c r="F294" s="14" t="s">
        <v>44</v>
      </c>
      <c r="G294" s="13">
        <v>2016.0</v>
      </c>
      <c r="H294" s="13" t="s">
        <v>13</v>
      </c>
      <c r="I294" s="13" t="s">
        <v>14</v>
      </c>
      <c r="J294" s="13" t="s">
        <v>961</v>
      </c>
      <c r="K294" s="17" t="s">
        <v>1073</v>
      </c>
    </row>
    <row r="295">
      <c r="A295" s="13">
        <v>193855.0</v>
      </c>
      <c r="B295" s="14" t="s">
        <v>45</v>
      </c>
      <c r="C295" s="14"/>
      <c r="D295" s="14" t="s">
        <v>46</v>
      </c>
      <c r="E295" s="14" t="s">
        <v>47</v>
      </c>
      <c r="F295" s="14" t="s">
        <v>48</v>
      </c>
      <c r="G295" s="13">
        <v>2016.0</v>
      </c>
      <c r="H295" s="13" t="s">
        <v>20</v>
      </c>
      <c r="I295" s="13" t="s">
        <v>14</v>
      </c>
      <c r="J295" s="13" t="s">
        <v>961</v>
      </c>
      <c r="K295" s="17" t="s">
        <v>1073</v>
      </c>
    </row>
    <row r="296">
      <c r="A296" s="13">
        <v>193856.0</v>
      </c>
      <c r="B296" s="14" t="s">
        <v>49</v>
      </c>
      <c r="C296" s="14"/>
      <c r="D296" s="14" t="s">
        <v>50</v>
      </c>
      <c r="E296" s="14" t="s">
        <v>51</v>
      </c>
      <c r="F296" s="14" t="s">
        <v>52</v>
      </c>
      <c r="G296" s="13">
        <v>2016.0</v>
      </c>
      <c r="H296" s="13" t="s">
        <v>20</v>
      </c>
      <c r="I296" s="13" t="s">
        <v>14</v>
      </c>
      <c r="J296" s="13" t="s">
        <v>961</v>
      </c>
      <c r="K296" s="17" t="s">
        <v>1073</v>
      </c>
    </row>
    <row r="297">
      <c r="A297" s="13">
        <v>193858.0</v>
      </c>
      <c r="B297" s="14" t="s">
        <v>57</v>
      </c>
      <c r="C297" s="14"/>
      <c r="D297" s="14" t="s">
        <v>58</v>
      </c>
      <c r="E297" s="14" t="s">
        <v>59</v>
      </c>
      <c r="F297" s="14" t="s">
        <v>60</v>
      </c>
      <c r="G297" s="13">
        <v>2015.0</v>
      </c>
      <c r="H297" s="13" t="s">
        <v>20</v>
      </c>
      <c r="I297" s="13" t="s">
        <v>14</v>
      </c>
      <c r="J297" s="13" t="s">
        <v>961</v>
      </c>
      <c r="K297" s="17" t="s">
        <v>1073</v>
      </c>
    </row>
    <row r="298">
      <c r="A298" s="13">
        <v>193860.0</v>
      </c>
      <c r="B298" s="14" t="s">
        <v>65</v>
      </c>
      <c r="C298" s="14"/>
      <c r="D298" s="14" t="s">
        <v>66</v>
      </c>
      <c r="E298" s="14" t="s">
        <v>67</v>
      </c>
      <c r="F298" s="14" t="s">
        <v>68</v>
      </c>
      <c r="G298" s="13">
        <v>2016.0</v>
      </c>
      <c r="H298" s="13" t="s">
        <v>20</v>
      </c>
      <c r="I298" s="13" t="s">
        <v>14</v>
      </c>
      <c r="J298" s="13" t="s">
        <v>961</v>
      </c>
      <c r="K298" s="17" t="s">
        <v>1073</v>
      </c>
    </row>
    <row r="299">
      <c r="A299" s="13">
        <v>193862.0</v>
      </c>
      <c r="B299" s="14" t="s">
        <v>73</v>
      </c>
      <c r="C299" s="14"/>
      <c r="D299" s="14" t="s">
        <v>74</v>
      </c>
      <c r="E299" s="14" t="s">
        <v>75</v>
      </c>
      <c r="F299" s="14" t="s">
        <v>76</v>
      </c>
      <c r="G299" s="13">
        <v>2015.0</v>
      </c>
      <c r="H299" s="13" t="s">
        <v>13</v>
      </c>
      <c r="I299" s="13" t="s">
        <v>14</v>
      </c>
      <c r="J299" s="13" t="s">
        <v>961</v>
      </c>
      <c r="K299" s="17" t="s">
        <v>1073</v>
      </c>
    </row>
    <row r="300">
      <c r="A300" s="13">
        <v>193865.0</v>
      </c>
      <c r="B300" s="14" t="s">
        <v>85</v>
      </c>
      <c r="C300" s="14"/>
      <c r="D300" s="14" t="s">
        <v>86</v>
      </c>
      <c r="E300" s="14" t="s">
        <v>87</v>
      </c>
      <c r="F300" s="14" t="s">
        <v>88</v>
      </c>
      <c r="G300" s="13">
        <v>2016.0</v>
      </c>
      <c r="H300" s="13" t="s">
        <v>20</v>
      </c>
      <c r="I300" s="13" t="s">
        <v>14</v>
      </c>
      <c r="J300" s="13" t="s">
        <v>961</v>
      </c>
      <c r="K300" s="17" t="s">
        <v>1073</v>
      </c>
    </row>
    <row r="301">
      <c r="A301" s="13">
        <v>193868.0</v>
      </c>
      <c r="B301" s="14" t="s">
        <v>97</v>
      </c>
      <c r="C301" s="14"/>
      <c r="D301" s="14" t="s">
        <v>98</v>
      </c>
      <c r="E301" s="14" t="s">
        <v>99</v>
      </c>
      <c r="F301" s="14" t="s">
        <v>100</v>
      </c>
      <c r="G301" s="13">
        <v>2019.0</v>
      </c>
      <c r="H301" s="13" t="s">
        <v>13</v>
      </c>
      <c r="I301" s="13" t="s">
        <v>14</v>
      </c>
      <c r="J301" s="13" t="s">
        <v>961</v>
      </c>
      <c r="K301" s="17" t="s">
        <v>1073</v>
      </c>
    </row>
    <row r="302">
      <c r="A302" s="13">
        <v>193888.0</v>
      </c>
      <c r="B302" s="14" t="s">
        <v>174</v>
      </c>
      <c r="C302" s="14"/>
      <c r="D302" s="14" t="s">
        <v>175</v>
      </c>
      <c r="E302" s="14" t="s">
        <v>176</v>
      </c>
      <c r="F302" s="14" t="s">
        <v>177</v>
      </c>
      <c r="G302" s="13">
        <v>2015.0</v>
      </c>
      <c r="H302" s="13" t="s">
        <v>20</v>
      </c>
      <c r="I302" s="13" t="s">
        <v>14</v>
      </c>
      <c r="J302" s="13" t="s">
        <v>961</v>
      </c>
      <c r="K302" s="17" t="s">
        <v>1073</v>
      </c>
    </row>
    <row r="303">
      <c r="A303" s="13">
        <v>193894.0</v>
      </c>
      <c r="B303" s="14" t="s">
        <v>197</v>
      </c>
      <c r="C303" s="14"/>
      <c r="D303" s="14" t="s">
        <v>198</v>
      </c>
      <c r="E303" s="14" t="s">
        <v>199</v>
      </c>
      <c r="F303" s="14" t="s">
        <v>200</v>
      </c>
      <c r="G303" s="13">
        <v>2018.0</v>
      </c>
      <c r="H303" s="13" t="s">
        <v>20</v>
      </c>
      <c r="I303" s="13" t="s">
        <v>14</v>
      </c>
      <c r="J303" s="13" t="s">
        <v>961</v>
      </c>
      <c r="K303" s="17" t="s">
        <v>1073</v>
      </c>
    </row>
    <row r="304">
      <c r="A304" s="13">
        <v>193895.0</v>
      </c>
      <c r="B304" s="14" t="s">
        <v>201</v>
      </c>
      <c r="C304" s="14"/>
      <c r="D304" s="14" t="s">
        <v>202</v>
      </c>
      <c r="E304" s="14" t="s">
        <v>203</v>
      </c>
      <c r="F304" s="14" t="s">
        <v>204</v>
      </c>
      <c r="G304" s="13">
        <v>2016.0</v>
      </c>
      <c r="H304" s="13" t="s">
        <v>20</v>
      </c>
      <c r="I304" s="13" t="s">
        <v>14</v>
      </c>
      <c r="J304" s="13" t="s">
        <v>961</v>
      </c>
      <c r="K304" s="17" t="s">
        <v>1073</v>
      </c>
    </row>
    <row r="305">
      <c r="A305" s="13">
        <v>193896.0</v>
      </c>
      <c r="B305" s="14" t="s">
        <v>205</v>
      </c>
      <c r="C305" s="14"/>
      <c r="D305" s="14" t="s">
        <v>206</v>
      </c>
      <c r="E305" s="14" t="s">
        <v>207</v>
      </c>
      <c r="F305" s="14" t="s">
        <v>208</v>
      </c>
      <c r="G305" s="13">
        <v>2019.0</v>
      </c>
      <c r="H305" s="13" t="s">
        <v>13</v>
      </c>
      <c r="I305" s="13" t="s">
        <v>14</v>
      </c>
      <c r="J305" s="13" t="s">
        <v>961</v>
      </c>
      <c r="K305" s="17" t="s">
        <v>1073</v>
      </c>
    </row>
    <row r="306">
      <c r="A306" s="13">
        <v>193906.0</v>
      </c>
      <c r="B306" s="14" t="s">
        <v>243</v>
      </c>
      <c r="C306" s="14"/>
      <c r="D306" s="14" t="s">
        <v>244</v>
      </c>
      <c r="E306" s="14" t="s">
        <v>245</v>
      </c>
      <c r="F306" s="14" t="s">
        <v>246</v>
      </c>
      <c r="G306" s="13">
        <v>2018.0</v>
      </c>
      <c r="H306" s="13" t="s">
        <v>20</v>
      </c>
      <c r="I306" s="13" t="s">
        <v>14</v>
      </c>
      <c r="J306" s="13" t="s">
        <v>961</v>
      </c>
      <c r="K306" s="17" t="s">
        <v>1073</v>
      </c>
    </row>
    <row r="307">
      <c r="A307" s="13">
        <v>193911.0</v>
      </c>
      <c r="B307" s="14" t="s">
        <v>262</v>
      </c>
      <c r="C307" s="14"/>
      <c r="D307" s="14" t="s">
        <v>263</v>
      </c>
      <c r="E307" s="14" t="s">
        <v>264</v>
      </c>
      <c r="F307" s="15"/>
      <c r="G307" s="13">
        <v>2016.0</v>
      </c>
      <c r="H307" s="13" t="s">
        <v>20</v>
      </c>
      <c r="I307" s="13" t="s">
        <v>14</v>
      </c>
      <c r="J307" s="13" t="s">
        <v>961</v>
      </c>
      <c r="K307" s="17" t="s">
        <v>1073</v>
      </c>
    </row>
    <row r="308">
      <c r="A308" s="13">
        <v>193916.0</v>
      </c>
      <c r="B308" s="14" t="s">
        <v>281</v>
      </c>
      <c r="C308" s="14"/>
      <c r="D308" s="14" t="s">
        <v>282</v>
      </c>
      <c r="E308" s="14" t="s">
        <v>23</v>
      </c>
      <c r="F308" s="14" t="s">
        <v>283</v>
      </c>
      <c r="G308" s="13">
        <v>2019.0</v>
      </c>
      <c r="H308" s="13" t="s">
        <v>13</v>
      </c>
      <c r="I308" s="13" t="s">
        <v>14</v>
      </c>
      <c r="J308" s="13" t="s">
        <v>961</v>
      </c>
      <c r="K308" s="17" t="s">
        <v>1073</v>
      </c>
    </row>
    <row r="309">
      <c r="A309" s="13">
        <v>193917.0</v>
      </c>
      <c r="B309" s="14" t="s">
        <v>284</v>
      </c>
      <c r="C309" s="14"/>
      <c r="D309" s="14" t="s">
        <v>285</v>
      </c>
      <c r="E309" s="14" t="s">
        <v>286</v>
      </c>
      <c r="F309" s="14" t="s">
        <v>287</v>
      </c>
      <c r="G309" s="13">
        <v>2018.0</v>
      </c>
      <c r="H309" s="13" t="s">
        <v>20</v>
      </c>
      <c r="I309" s="13" t="s">
        <v>14</v>
      </c>
      <c r="J309" s="13" t="s">
        <v>961</v>
      </c>
      <c r="K309" s="17" t="s">
        <v>1073</v>
      </c>
    </row>
    <row r="310">
      <c r="A310" s="13">
        <v>193920.0</v>
      </c>
      <c r="B310" s="14" t="s">
        <v>296</v>
      </c>
      <c r="C310" s="14"/>
      <c r="D310" s="14" t="s">
        <v>297</v>
      </c>
      <c r="E310" s="14" t="s">
        <v>298</v>
      </c>
      <c r="F310" s="14" t="s">
        <v>299</v>
      </c>
      <c r="G310" s="13">
        <v>2018.0</v>
      </c>
      <c r="H310" s="13" t="s">
        <v>20</v>
      </c>
      <c r="I310" s="13" t="s">
        <v>14</v>
      </c>
      <c r="J310" s="13" t="s">
        <v>961</v>
      </c>
      <c r="K310" s="17" t="s">
        <v>1073</v>
      </c>
    </row>
    <row r="311">
      <c r="A311" s="13">
        <v>193928.0</v>
      </c>
      <c r="B311" s="14" t="s">
        <v>325</v>
      </c>
      <c r="C311" s="14"/>
      <c r="D311" s="14" t="s">
        <v>326</v>
      </c>
      <c r="E311" s="14" t="s">
        <v>327</v>
      </c>
      <c r="F311" s="14" t="s">
        <v>328</v>
      </c>
      <c r="G311" s="13">
        <v>2014.0</v>
      </c>
      <c r="H311" s="13" t="s">
        <v>20</v>
      </c>
      <c r="I311" s="13" t="s">
        <v>14</v>
      </c>
      <c r="J311" s="13" t="s">
        <v>961</v>
      </c>
      <c r="K311" s="17" t="s">
        <v>1073</v>
      </c>
    </row>
    <row r="312">
      <c r="A312" s="13">
        <v>193929.0</v>
      </c>
      <c r="B312" s="14" t="s">
        <v>329</v>
      </c>
      <c r="C312" s="14"/>
      <c r="D312" s="14" t="s">
        <v>330</v>
      </c>
      <c r="E312" s="14" t="s">
        <v>331</v>
      </c>
      <c r="F312" s="14" t="s">
        <v>332</v>
      </c>
      <c r="G312" s="13">
        <v>2020.0</v>
      </c>
      <c r="H312" s="13" t="s">
        <v>13</v>
      </c>
      <c r="I312" s="13" t="s">
        <v>14</v>
      </c>
      <c r="J312" s="13" t="s">
        <v>961</v>
      </c>
      <c r="K312" s="17" t="s">
        <v>1073</v>
      </c>
    </row>
    <row r="313">
      <c r="A313" s="13">
        <v>193938.0</v>
      </c>
      <c r="B313" s="14" t="s">
        <v>362</v>
      </c>
      <c r="C313" s="14"/>
      <c r="D313" s="14" t="s">
        <v>363</v>
      </c>
      <c r="E313" s="14" t="s">
        <v>249</v>
      </c>
      <c r="F313" s="14" t="s">
        <v>364</v>
      </c>
      <c r="G313" s="13">
        <v>2019.0</v>
      </c>
      <c r="H313" s="13" t="s">
        <v>20</v>
      </c>
      <c r="I313" s="13" t="s">
        <v>14</v>
      </c>
      <c r="J313" s="13" t="s">
        <v>961</v>
      </c>
      <c r="K313" s="17" t="s">
        <v>1073</v>
      </c>
    </row>
    <row r="314">
      <c r="A314" s="13">
        <v>193940.0</v>
      </c>
      <c r="B314" s="14" t="s">
        <v>369</v>
      </c>
      <c r="C314" s="14"/>
      <c r="D314" s="14" t="s">
        <v>370</v>
      </c>
      <c r="E314" s="14" t="s">
        <v>371</v>
      </c>
      <c r="F314" s="14" t="s">
        <v>372</v>
      </c>
      <c r="G314" s="13">
        <v>2018.0</v>
      </c>
      <c r="H314" s="13" t="s">
        <v>20</v>
      </c>
      <c r="I314" s="13" t="s">
        <v>14</v>
      </c>
      <c r="J314" s="13" t="s">
        <v>961</v>
      </c>
      <c r="K314" s="17" t="s">
        <v>1073</v>
      </c>
    </row>
    <row r="315">
      <c r="A315" s="13">
        <v>193941.0</v>
      </c>
      <c r="B315" s="14" t="s">
        <v>373</v>
      </c>
      <c r="C315" s="14"/>
      <c r="D315" s="14" t="s">
        <v>374</v>
      </c>
      <c r="E315" s="14" t="s">
        <v>83</v>
      </c>
      <c r="F315" s="14" t="s">
        <v>375</v>
      </c>
      <c r="G315" s="13">
        <v>2018.0</v>
      </c>
      <c r="H315" s="13" t="s">
        <v>13</v>
      </c>
      <c r="I315" s="13" t="s">
        <v>14</v>
      </c>
      <c r="J315" s="13" t="s">
        <v>961</v>
      </c>
      <c r="K315" s="17" t="s">
        <v>1073</v>
      </c>
    </row>
    <row r="316">
      <c r="A316" s="13">
        <v>193948.0</v>
      </c>
      <c r="B316" s="14" t="s">
        <v>398</v>
      </c>
      <c r="C316" s="14"/>
      <c r="D316" s="14" t="s">
        <v>399</v>
      </c>
      <c r="E316" s="14" t="s">
        <v>47</v>
      </c>
      <c r="F316" s="14" t="s">
        <v>400</v>
      </c>
      <c r="G316" s="13">
        <v>2014.0</v>
      </c>
      <c r="H316" s="13" t="s">
        <v>20</v>
      </c>
      <c r="I316" s="13" t="s">
        <v>14</v>
      </c>
      <c r="J316" s="13" t="s">
        <v>961</v>
      </c>
      <c r="K316" s="17" t="s">
        <v>1073</v>
      </c>
    </row>
    <row r="317">
      <c r="A317" s="13">
        <v>193951.0</v>
      </c>
      <c r="B317" s="14" t="s">
        <v>408</v>
      </c>
      <c r="C317" s="14"/>
      <c r="D317" s="14" t="s">
        <v>195</v>
      </c>
      <c r="E317" s="14" t="s">
        <v>389</v>
      </c>
      <c r="F317" s="14" t="s">
        <v>409</v>
      </c>
      <c r="G317" s="13">
        <v>2020.0</v>
      </c>
      <c r="H317" s="13" t="s">
        <v>20</v>
      </c>
      <c r="I317" s="13" t="s">
        <v>14</v>
      </c>
      <c r="J317" s="13" t="s">
        <v>961</v>
      </c>
      <c r="K317" s="17" t="s">
        <v>1073</v>
      </c>
    </row>
    <row r="318">
      <c r="A318" s="13">
        <v>193958.0</v>
      </c>
      <c r="B318" s="14" t="s">
        <v>430</v>
      </c>
      <c r="C318" s="14"/>
      <c r="D318" s="14" t="s">
        <v>431</v>
      </c>
      <c r="E318" s="14" t="s">
        <v>432</v>
      </c>
      <c r="F318" s="14" t="s">
        <v>433</v>
      </c>
      <c r="G318" s="13">
        <v>2019.0</v>
      </c>
      <c r="H318" s="13" t="s">
        <v>20</v>
      </c>
      <c r="I318" s="13" t="s">
        <v>14</v>
      </c>
      <c r="J318" s="13" t="s">
        <v>961</v>
      </c>
      <c r="K318" s="17" t="s">
        <v>1073</v>
      </c>
    </row>
    <row r="319">
      <c r="A319" s="13">
        <v>193965.0</v>
      </c>
      <c r="B319" s="14" t="s">
        <v>454</v>
      </c>
      <c r="C319" s="14"/>
      <c r="D319" s="14" t="s">
        <v>455</v>
      </c>
      <c r="E319" s="14" t="s">
        <v>456</v>
      </c>
      <c r="F319" s="14" t="s">
        <v>457</v>
      </c>
      <c r="G319" s="13">
        <v>2019.0</v>
      </c>
      <c r="H319" s="13" t="s">
        <v>20</v>
      </c>
      <c r="I319" s="13" t="s">
        <v>14</v>
      </c>
      <c r="J319" s="13" t="s">
        <v>961</v>
      </c>
      <c r="K319" s="17" t="s">
        <v>1073</v>
      </c>
    </row>
    <row r="320">
      <c r="A320" s="13">
        <v>193966.0</v>
      </c>
      <c r="B320" s="14" t="s">
        <v>458</v>
      </c>
      <c r="C320" s="14"/>
      <c r="D320" s="14" t="s">
        <v>459</v>
      </c>
      <c r="E320" s="14" t="s">
        <v>460</v>
      </c>
      <c r="F320" s="14" t="s">
        <v>461</v>
      </c>
      <c r="G320" s="13">
        <v>2019.0</v>
      </c>
      <c r="H320" s="13" t="s">
        <v>13</v>
      </c>
      <c r="I320" s="13" t="s">
        <v>14</v>
      </c>
      <c r="J320" s="13" t="s">
        <v>961</v>
      </c>
      <c r="K320" s="17" t="s">
        <v>1073</v>
      </c>
    </row>
    <row r="321">
      <c r="A321" s="13">
        <v>193968.0</v>
      </c>
      <c r="B321" s="14" t="s">
        <v>466</v>
      </c>
      <c r="C321" s="14"/>
      <c r="D321" s="14" t="s">
        <v>467</v>
      </c>
      <c r="E321" s="14" t="s">
        <v>335</v>
      </c>
      <c r="F321" s="14" t="s">
        <v>468</v>
      </c>
      <c r="G321" s="13">
        <v>2019.0</v>
      </c>
      <c r="H321" s="13" t="s">
        <v>13</v>
      </c>
      <c r="I321" s="13" t="s">
        <v>14</v>
      </c>
      <c r="J321" s="13" t="s">
        <v>961</v>
      </c>
      <c r="K321" s="17" t="s">
        <v>1073</v>
      </c>
    </row>
    <row r="322">
      <c r="A322" s="13">
        <v>193973.0</v>
      </c>
      <c r="B322" s="14" t="s">
        <v>484</v>
      </c>
      <c r="C322" s="14"/>
      <c r="D322" s="14" t="s">
        <v>485</v>
      </c>
      <c r="E322" s="14" t="s">
        <v>486</v>
      </c>
      <c r="F322" s="14"/>
      <c r="G322" s="13">
        <v>2019.0</v>
      </c>
      <c r="H322" s="13" t="s">
        <v>20</v>
      </c>
      <c r="I322" s="13" t="s">
        <v>14</v>
      </c>
      <c r="J322" s="13" t="s">
        <v>961</v>
      </c>
      <c r="K322" s="17" t="s">
        <v>1073</v>
      </c>
    </row>
    <row r="323">
      <c r="A323" s="13">
        <v>193974.0</v>
      </c>
      <c r="B323" s="14" t="s">
        <v>487</v>
      </c>
      <c r="C323" s="14"/>
      <c r="D323" s="14" t="s">
        <v>488</v>
      </c>
      <c r="E323" s="14" t="s">
        <v>245</v>
      </c>
      <c r="F323" s="14" t="s">
        <v>489</v>
      </c>
      <c r="G323" s="13">
        <v>2019.0</v>
      </c>
      <c r="H323" s="13" t="s">
        <v>20</v>
      </c>
      <c r="I323" s="13" t="s">
        <v>14</v>
      </c>
      <c r="J323" s="13" t="s">
        <v>961</v>
      </c>
      <c r="K323" s="17" t="s">
        <v>1073</v>
      </c>
    </row>
    <row r="324">
      <c r="A324" s="13">
        <v>193975.0</v>
      </c>
      <c r="B324" s="14" t="s">
        <v>490</v>
      </c>
      <c r="C324" s="14"/>
      <c r="D324" s="14" t="s">
        <v>491</v>
      </c>
      <c r="E324" s="14" t="s">
        <v>415</v>
      </c>
      <c r="F324" s="14"/>
      <c r="G324" s="13">
        <v>2019.0</v>
      </c>
      <c r="H324" s="13" t="s">
        <v>20</v>
      </c>
      <c r="I324" s="13" t="s">
        <v>14</v>
      </c>
      <c r="J324" s="13" t="s">
        <v>961</v>
      </c>
      <c r="K324" s="17" t="s">
        <v>1073</v>
      </c>
    </row>
    <row r="325">
      <c r="A325" s="13">
        <v>193977.0</v>
      </c>
      <c r="B325" s="14" t="s">
        <v>495</v>
      </c>
      <c r="C325" s="14"/>
      <c r="D325" s="14" t="s">
        <v>496</v>
      </c>
      <c r="E325" s="14" t="s">
        <v>47</v>
      </c>
      <c r="F325" s="14" t="s">
        <v>497</v>
      </c>
      <c r="G325" s="13">
        <v>2019.0</v>
      </c>
      <c r="H325" s="13" t="s">
        <v>20</v>
      </c>
      <c r="I325" s="13" t="s">
        <v>14</v>
      </c>
      <c r="J325" s="13" t="s">
        <v>961</v>
      </c>
      <c r="K325" s="17" t="s">
        <v>1073</v>
      </c>
    </row>
    <row r="326">
      <c r="A326" s="13">
        <v>193978.0</v>
      </c>
      <c r="B326" s="14" t="s">
        <v>498</v>
      </c>
      <c r="C326" s="14"/>
      <c r="D326" s="14" t="s">
        <v>499</v>
      </c>
      <c r="E326" s="14" t="s">
        <v>47</v>
      </c>
      <c r="F326" s="14" t="s">
        <v>500</v>
      </c>
      <c r="G326" s="13">
        <v>2019.0</v>
      </c>
      <c r="H326" s="13" t="s">
        <v>20</v>
      </c>
      <c r="I326" s="13" t="s">
        <v>14</v>
      </c>
      <c r="J326" s="13" t="s">
        <v>961</v>
      </c>
      <c r="K326" s="17" t="s">
        <v>1073</v>
      </c>
    </row>
    <row r="327">
      <c r="A327" s="13">
        <v>193981.0</v>
      </c>
      <c r="B327" s="14" t="s">
        <v>509</v>
      </c>
      <c r="C327" s="14"/>
      <c r="D327" s="14" t="s">
        <v>510</v>
      </c>
      <c r="E327" s="14" t="s">
        <v>511</v>
      </c>
      <c r="F327" s="14" t="s">
        <v>512</v>
      </c>
      <c r="G327" s="13">
        <v>2018.0</v>
      </c>
      <c r="H327" s="13" t="s">
        <v>20</v>
      </c>
      <c r="I327" s="13" t="s">
        <v>14</v>
      </c>
      <c r="J327" s="13" t="s">
        <v>961</v>
      </c>
      <c r="K327" s="17" t="s">
        <v>1073</v>
      </c>
    </row>
    <row r="328">
      <c r="A328" s="13">
        <v>193985.0</v>
      </c>
      <c r="B328" s="14" t="s">
        <v>524</v>
      </c>
      <c r="C328" s="14"/>
      <c r="D328" s="14" t="s">
        <v>525</v>
      </c>
      <c r="E328" s="14" t="s">
        <v>302</v>
      </c>
      <c r="F328" s="14" t="s">
        <v>526</v>
      </c>
      <c r="G328" s="13">
        <v>2017.0</v>
      </c>
      <c r="H328" s="13" t="s">
        <v>20</v>
      </c>
      <c r="I328" s="13" t="s">
        <v>14</v>
      </c>
      <c r="J328" s="13" t="s">
        <v>961</v>
      </c>
      <c r="K328" s="17" t="s">
        <v>1073</v>
      </c>
    </row>
    <row r="329">
      <c r="A329" s="13">
        <v>193990.0</v>
      </c>
      <c r="B329" s="14" t="s">
        <v>541</v>
      </c>
      <c r="C329" s="14"/>
      <c r="D329" s="14" t="s">
        <v>542</v>
      </c>
      <c r="E329" s="14" t="s">
        <v>543</v>
      </c>
      <c r="F329" s="14" t="s">
        <v>544</v>
      </c>
      <c r="G329" s="13">
        <v>2016.0</v>
      </c>
      <c r="H329" s="13" t="s">
        <v>20</v>
      </c>
      <c r="I329" s="13" t="s">
        <v>14</v>
      </c>
      <c r="J329" s="13" t="s">
        <v>961</v>
      </c>
      <c r="K329" s="17" t="s">
        <v>1073</v>
      </c>
    </row>
    <row r="330">
      <c r="A330" s="13">
        <v>193992.0</v>
      </c>
      <c r="B330" s="14" t="s">
        <v>548</v>
      </c>
      <c r="C330" s="14"/>
      <c r="D330" s="14" t="s">
        <v>549</v>
      </c>
      <c r="E330" s="14" t="s">
        <v>550</v>
      </c>
      <c r="F330" s="14"/>
      <c r="G330" s="13">
        <v>2015.0</v>
      </c>
      <c r="H330" s="13" t="s">
        <v>20</v>
      </c>
      <c r="I330" s="13" t="s">
        <v>14</v>
      </c>
      <c r="J330" s="13" t="s">
        <v>961</v>
      </c>
      <c r="K330" s="17" t="s">
        <v>1073</v>
      </c>
    </row>
    <row r="331">
      <c r="A331" s="13">
        <v>194217.0</v>
      </c>
      <c r="B331" s="14" t="s">
        <v>941</v>
      </c>
      <c r="C331" s="14"/>
      <c r="D331" s="14" t="s">
        <v>1078</v>
      </c>
      <c r="E331" s="14" t="s">
        <v>943</v>
      </c>
      <c r="F331" s="14"/>
      <c r="G331" s="13">
        <v>2018.0</v>
      </c>
      <c r="H331" s="13"/>
      <c r="I331" s="13" t="s">
        <v>14</v>
      </c>
      <c r="J331" s="13" t="s">
        <v>961</v>
      </c>
      <c r="K331" s="17" t="s">
        <v>1073</v>
      </c>
    </row>
    <row r="332">
      <c r="A332" s="13">
        <v>194224.0</v>
      </c>
      <c r="B332" s="14" t="s">
        <v>955</v>
      </c>
      <c r="C332" s="14"/>
      <c r="D332" s="14" t="s">
        <v>1079</v>
      </c>
      <c r="E332" s="14" t="s">
        <v>957</v>
      </c>
      <c r="F332" s="15"/>
      <c r="G332" s="13">
        <v>2014.0</v>
      </c>
      <c r="H332" s="16"/>
      <c r="I332" s="13" t="s">
        <v>14</v>
      </c>
      <c r="J332" s="13" t="s">
        <v>961</v>
      </c>
      <c r="K332" s="17" t="s">
        <v>1073</v>
      </c>
    </row>
    <row r="333">
      <c r="A333" s="13">
        <v>193976.0</v>
      </c>
      <c r="B333" s="14" t="s">
        <v>492</v>
      </c>
      <c r="C333" s="14" t="s">
        <v>1080</v>
      </c>
      <c r="D333" s="14" t="s">
        <v>493</v>
      </c>
      <c r="E333" s="14" t="s">
        <v>494</v>
      </c>
      <c r="F333" s="14"/>
      <c r="G333" s="13">
        <v>2019.0</v>
      </c>
      <c r="H333" s="13" t="s">
        <v>20</v>
      </c>
      <c r="I333" s="13" t="s">
        <v>14</v>
      </c>
      <c r="J333" s="13" t="s">
        <v>961</v>
      </c>
      <c r="K333" s="17" t="s">
        <v>1081</v>
      </c>
    </row>
    <row r="334">
      <c r="A334" s="13">
        <v>193980.0</v>
      </c>
      <c r="B334" s="14" t="s">
        <v>505</v>
      </c>
      <c r="C334" s="14" t="s">
        <v>1082</v>
      </c>
      <c r="D334" s="14" t="s">
        <v>506</v>
      </c>
      <c r="E334" s="14" t="s">
        <v>507</v>
      </c>
      <c r="F334" s="14" t="s">
        <v>508</v>
      </c>
      <c r="G334" s="13">
        <v>2018.0</v>
      </c>
      <c r="H334" s="13" t="s">
        <v>13</v>
      </c>
      <c r="I334" s="13" t="s">
        <v>14</v>
      </c>
      <c r="J334" s="13" t="s">
        <v>961</v>
      </c>
      <c r="K334" s="17" t="s">
        <v>1081</v>
      </c>
    </row>
    <row r="335">
      <c r="A335" s="13">
        <v>193983.0</v>
      </c>
      <c r="B335" s="14" t="s">
        <v>517</v>
      </c>
      <c r="C335" s="14" t="s">
        <v>1083</v>
      </c>
      <c r="D335" s="14" t="s">
        <v>518</v>
      </c>
      <c r="E335" s="14" t="s">
        <v>519</v>
      </c>
      <c r="F335" s="15"/>
      <c r="G335" s="13">
        <v>2018.0</v>
      </c>
      <c r="H335" s="13" t="s">
        <v>13</v>
      </c>
      <c r="I335" s="13" t="s">
        <v>14</v>
      </c>
      <c r="J335" s="13" t="s">
        <v>961</v>
      </c>
      <c r="K335" s="17" t="s">
        <v>1081</v>
      </c>
    </row>
    <row r="336">
      <c r="A336" s="13">
        <v>193984.0</v>
      </c>
      <c r="B336" s="14" t="s">
        <v>520</v>
      </c>
      <c r="C336" s="14" t="s">
        <v>1084</v>
      </c>
      <c r="D336" s="14" t="s">
        <v>521</v>
      </c>
      <c r="E336" s="14" t="s">
        <v>522</v>
      </c>
      <c r="F336" s="14" t="s">
        <v>523</v>
      </c>
      <c r="G336" s="13">
        <v>2018.0</v>
      </c>
      <c r="H336" s="13" t="s">
        <v>13</v>
      </c>
      <c r="I336" s="13" t="s">
        <v>14</v>
      </c>
      <c r="J336" s="13" t="s">
        <v>961</v>
      </c>
      <c r="K336" s="17" t="s">
        <v>1081</v>
      </c>
    </row>
    <row r="337">
      <c r="A337" s="13">
        <v>193989.0</v>
      </c>
      <c r="B337" s="14" t="s">
        <v>537</v>
      </c>
      <c r="C337" s="14" t="s">
        <v>1085</v>
      </c>
      <c r="D337" s="14" t="s">
        <v>538</v>
      </c>
      <c r="E337" s="14" t="s">
        <v>539</v>
      </c>
      <c r="F337" s="14" t="s">
        <v>540</v>
      </c>
      <c r="G337" s="13">
        <v>2016.0</v>
      </c>
      <c r="H337" s="13" t="s">
        <v>13</v>
      </c>
      <c r="I337" s="13" t="s">
        <v>14</v>
      </c>
      <c r="J337" s="13" t="s">
        <v>961</v>
      </c>
      <c r="K337" s="17" t="s">
        <v>1081</v>
      </c>
    </row>
    <row r="338">
      <c r="A338" s="13">
        <v>193991.0</v>
      </c>
      <c r="B338" s="14" t="s">
        <v>545</v>
      </c>
      <c r="C338" s="14" t="s">
        <v>1086</v>
      </c>
      <c r="D338" s="14" t="s">
        <v>546</v>
      </c>
      <c r="E338" s="14" t="s">
        <v>547</v>
      </c>
      <c r="F338" s="14"/>
      <c r="G338" s="13">
        <v>2015.0</v>
      </c>
      <c r="H338" s="13" t="s">
        <v>13</v>
      </c>
      <c r="I338" s="13" t="s">
        <v>14</v>
      </c>
      <c r="J338" s="13" t="s">
        <v>961</v>
      </c>
      <c r="K338" s="17" t="s">
        <v>1081</v>
      </c>
    </row>
    <row r="339">
      <c r="A339" s="13">
        <v>193859.0</v>
      </c>
      <c r="B339" s="14" t="s">
        <v>61</v>
      </c>
      <c r="C339" s="14" t="s">
        <v>1087</v>
      </c>
      <c r="D339" s="14" t="s">
        <v>62</v>
      </c>
      <c r="E339" s="14" t="s">
        <v>63</v>
      </c>
      <c r="F339" s="14" t="s">
        <v>64</v>
      </c>
      <c r="G339" s="13">
        <v>2018.0</v>
      </c>
      <c r="H339" s="13" t="s">
        <v>13</v>
      </c>
      <c r="I339" s="13" t="s">
        <v>14</v>
      </c>
      <c r="J339" s="13" t="s">
        <v>961</v>
      </c>
      <c r="K339" s="17" t="s">
        <v>1075</v>
      </c>
    </row>
    <row r="340">
      <c r="A340" s="13">
        <v>193881.0</v>
      </c>
      <c r="B340" s="14" t="s">
        <v>147</v>
      </c>
      <c r="C340" s="14" t="s">
        <v>1088</v>
      </c>
      <c r="D340" s="14" t="s">
        <v>148</v>
      </c>
      <c r="E340" s="14" t="s">
        <v>149</v>
      </c>
      <c r="F340" s="14" t="s">
        <v>150</v>
      </c>
      <c r="G340" s="13">
        <v>2018.0</v>
      </c>
      <c r="H340" s="13" t="s">
        <v>20</v>
      </c>
      <c r="I340" s="13" t="s">
        <v>14</v>
      </c>
      <c r="J340" s="13" t="s">
        <v>961</v>
      </c>
      <c r="K340" s="17" t="s">
        <v>1075</v>
      </c>
    </row>
    <row r="341">
      <c r="A341" s="13">
        <v>193885.0</v>
      </c>
      <c r="B341" s="14" t="s">
        <v>162</v>
      </c>
      <c r="C341" s="14" t="s">
        <v>1089</v>
      </c>
      <c r="D341" s="14" t="s">
        <v>163</v>
      </c>
      <c r="E341" s="14" t="s">
        <v>164</v>
      </c>
      <c r="F341" s="14" t="s">
        <v>165</v>
      </c>
      <c r="G341" s="13">
        <v>2018.0</v>
      </c>
      <c r="H341" s="13" t="s">
        <v>13</v>
      </c>
      <c r="I341" s="13" t="s">
        <v>14</v>
      </c>
      <c r="J341" s="13" t="s">
        <v>961</v>
      </c>
      <c r="K341" s="17" t="s">
        <v>1075</v>
      </c>
    </row>
    <row r="342">
      <c r="A342" s="13">
        <v>193908.0</v>
      </c>
      <c r="B342" s="14" t="s">
        <v>251</v>
      </c>
      <c r="C342" s="14" t="s">
        <v>1090</v>
      </c>
      <c r="D342" s="14" t="s">
        <v>252</v>
      </c>
      <c r="E342" s="14" t="s">
        <v>47</v>
      </c>
      <c r="F342" s="14" t="s">
        <v>253</v>
      </c>
      <c r="G342" s="13">
        <v>2017.0</v>
      </c>
      <c r="H342" s="13" t="s">
        <v>20</v>
      </c>
      <c r="I342" s="13" t="s">
        <v>14</v>
      </c>
      <c r="J342" s="13" t="s">
        <v>961</v>
      </c>
      <c r="K342" s="17" t="s">
        <v>1075</v>
      </c>
    </row>
    <row r="343">
      <c r="A343" s="13">
        <v>193922.0</v>
      </c>
      <c r="B343" s="14" t="s">
        <v>304</v>
      </c>
      <c r="C343" s="14" t="s">
        <v>1091</v>
      </c>
      <c r="D343" s="14" t="s">
        <v>305</v>
      </c>
      <c r="E343" s="14" t="s">
        <v>306</v>
      </c>
      <c r="F343" s="14" t="s">
        <v>307</v>
      </c>
      <c r="G343" s="13">
        <v>2017.0</v>
      </c>
      <c r="H343" s="13" t="s">
        <v>20</v>
      </c>
      <c r="I343" s="13" t="s">
        <v>14</v>
      </c>
      <c r="J343" s="13" t="s">
        <v>961</v>
      </c>
      <c r="K343" s="17" t="s">
        <v>1075</v>
      </c>
    </row>
    <row r="344">
      <c r="A344" s="13">
        <v>193923.0</v>
      </c>
      <c r="B344" s="14" t="s">
        <v>308</v>
      </c>
      <c r="C344" s="14" t="s">
        <v>1092</v>
      </c>
      <c r="D344" s="14" t="s">
        <v>309</v>
      </c>
      <c r="E344" s="14" t="s">
        <v>310</v>
      </c>
      <c r="F344" s="14" t="s">
        <v>311</v>
      </c>
      <c r="G344" s="13">
        <v>2017.0</v>
      </c>
      <c r="H344" s="13" t="s">
        <v>20</v>
      </c>
      <c r="I344" s="13" t="s">
        <v>14</v>
      </c>
      <c r="J344" s="13" t="s">
        <v>961</v>
      </c>
      <c r="K344" s="17" t="s">
        <v>1075</v>
      </c>
    </row>
    <row r="345">
      <c r="A345" s="13">
        <v>193924.0</v>
      </c>
      <c r="B345" s="14" t="s">
        <v>312</v>
      </c>
      <c r="C345" s="14" t="s">
        <v>1093</v>
      </c>
      <c r="D345" s="14" t="s">
        <v>313</v>
      </c>
      <c r="E345" s="14" t="s">
        <v>245</v>
      </c>
      <c r="F345" s="14" t="s">
        <v>314</v>
      </c>
      <c r="G345" s="13">
        <v>2017.0</v>
      </c>
      <c r="H345" s="13" t="s">
        <v>20</v>
      </c>
      <c r="I345" s="13" t="s">
        <v>14</v>
      </c>
      <c r="J345" s="13" t="s">
        <v>961</v>
      </c>
      <c r="K345" s="17" t="s">
        <v>1075</v>
      </c>
    </row>
    <row r="346">
      <c r="A346" s="13">
        <v>193927.0</v>
      </c>
      <c r="B346" s="14" t="s">
        <v>322</v>
      </c>
      <c r="C346" s="14" t="s">
        <v>1094</v>
      </c>
      <c r="D346" s="14" t="s">
        <v>323</v>
      </c>
      <c r="E346" s="14" t="s">
        <v>63</v>
      </c>
      <c r="F346" s="14" t="s">
        <v>324</v>
      </c>
      <c r="G346" s="13">
        <v>2014.0</v>
      </c>
      <c r="H346" s="13" t="s">
        <v>13</v>
      </c>
      <c r="I346" s="13" t="s">
        <v>14</v>
      </c>
      <c r="J346" s="13" t="s">
        <v>961</v>
      </c>
      <c r="K346" s="17" t="s">
        <v>1075</v>
      </c>
    </row>
    <row r="347">
      <c r="A347" s="13">
        <v>193932.0</v>
      </c>
      <c r="B347" s="14" t="s">
        <v>341</v>
      </c>
      <c r="C347" s="14" t="s">
        <v>1095</v>
      </c>
      <c r="D347" s="14" t="s">
        <v>342</v>
      </c>
      <c r="E347" s="14" t="s">
        <v>343</v>
      </c>
      <c r="F347" s="14" t="s">
        <v>344</v>
      </c>
      <c r="G347" s="13">
        <v>2019.0</v>
      </c>
      <c r="H347" s="13" t="s">
        <v>20</v>
      </c>
      <c r="I347" s="13" t="s">
        <v>14</v>
      </c>
      <c r="J347" s="13" t="s">
        <v>961</v>
      </c>
      <c r="K347" s="17" t="s">
        <v>1075</v>
      </c>
    </row>
    <row r="348">
      <c r="A348" s="13">
        <v>193936.0</v>
      </c>
      <c r="B348" s="14" t="s">
        <v>356</v>
      </c>
      <c r="C348" s="14" t="s">
        <v>1096</v>
      </c>
      <c r="D348" s="14" t="s">
        <v>195</v>
      </c>
      <c r="E348" s="14" t="s">
        <v>249</v>
      </c>
      <c r="F348" s="14" t="s">
        <v>357</v>
      </c>
      <c r="G348" s="13">
        <v>2019.0</v>
      </c>
      <c r="H348" s="13" t="s">
        <v>20</v>
      </c>
      <c r="I348" s="13" t="s">
        <v>14</v>
      </c>
      <c r="J348" s="13" t="s">
        <v>961</v>
      </c>
      <c r="K348" s="17" t="s">
        <v>1075</v>
      </c>
    </row>
    <row r="349">
      <c r="A349" s="13">
        <v>193946.0</v>
      </c>
      <c r="B349" s="14" t="s">
        <v>391</v>
      </c>
      <c r="C349" s="14" t="s">
        <v>1097</v>
      </c>
      <c r="D349" s="14" t="s">
        <v>392</v>
      </c>
      <c r="E349" s="14" t="s">
        <v>389</v>
      </c>
      <c r="F349" s="14" t="s">
        <v>393</v>
      </c>
      <c r="G349" s="13">
        <v>2016.0</v>
      </c>
      <c r="H349" s="13" t="s">
        <v>20</v>
      </c>
      <c r="I349" s="13" t="s">
        <v>14</v>
      </c>
      <c r="J349" s="13" t="s">
        <v>961</v>
      </c>
      <c r="K349" s="17" t="s">
        <v>1075</v>
      </c>
    </row>
    <row r="350">
      <c r="A350" s="13">
        <v>193950.0</v>
      </c>
      <c r="B350" s="14" t="s">
        <v>405</v>
      </c>
      <c r="C350" s="14" t="s">
        <v>1098</v>
      </c>
      <c r="D350" s="14" t="s">
        <v>406</v>
      </c>
      <c r="E350" s="14" t="s">
        <v>407</v>
      </c>
      <c r="F350" s="15"/>
      <c r="G350" s="13">
        <v>2020.0</v>
      </c>
      <c r="H350" s="13" t="s">
        <v>13</v>
      </c>
      <c r="I350" s="13" t="s">
        <v>14</v>
      </c>
      <c r="J350" s="13" t="s">
        <v>961</v>
      </c>
      <c r="K350" s="17" t="s">
        <v>1075</v>
      </c>
    </row>
    <row r="351">
      <c r="A351" s="13">
        <v>193952.0</v>
      </c>
      <c r="B351" s="14" t="s">
        <v>410</v>
      </c>
      <c r="C351" s="14" t="s">
        <v>1099</v>
      </c>
      <c r="D351" s="14" t="s">
        <v>411</v>
      </c>
      <c r="E351" s="14" t="s">
        <v>249</v>
      </c>
      <c r="F351" s="14" t="s">
        <v>412</v>
      </c>
      <c r="G351" s="13">
        <v>2020.0</v>
      </c>
      <c r="H351" s="13" t="s">
        <v>20</v>
      </c>
      <c r="I351" s="13" t="s">
        <v>14</v>
      </c>
      <c r="J351" s="13" t="s">
        <v>961</v>
      </c>
      <c r="K351" s="17" t="s">
        <v>1075</v>
      </c>
    </row>
    <row r="352">
      <c r="A352" s="13">
        <v>193956.0</v>
      </c>
      <c r="B352" s="14" t="s">
        <v>423</v>
      </c>
      <c r="C352" s="14" t="s">
        <v>1100</v>
      </c>
      <c r="D352" s="14" t="s">
        <v>424</v>
      </c>
      <c r="E352" s="14" t="s">
        <v>425</v>
      </c>
      <c r="F352" s="14" t="s">
        <v>426</v>
      </c>
      <c r="G352" s="13">
        <v>2020.0</v>
      </c>
      <c r="H352" s="13" t="s">
        <v>20</v>
      </c>
      <c r="I352" s="13" t="s">
        <v>14</v>
      </c>
      <c r="J352" s="13" t="s">
        <v>961</v>
      </c>
      <c r="K352" s="17" t="s">
        <v>1075</v>
      </c>
    </row>
    <row r="353">
      <c r="A353" s="13">
        <v>193960.0</v>
      </c>
      <c r="B353" s="14" t="s">
        <v>437</v>
      </c>
      <c r="C353" s="14" t="s">
        <v>1101</v>
      </c>
      <c r="D353" s="14" t="s">
        <v>438</v>
      </c>
      <c r="E353" s="14" t="s">
        <v>439</v>
      </c>
      <c r="F353" s="14" t="s">
        <v>440</v>
      </c>
      <c r="G353" s="13">
        <v>2019.0</v>
      </c>
      <c r="H353" s="13" t="s">
        <v>20</v>
      </c>
      <c r="I353" s="13" t="s">
        <v>14</v>
      </c>
      <c r="J353" s="13" t="s">
        <v>961</v>
      </c>
      <c r="K353" s="17" t="s">
        <v>1075</v>
      </c>
    </row>
    <row r="354">
      <c r="A354" s="13">
        <v>193963.0</v>
      </c>
      <c r="B354" s="14" t="s">
        <v>448</v>
      </c>
      <c r="C354" s="14" t="s">
        <v>1102</v>
      </c>
      <c r="D354" s="14" t="s">
        <v>449</v>
      </c>
      <c r="E354" s="14" t="s">
        <v>256</v>
      </c>
      <c r="F354" s="14" t="s">
        <v>450</v>
      </c>
      <c r="G354" s="13">
        <v>2019.0</v>
      </c>
      <c r="H354" s="13" t="s">
        <v>20</v>
      </c>
      <c r="I354" s="13" t="s">
        <v>14</v>
      </c>
      <c r="J354" s="13" t="s">
        <v>961</v>
      </c>
      <c r="K354" s="17" t="s">
        <v>1075</v>
      </c>
    </row>
    <row r="355">
      <c r="A355" s="13">
        <v>193964.0</v>
      </c>
      <c r="B355" s="14" t="s">
        <v>451</v>
      </c>
      <c r="C355" s="14" t="s">
        <v>1103</v>
      </c>
      <c r="D355" s="14" t="s">
        <v>452</v>
      </c>
      <c r="E355" s="14" t="s">
        <v>256</v>
      </c>
      <c r="F355" s="14" t="s">
        <v>453</v>
      </c>
      <c r="G355" s="13">
        <v>2019.0</v>
      </c>
      <c r="H355" s="13" t="s">
        <v>20</v>
      </c>
      <c r="I355" s="13" t="s">
        <v>14</v>
      </c>
      <c r="J355" s="13" t="s">
        <v>961</v>
      </c>
      <c r="K355" s="17" t="s">
        <v>1104</v>
      </c>
    </row>
    <row r="356">
      <c r="A356" s="13">
        <v>193851.0</v>
      </c>
      <c r="B356" s="14" t="s">
        <v>29</v>
      </c>
      <c r="C356" s="14" t="s">
        <v>1105</v>
      </c>
      <c r="D356" s="14" t="s">
        <v>30</v>
      </c>
      <c r="E356" s="14" t="s">
        <v>31</v>
      </c>
      <c r="F356" s="14" t="s">
        <v>32</v>
      </c>
      <c r="G356" s="13">
        <v>2016.0</v>
      </c>
      <c r="H356" s="13" t="s">
        <v>13</v>
      </c>
      <c r="I356" s="13" t="s">
        <v>14</v>
      </c>
      <c r="J356" s="13" t="s">
        <v>961</v>
      </c>
      <c r="K356" s="17" t="s">
        <v>1076</v>
      </c>
    </row>
    <row r="357">
      <c r="A357" s="13">
        <v>193874.0</v>
      </c>
      <c r="B357" s="14" t="s">
        <v>119</v>
      </c>
      <c r="C357" s="14" t="s">
        <v>1106</v>
      </c>
      <c r="D357" s="14" t="s">
        <v>120</v>
      </c>
      <c r="E357" s="14" t="s">
        <v>121</v>
      </c>
      <c r="F357" s="14" t="s">
        <v>122</v>
      </c>
      <c r="G357" s="13">
        <v>2014.0</v>
      </c>
      <c r="H357" s="13" t="s">
        <v>20</v>
      </c>
      <c r="I357" s="13" t="s">
        <v>14</v>
      </c>
      <c r="J357" s="13" t="s">
        <v>961</v>
      </c>
      <c r="K357" s="17" t="s">
        <v>1076</v>
      </c>
    </row>
    <row r="358">
      <c r="A358" s="13">
        <v>193875.0</v>
      </c>
      <c r="B358" s="14" t="s">
        <v>123</v>
      </c>
      <c r="C358" s="14" t="s">
        <v>1107</v>
      </c>
      <c r="D358" s="14" t="s">
        <v>124</v>
      </c>
      <c r="E358" s="14" t="s">
        <v>125</v>
      </c>
      <c r="F358" s="14" t="s">
        <v>126</v>
      </c>
      <c r="G358" s="13">
        <v>2019.0</v>
      </c>
      <c r="H358" s="13" t="s">
        <v>20</v>
      </c>
      <c r="I358" s="13" t="s">
        <v>14</v>
      </c>
      <c r="J358" s="13" t="s">
        <v>961</v>
      </c>
      <c r="K358" s="17" t="s">
        <v>1076</v>
      </c>
    </row>
    <row r="359">
      <c r="A359" s="13">
        <v>193921.0</v>
      </c>
      <c r="B359" s="14" t="s">
        <v>300</v>
      </c>
      <c r="C359" s="14"/>
      <c r="D359" s="14" t="s">
        <v>301</v>
      </c>
      <c r="E359" s="14" t="s">
        <v>302</v>
      </c>
      <c r="F359" s="14" t="s">
        <v>303</v>
      </c>
      <c r="G359" s="13">
        <v>2017.0</v>
      </c>
      <c r="H359" s="13" t="s">
        <v>20</v>
      </c>
      <c r="I359" s="13" t="s">
        <v>14</v>
      </c>
      <c r="J359" s="13" t="s">
        <v>961</v>
      </c>
      <c r="K359" s="17" t="s">
        <v>1076</v>
      </c>
    </row>
    <row r="360">
      <c r="A360" s="13">
        <v>193926.0</v>
      </c>
      <c r="B360" s="14" t="s">
        <v>318</v>
      </c>
      <c r="C360" s="14" t="s">
        <v>1108</v>
      </c>
      <c r="D360" s="14" t="s">
        <v>319</v>
      </c>
      <c r="E360" s="14" t="s">
        <v>320</v>
      </c>
      <c r="F360" s="14" t="s">
        <v>321</v>
      </c>
      <c r="G360" s="13">
        <v>2016.0</v>
      </c>
      <c r="H360" s="13" t="s">
        <v>20</v>
      </c>
      <c r="I360" s="13" t="s">
        <v>14</v>
      </c>
      <c r="J360" s="13" t="s">
        <v>961</v>
      </c>
      <c r="K360" s="17" t="s">
        <v>1076</v>
      </c>
    </row>
    <row r="361">
      <c r="A361" s="13">
        <v>193939.0</v>
      </c>
      <c r="B361" s="14" t="s">
        <v>365</v>
      </c>
      <c r="C361" s="14" t="s">
        <v>1109</v>
      </c>
      <c r="D361" s="14" t="s">
        <v>366</v>
      </c>
      <c r="E361" s="14" t="s">
        <v>367</v>
      </c>
      <c r="F361" s="14" t="s">
        <v>368</v>
      </c>
      <c r="G361" s="13">
        <v>2018.0</v>
      </c>
      <c r="H361" s="13" t="s">
        <v>20</v>
      </c>
      <c r="I361" s="13" t="s">
        <v>14</v>
      </c>
      <c r="J361" s="13" t="s">
        <v>961</v>
      </c>
      <c r="K361" s="17" t="s">
        <v>1076</v>
      </c>
    </row>
    <row r="362">
      <c r="A362" s="13">
        <v>193943.0</v>
      </c>
      <c r="B362" s="14" t="s">
        <v>380</v>
      </c>
      <c r="C362" s="14" t="s">
        <v>1110</v>
      </c>
      <c r="D362" s="14" t="s">
        <v>381</v>
      </c>
      <c r="E362" s="14" t="s">
        <v>382</v>
      </c>
      <c r="F362" s="14" t="s">
        <v>383</v>
      </c>
      <c r="G362" s="13">
        <v>2017.0</v>
      </c>
      <c r="H362" s="13" t="s">
        <v>20</v>
      </c>
      <c r="I362" s="13" t="s">
        <v>14</v>
      </c>
      <c r="J362" s="13" t="s">
        <v>961</v>
      </c>
      <c r="K362" s="17" t="s">
        <v>1076</v>
      </c>
    </row>
    <row r="363">
      <c r="A363" s="13">
        <v>193947.0</v>
      </c>
      <c r="B363" s="14" t="s">
        <v>394</v>
      </c>
      <c r="C363" s="14"/>
      <c r="D363" s="14" t="s">
        <v>395</v>
      </c>
      <c r="E363" s="14" t="s">
        <v>396</v>
      </c>
      <c r="F363" s="14" t="s">
        <v>397</v>
      </c>
      <c r="G363" s="13">
        <v>2015.0</v>
      </c>
      <c r="H363" s="13" t="s">
        <v>20</v>
      </c>
      <c r="I363" s="13" t="s">
        <v>14</v>
      </c>
      <c r="J363" s="13" t="s">
        <v>961</v>
      </c>
      <c r="K363" s="17" t="s">
        <v>1076</v>
      </c>
    </row>
    <row r="364">
      <c r="A364" s="13">
        <v>193961.0</v>
      </c>
      <c r="B364" s="14" t="s">
        <v>441</v>
      </c>
      <c r="C364" s="14" t="s">
        <v>1111</v>
      </c>
      <c r="D364" s="14" t="s">
        <v>442</v>
      </c>
      <c r="E364" s="14" t="s">
        <v>443</v>
      </c>
      <c r="F364" s="14" t="s">
        <v>444</v>
      </c>
      <c r="G364" s="13">
        <v>2019.0</v>
      </c>
      <c r="H364" s="13" t="s">
        <v>20</v>
      </c>
      <c r="I364" s="13" t="s">
        <v>14</v>
      </c>
      <c r="J364" s="13" t="s">
        <v>961</v>
      </c>
      <c r="K364" s="17" t="s">
        <v>1076</v>
      </c>
    </row>
    <row r="365">
      <c r="A365" s="13">
        <v>193982.0</v>
      </c>
      <c r="B365" s="14" t="s">
        <v>513</v>
      </c>
      <c r="C365" s="14"/>
      <c r="D365" s="14" t="s">
        <v>514</v>
      </c>
      <c r="E365" s="14" t="s">
        <v>515</v>
      </c>
      <c r="F365" s="14" t="s">
        <v>516</v>
      </c>
      <c r="G365" s="13">
        <v>2018.0</v>
      </c>
      <c r="H365" s="13" t="s">
        <v>20</v>
      </c>
      <c r="I365" s="13" t="s">
        <v>14</v>
      </c>
      <c r="J365" s="13" t="s">
        <v>961</v>
      </c>
      <c r="K365" s="17" t="s">
        <v>1076</v>
      </c>
    </row>
    <row r="366">
      <c r="A366" s="13">
        <v>193986.0</v>
      </c>
      <c r="B366" s="14" t="s">
        <v>527</v>
      </c>
      <c r="C366" s="14" t="s">
        <v>1112</v>
      </c>
      <c r="D366" s="14" t="s">
        <v>528</v>
      </c>
      <c r="E366" s="14" t="s">
        <v>529</v>
      </c>
      <c r="F366" s="14" t="s">
        <v>530</v>
      </c>
      <c r="G366" s="13">
        <v>2017.0</v>
      </c>
      <c r="H366" s="13" t="s">
        <v>20</v>
      </c>
      <c r="I366" s="13" t="s">
        <v>14</v>
      </c>
      <c r="J366" s="13" t="s">
        <v>961</v>
      </c>
      <c r="K366" s="17" t="s">
        <v>1076</v>
      </c>
    </row>
    <row r="367">
      <c r="A367" s="13">
        <v>193994.0</v>
      </c>
      <c r="B367" s="14" t="s">
        <v>554</v>
      </c>
      <c r="C367" s="14"/>
      <c r="D367" s="14" t="s">
        <v>555</v>
      </c>
      <c r="E367" s="14" t="s">
        <v>556</v>
      </c>
      <c r="F367" s="14" t="s">
        <v>557</v>
      </c>
      <c r="G367" s="13">
        <v>2020.0</v>
      </c>
      <c r="H367" s="13" t="s">
        <v>558</v>
      </c>
      <c r="I367" s="13" t="s">
        <v>559</v>
      </c>
      <c r="J367" s="13" t="s">
        <v>961</v>
      </c>
      <c r="K367" s="17" t="s">
        <v>1073</v>
      </c>
    </row>
    <row r="368">
      <c r="A368" s="13">
        <v>194005.0</v>
      </c>
      <c r="B368" s="14" t="s">
        <v>593</v>
      </c>
      <c r="C368" s="14"/>
      <c r="D368" s="14" t="s">
        <v>594</v>
      </c>
      <c r="E368" s="14" t="s">
        <v>595</v>
      </c>
      <c r="F368" s="14" t="s">
        <v>596</v>
      </c>
      <c r="G368" s="13">
        <v>2019.0</v>
      </c>
      <c r="H368" s="13" t="s">
        <v>13</v>
      </c>
      <c r="I368" s="13" t="s">
        <v>559</v>
      </c>
      <c r="J368" s="13" t="s">
        <v>961</v>
      </c>
      <c r="K368" s="17" t="s">
        <v>1073</v>
      </c>
    </row>
    <row r="369">
      <c r="A369" s="13">
        <v>194008.0</v>
      </c>
      <c r="B369" s="14" t="s">
        <v>602</v>
      </c>
      <c r="C369" s="14"/>
      <c r="D369" s="14" t="s">
        <v>603</v>
      </c>
      <c r="E369" s="14" t="s">
        <v>604</v>
      </c>
      <c r="F369" s="14" t="s">
        <v>605</v>
      </c>
      <c r="G369" s="13">
        <v>2019.0</v>
      </c>
      <c r="H369" s="13" t="s">
        <v>13</v>
      </c>
      <c r="I369" s="13" t="s">
        <v>559</v>
      </c>
      <c r="J369" s="13" t="s">
        <v>961</v>
      </c>
      <c r="K369" s="17" t="s">
        <v>1073</v>
      </c>
    </row>
    <row r="370">
      <c r="A370" s="13">
        <v>194020.0</v>
      </c>
      <c r="B370" s="14" t="s">
        <v>635</v>
      </c>
      <c r="C370" s="14"/>
      <c r="D370" s="14" t="s">
        <v>636</v>
      </c>
      <c r="E370" s="14" t="s">
        <v>637</v>
      </c>
      <c r="F370" s="14" t="s">
        <v>638</v>
      </c>
      <c r="G370" s="13">
        <v>2019.0</v>
      </c>
      <c r="H370" s="13" t="s">
        <v>13</v>
      </c>
      <c r="I370" s="13" t="s">
        <v>559</v>
      </c>
      <c r="J370" s="13" t="s">
        <v>961</v>
      </c>
      <c r="K370" s="17" t="s">
        <v>1073</v>
      </c>
    </row>
    <row r="371">
      <c r="A371" s="13">
        <v>194031.0</v>
      </c>
      <c r="B371" s="14" t="s">
        <v>669</v>
      </c>
      <c r="C371" s="14"/>
      <c r="D371" s="14" t="s">
        <v>670</v>
      </c>
      <c r="E371" s="14" t="s">
        <v>671</v>
      </c>
      <c r="F371" s="14"/>
      <c r="G371" s="13">
        <v>2018.0</v>
      </c>
      <c r="H371" s="13" t="s">
        <v>13</v>
      </c>
      <c r="I371" s="13" t="s">
        <v>559</v>
      </c>
      <c r="J371" s="13" t="s">
        <v>961</v>
      </c>
      <c r="K371" s="17" t="s">
        <v>1073</v>
      </c>
    </row>
    <row r="372">
      <c r="A372" s="13">
        <v>194037.0</v>
      </c>
      <c r="B372" s="14" t="s">
        <v>683</v>
      </c>
      <c r="C372" s="14"/>
      <c r="D372" s="14" t="s">
        <v>684</v>
      </c>
      <c r="E372" s="14"/>
      <c r="F372" s="14" t="s">
        <v>512</v>
      </c>
      <c r="G372" s="13">
        <v>2018.0</v>
      </c>
      <c r="H372" s="13" t="s">
        <v>621</v>
      </c>
      <c r="I372" s="13" t="s">
        <v>559</v>
      </c>
      <c r="J372" s="13" t="s">
        <v>961</v>
      </c>
      <c r="K372" s="17" t="s">
        <v>1073</v>
      </c>
    </row>
    <row r="373">
      <c r="A373" s="13">
        <v>194053.0</v>
      </c>
      <c r="B373" s="14" t="s">
        <v>721</v>
      </c>
      <c r="C373" s="14"/>
      <c r="D373" s="14" t="s">
        <v>722</v>
      </c>
      <c r="E373" s="14" t="s">
        <v>723</v>
      </c>
      <c r="F373" s="14" t="s">
        <v>724</v>
      </c>
      <c r="G373" s="13">
        <v>2017.0</v>
      </c>
      <c r="H373" s="13" t="s">
        <v>13</v>
      </c>
      <c r="I373" s="13" t="s">
        <v>559</v>
      </c>
      <c r="J373" s="13" t="s">
        <v>961</v>
      </c>
      <c r="K373" s="17" t="s">
        <v>1073</v>
      </c>
    </row>
    <row r="374">
      <c r="A374" s="13">
        <v>194063.0</v>
      </c>
      <c r="B374" s="14" t="s">
        <v>744</v>
      </c>
      <c r="C374" s="14"/>
      <c r="D374" s="14" t="s">
        <v>745</v>
      </c>
      <c r="E374" s="14"/>
      <c r="F374" s="15"/>
      <c r="G374" s="13">
        <v>2017.0</v>
      </c>
      <c r="H374" s="13" t="s">
        <v>621</v>
      </c>
      <c r="I374" s="13" t="s">
        <v>559</v>
      </c>
      <c r="J374" s="13" t="s">
        <v>961</v>
      </c>
      <c r="K374" s="17" t="s">
        <v>1073</v>
      </c>
    </row>
    <row r="375">
      <c r="A375" s="13">
        <v>194072.0</v>
      </c>
      <c r="B375" s="14" t="s">
        <v>767</v>
      </c>
      <c r="C375" s="14"/>
      <c r="D375" s="14" t="s">
        <v>768</v>
      </c>
      <c r="E375" s="14"/>
      <c r="F375" s="14" t="s">
        <v>261</v>
      </c>
      <c r="G375" s="13">
        <v>2016.0</v>
      </c>
      <c r="H375" s="13" t="s">
        <v>621</v>
      </c>
      <c r="I375" s="13" t="s">
        <v>559</v>
      </c>
      <c r="J375" s="13" t="s">
        <v>961</v>
      </c>
      <c r="K375" s="17" t="s">
        <v>1073</v>
      </c>
    </row>
    <row r="376">
      <c r="A376" s="13">
        <v>194077.0</v>
      </c>
      <c r="B376" s="14" t="s">
        <v>777</v>
      </c>
      <c r="C376" s="14"/>
      <c r="D376" s="14" t="s">
        <v>778</v>
      </c>
      <c r="E376" s="14"/>
      <c r="F376" s="15"/>
      <c r="G376" s="13">
        <v>2016.0</v>
      </c>
      <c r="H376" s="13" t="s">
        <v>621</v>
      </c>
      <c r="I376" s="13" t="s">
        <v>559</v>
      </c>
      <c r="J376" s="13" t="s">
        <v>961</v>
      </c>
      <c r="K376" s="17" t="s">
        <v>1073</v>
      </c>
    </row>
    <row r="377">
      <c r="A377" s="13">
        <v>194078.0</v>
      </c>
      <c r="B377" s="14" t="s">
        <v>779</v>
      </c>
      <c r="C377" s="14"/>
      <c r="D377" s="14" t="s">
        <v>780</v>
      </c>
      <c r="E377" s="14"/>
      <c r="F377" s="14" t="s">
        <v>781</v>
      </c>
      <c r="G377" s="13">
        <v>2016.0</v>
      </c>
      <c r="H377" s="13" t="s">
        <v>621</v>
      </c>
      <c r="I377" s="13" t="s">
        <v>559</v>
      </c>
      <c r="J377" s="13" t="s">
        <v>961</v>
      </c>
      <c r="K377" s="17" t="s">
        <v>1073</v>
      </c>
    </row>
    <row r="378">
      <c r="A378" s="13">
        <v>194087.0</v>
      </c>
      <c r="B378" s="14" t="s">
        <v>799</v>
      </c>
      <c r="C378" s="14"/>
      <c r="D378" s="14" t="s">
        <v>800</v>
      </c>
      <c r="E378" s="14"/>
      <c r="F378" s="15"/>
      <c r="G378" s="13">
        <v>2014.0</v>
      </c>
      <c r="H378" s="13" t="s">
        <v>621</v>
      </c>
      <c r="I378" s="13" t="s">
        <v>559</v>
      </c>
      <c r="J378" s="13" t="s">
        <v>961</v>
      </c>
      <c r="K378" s="17" t="s">
        <v>1073</v>
      </c>
    </row>
    <row r="379">
      <c r="A379" s="13">
        <v>194084.0</v>
      </c>
      <c r="B379" s="14" t="s">
        <v>791</v>
      </c>
      <c r="C379" s="14" t="s">
        <v>1113</v>
      </c>
      <c r="D379" s="14" t="s">
        <v>792</v>
      </c>
      <c r="E379" s="14" t="s">
        <v>793</v>
      </c>
      <c r="F379" s="14" t="s">
        <v>794</v>
      </c>
      <c r="G379" s="13">
        <v>2015.0</v>
      </c>
      <c r="H379" s="13" t="s">
        <v>13</v>
      </c>
      <c r="I379" s="13" t="s">
        <v>559</v>
      </c>
      <c r="J379" s="13" t="s">
        <v>961</v>
      </c>
      <c r="K379" s="17" t="s">
        <v>1075</v>
      </c>
    </row>
  </sheetData>
  <autoFilter ref="$A$1:$K$379">
    <sortState ref="A1:K379">
      <sortCondition ref="J1:J379"/>
      <sortCondition ref="I1:I379"/>
      <sortCondition ref="K1:K379"/>
    </sortState>
  </autoFilter>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44" width="21.57"/>
  </cols>
  <sheetData>
    <row r="1">
      <c r="A1" s="110" t="s">
        <v>2401</v>
      </c>
      <c r="B1" s="110" t="s">
        <v>2402</v>
      </c>
      <c r="C1" s="110" t="s">
        <v>2403</v>
      </c>
      <c r="D1" s="110" t="s">
        <v>2404</v>
      </c>
      <c r="E1" s="110" t="s">
        <v>2405</v>
      </c>
      <c r="F1" s="110" t="s">
        <v>2243</v>
      </c>
      <c r="G1" s="110" t="s">
        <v>2406</v>
      </c>
      <c r="H1" s="110" t="s">
        <v>2407</v>
      </c>
      <c r="I1" s="110" t="s">
        <v>2408</v>
      </c>
      <c r="J1" s="110" t="s">
        <v>2409</v>
      </c>
      <c r="K1" s="110" t="s">
        <v>2410</v>
      </c>
      <c r="L1" s="110" t="s">
        <v>2411</v>
      </c>
      <c r="M1" s="110" t="s">
        <v>2412</v>
      </c>
      <c r="N1" s="110" t="s">
        <v>2413</v>
      </c>
      <c r="O1" s="110" t="s">
        <v>2414</v>
      </c>
      <c r="P1" s="110" t="s">
        <v>2415</v>
      </c>
      <c r="Q1" s="110" t="s">
        <v>2416</v>
      </c>
      <c r="R1" s="110" t="s">
        <v>2417</v>
      </c>
      <c r="S1" s="110" t="s">
        <v>2418</v>
      </c>
      <c r="T1" s="110" t="s">
        <v>2419</v>
      </c>
      <c r="U1" s="110" t="s">
        <v>2420</v>
      </c>
      <c r="V1" s="110" t="s">
        <v>2421</v>
      </c>
      <c r="W1" s="110" t="s">
        <v>2422</v>
      </c>
      <c r="X1" s="110" t="s">
        <v>2423</v>
      </c>
      <c r="Y1" s="110" t="s">
        <v>2424</v>
      </c>
      <c r="Z1" s="110" t="s">
        <v>2425</v>
      </c>
      <c r="AA1" s="110" t="s">
        <v>2426</v>
      </c>
      <c r="AB1" s="110" t="s">
        <v>2427</v>
      </c>
      <c r="AC1" s="110" t="s">
        <v>2428</v>
      </c>
      <c r="AD1" s="110" t="s">
        <v>2429</v>
      </c>
      <c r="AE1" s="110" t="s">
        <v>2430</v>
      </c>
      <c r="AF1" s="110" t="s">
        <v>2431</v>
      </c>
      <c r="AG1" s="47" t="s">
        <v>2432</v>
      </c>
      <c r="AH1" s="47" t="s">
        <v>2433</v>
      </c>
      <c r="AI1" s="47" t="s">
        <v>2434</v>
      </c>
      <c r="AJ1" s="47" t="s">
        <v>2435</v>
      </c>
      <c r="AK1" s="47" t="s">
        <v>2436</v>
      </c>
      <c r="AL1" s="47" t="s">
        <v>2437</v>
      </c>
    </row>
    <row r="2">
      <c r="A2" s="139">
        <v>44025.8437374537</v>
      </c>
      <c r="B2" s="47" t="s">
        <v>2236</v>
      </c>
      <c r="C2" s="47">
        <v>28.0</v>
      </c>
      <c r="D2" s="47" t="s">
        <v>2239</v>
      </c>
      <c r="E2" s="47" t="s">
        <v>2242</v>
      </c>
      <c r="F2" s="47" t="s">
        <v>2244</v>
      </c>
      <c r="G2" s="47">
        <v>4.0</v>
      </c>
      <c r="H2" s="47">
        <v>3.0</v>
      </c>
      <c r="I2" s="47">
        <v>3.0</v>
      </c>
      <c r="J2" s="47">
        <v>1.0</v>
      </c>
      <c r="K2" s="47">
        <v>5.0</v>
      </c>
      <c r="L2" s="47">
        <v>5.0</v>
      </c>
      <c r="M2" s="47">
        <v>4.0</v>
      </c>
      <c r="N2" s="47">
        <v>3.0</v>
      </c>
      <c r="O2" s="47">
        <v>3.0</v>
      </c>
      <c r="P2" s="47">
        <v>4.0</v>
      </c>
      <c r="Q2" s="47">
        <v>4.0</v>
      </c>
      <c r="R2" s="47">
        <v>4.0</v>
      </c>
      <c r="S2" s="47">
        <v>5.0</v>
      </c>
      <c r="T2" s="47">
        <v>4.0</v>
      </c>
      <c r="U2" s="47">
        <v>4.0</v>
      </c>
      <c r="V2" s="47">
        <v>4.0</v>
      </c>
      <c r="W2" s="47">
        <v>4.0</v>
      </c>
      <c r="X2" s="47">
        <v>4.0</v>
      </c>
      <c r="Y2" s="47">
        <v>4.0</v>
      </c>
      <c r="Z2" s="47">
        <v>3.0</v>
      </c>
      <c r="AA2" s="47">
        <v>2.0</v>
      </c>
      <c r="AB2" s="47">
        <v>5.0</v>
      </c>
      <c r="AC2" s="47">
        <v>4.0</v>
      </c>
      <c r="AD2" s="47">
        <v>5.0</v>
      </c>
      <c r="AE2" s="47">
        <v>5.0</v>
      </c>
      <c r="AF2" s="47">
        <v>3.0</v>
      </c>
      <c r="AG2" s="77"/>
      <c r="AH2" s="77"/>
      <c r="AI2" s="77"/>
      <c r="AJ2" s="77"/>
      <c r="AK2" s="77"/>
      <c r="AL2" s="77"/>
    </row>
    <row r="3">
      <c r="A3" s="139">
        <v>44025.85006502314</v>
      </c>
      <c r="B3" s="47" t="s">
        <v>2236</v>
      </c>
      <c r="C3" s="47">
        <v>29.0</v>
      </c>
      <c r="D3" s="47" t="s">
        <v>2239</v>
      </c>
      <c r="E3" s="47" t="s">
        <v>2242</v>
      </c>
      <c r="F3" s="47" t="s">
        <v>2244</v>
      </c>
      <c r="G3" s="47">
        <v>4.0</v>
      </c>
      <c r="H3" s="47">
        <v>4.0</v>
      </c>
      <c r="I3" s="47">
        <v>2.0</v>
      </c>
      <c r="J3" s="47">
        <v>4.0</v>
      </c>
      <c r="K3" s="47">
        <v>2.0</v>
      </c>
      <c r="L3" s="47">
        <v>1.0</v>
      </c>
      <c r="M3" s="47">
        <v>5.0</v>
      </c>
      <c r="N3" s="47">
        <v>5.0</v>
      </c>
      <c r="O3" s="47">
        <v>4.0</v>
      </c>
      <c r="P3" s="47">
        <v>5.0</v>
      </c>
      <c r="Q3" s="47">
        <v>4.0</v>
      </c>
      <c r="R3" s="47">
        <v>4.0</v>
      </c>
      <c r="S3" s="47">
        <v>4.0</v>
      </c>
      <c r="T3" s="47">
        <v>5.0</v>
      </c>
      <c r="U3" s="47">
        <v>5.0</v>
      </c>
      <c r="V3" s="47">
        <v>5.0</v>
      </c>
      <c r="W3" s="47">
        <v>5.0</v>
      </c>
      <c r="X3" s="47">
        <v>5.0</v>
      </c>
      <c r="Y3" s="47">
        <v>4.0</v>
      </c>
      <c r="Z3" s="47">
        <v>4.0</v>
      </c>
      <c r="AA3" s="47">
        <v>2.0</v>
      </c>
      <c r="AB3" s="47">
        <v>5.0</v>
      </c>
      <c r="AC3" s="47">
        <v>5.0</v>
      </c>
      <c r="AD3" s="47">
        <v>5.0</v>
      </c>
      <c r="AE3" s="47">
        <v>5.0</v>
      </c>
      <c r="AF3" s="47">
        <v>2.0</v>
      </c>
      <c r="AG3" s="77"/>
      <c r="AH3" s="77"/>
      <c r="AI3" s="77"/>
      <c r="AJ3" s="77"/>
      <c r="AK3" s="77"/>
      <c r="AL3" s="77"/>
    </row>
    <row r="4">
      <c r="A4" s="139">
        <v>44025.89832085648</v>
      </c>
      <c r="B4" s="47" t="s">
        <v>2236</v>
      </c>
      <c r="C4" s="47">
        <v>32.0</v>
      </c>
      <c r="D4" s="47" t="s">
        <v>2239</v>
      </c>
      <c r="E4" s="47" t="s">
        <v>2242</v>
      </c>
      <c r="F4" s="47" t="s">
        <v>2438</v>
      </c>
      <c r="G4" s="47">
        <v>3.0</v>
      </c>
      <c r="H4" s="47">
        <v>3.0</v>
      </c>
      <c r="I4" s="47">
        <v>2.0</v>
      </c>
      <c r="J4" s="47">
        <v>1.0</v>
      </c>
      <c r="K4" s="47">
        <v>5.0</v>
      </c>
      <c r="L4" s="47">
        <v>4.0</v>
      </c>
      <c r="M4" s="47">
        <v>4.0</v>
      </c>
      <c r="N4" s="47">
        <v>4.0</v>
      </c>
      <c r="O4" s="47">
        <v>5.0</v>
      </c>
      <c r="P4" s="47">
        <v>4.0</v>
      </c>
      <c r="Q4" s="47">
        <v>4.0</v>
      </c>
      <c r="R4" s="47">
        <v>5.0</v>
      </c>
      <c r="S4" s="47">
        <v>5.0</v>
      </c>
      <c r="T4" s="47">
        <v>2.0</v>
      </c>
      <c r="U4" s="47">
        <v>4.0</v>
      </c>
      <c r="V4" s="47">
        <v>2.0</v>
      </c>
      <c r="W4" s="47">
        <v>3.0</v>
      </c>
      <c r="X4" s="47">
        <v>3.0</v>
      </c>
      <c r="Y4" s="47">
        <v>3.0</v>
      </c>
      <c r="Z4" s="47">
        <v>4.0</v>
      </c>
      <c r="AA4" s="47">
        <v>1.0</v>
      </c>
      <c r="AB4" s="47">
        <v>4.0</v>
      </c>
      <c r="AC4" s="47">
        <v>5.0</v>
      </c>
      <c r="AD4" s="47">
        <v>3.0</v>
      </c>
      <c r="AE4" s="47">
        <v>4.0</v>
      </c>
      <c r="AF4" s="47">
        <v>3.0</v>
      </c>
      <c r="AG4" s="47" t="s">
        <v>2244</v>
      </c>
      <c r="AH4" s="47" t="s">
        <v>2439</v>
      </c>
      <c r="AI4" s="47" t="s">
        <v>2244</v>
      </c>
      <c r="AJ4" s="47" t="s">
        <v>2244</v>
      </c>
      <c r="AK4" s="47" t="s">
        <v>2440</v>
      </c>
      <c r="AL4" s="47" t="s">
        <v>2438</v>
      </c>
    </row>
    <row r="5">
      <c r="A5" s="139">
        <v>44027.52247355324</v>
      </c>
      <c r="B5" s="47" t="s">
        <v>2236</v>
      </c>
      <c r="C5" s="47">
        <v>27.0</v>
      </c>
      <c r="D5" s="47" t="s">
        <v>2239</v>
      </c>
      <c r="E5" s="47" t="s">
        <v>2242</v>
      </c>
      <c r="F5" s="47" t="s">
        <v>2244</v>
      </c>
      <c r="G5" s="47">
        <v>4.0</v>
      </c>
      <c r="H5" s="47">
        <v>5.0</v>
      </c>
      <c r="I5" s="47">
        <v>1.0</v>
      </c>
      <c r="J5" s="47">
        <v>1.0</v>
      </c>
      <c r="K5" s="47">
        <v>3.0</v>
      </c>
      <c r="L5" s="47">
        <v>1.0</v>
      </c>
      <c r="M5" s="47">
        <v>2.0</v>
      </c>
      <c r="N5" s="47">
        <v>4.0</v>
      </c>
      <c r="O5" s="47">
        <v>5.0</v>
      </c>
      <c r="P5" s="47">
        <v>3.0</v>
      </c>
      <c r="Q5" s="47">
        <v>3.0</v>
      </c>
      <c r="R5" s="47">
        <v>3.0</v>
      </c>
      <c r="S5" s="47">
        <v>3.0</v>
      </c>
      <c r="T5" s="47">
        <v>1.0</v>
      </c>
      <c r="U5" s="47">
        <v>5.0</v>
      </c>
      <c r="V5" s="47">
        <v>1.0</v>
      </c>
      <c r="W5" s="47">
        <v>4.0</v>
      </c>
      <c r="X5" s="47">
        <v>3.0</v>
      </c>
      <c r="Y5" s="47">
        <v>2.0</v>
      </c>
      <c r="Z5" s="47">
        <v>2.0</v>
      </c>
      <c r="AA5" s="47">
        <v>2.0</v>
      </c>
      <c r="AB5" s="47">
        <v>5.0</v>
      </c>
      <c r="AC5" s="47">
        <v>5.0</v>
      </c>
      <c r="AD5" s="47">
        <v>4.0</v>
      </c>
      <c r="AE5" s="47">
        <v>5.0</v>
      </c>
      <c r="AF5" s="47">
        <v>5.0</v>
      </c>
      <c r="AG5" s="47" t="s">
        <v>2244</v>
      </c>
      <c r="AH5" s="47">
        <v>0.0</v>
      </c>
      <c r="AI5" s="47" t="s">
        <v>2244</v>
      </c>
      <c r="AJ5" s="47" t="s">
        <v>2244</v>
      </c>
      <c r="AK5" s="47" t="s">
        <v>2441</v>
      </c>
      <c r="AL5" s="47" t="s">
        <v>2244</v>
      </c>
    </row>
    <row r="6">
      <c r="A6" s="139">
        <v>44027.80844097222</v>
      </c>
      <c r="B6" s="47" t="s">
        <v>2442</v>
      </c>
      <c r="C6" s="47">
        <v>31.0</v>
      </c>
      <c r="D6" s="47" t="s">
        <v>2239</v>
      </c>
      <c r="E6" s="47" t="s">
        <v>2241</v>
      </c>
      <c r="F6" s="47" t="s">
        <v>2438</v>
      </c>
      <c r="G6" s="47">
        <v>4.0</v>
      </c>
      <c r="H6" s="47">
        <v>4.0</v>
      </c>
      <c r="I6" s="47">
        <v>1.0</v>
      </c>
      <c r="J6" s="47">
        <v>1.0</v>
      </c>
      <c r="K6" s="47">
        <v>3.0</v>
      </c>
      <c r="L6" s="47">
        <v>5.0</v>
      </c>
      <c r="M6" s="47">
        <v>4.0</v>
      </c>
      <c r="N6" s="47">
        <v>3.0</v>
      </c>
      <c r="O6" s="47">
        <v>4.0</v>
      </c>
      <c r="P6" s="47">
        <v>3.0</v>
      </c>
      <c r="Q6" s="47">
        <v>3.0</v>
      </c>
      <c r="R6" s="47">
        <v>4.0</v>
      </c>
      <c r="S6" s="47">
        <v>5.0</v>
      </c>
      <c r="T6" s="47">
        <v>4.0</v>
      </c>
      <c r="U6" s="47">
        <v>5.0</v>
      </c>
      <c r="V6" s="47">
        <v>5.0</v>
      </c>
      <c r="W6" s="47">
        <v>5.0</v>
      </c>
      <c r="X6" s="47">
        <v>3.0</v>
      </c>
      <c r="Y6" s="47">
        <v>4.0</v>
      </c>
      <c r="Z6" s="47">
        <v>4.0</v>
      </c>
      <c r="AA6" s="47">
        <v>4.0</v>
      </c>
      <c r="AB6" s="47">
        <v>5.0</v>
      </c>
      <c r="AC6" s="47">
        <v>4.0</v>
      </c>
      <c r="AD6" s="47">
        <v>3.0</v>
      </c>
      <c r="AE6" s="47">
        <v>4.0</v>
      </c>
      <c r="AF6" s="47">
        <v>3.0</v>
      </c>
      <c r="AG6" s="47" t="s">
        <v>2244</v>
      </c>
      <c r="AH6" s="47" t="s">
        <v>2443</v>
      </c>
      <c r="AI6" s="47" t="s">
        <v>2438</v>
      </c>
      <c r="AJ6" s="47" t="s">
        <v>2438</v>
      </c>
      <c r="AK6" s="47" t="s">
        <v>2444</v>
      </c>
      <c r="AL6" s="47" t="s">
        <v>2244</v>
      </c>
    </row>
    <row r="7">
      <c r="A7" s="139">
        <v>44031.948259675926</v>
      </c>
      <c r="B7" s="47" t="s">
        <v>2236</v>
      </c>
      <c r="C7" s="47">
        <v>29.0</v>
      </c>
      <c r="D7" s="47" t="s">
        <v>2239</v>
      </c>
      <c r="E7" s="47" t="s">
        <v>2445</v>
      </c>
      <c r="F7" s="47" t="s">
        <v>2244</v>
      </c>
      <c r="G7" s="47">
        <v>3.0</v>
      </c>
      <c r="H7" s="47">
        <v>4.0</v>
      </c>
      <c r="I7" s="47">
        <v>1.0</v>
      </c>
      <c r="J7" s="47">
        <v>1.0</v>
      </c>
      <c r="K7" s="47">
        <v>3.0</v>
      </c>
      <c r="L7" s="47">
        <v>5.0</v>
      </c>
      <c r="M7" s="47">
        <v>3.0</v>
      </c>
      <c r="N7" s="47">
        <v>5.0</v>
      </c>
      <c r="O7" s="47">
        <v>5.0</v>
      </c>
      <c r="P7" s="47">
        <v>3.0</v>
      </c>
      <c r="Q7" s="47">
        <v>5.0</v>
      </c>
      <c r="R7" s="47">
        <v>3.0</v>
      </c>
      <c r="S7" s="47">
        <v>5.0</v>
      </c>
      <c r="T7" s="47">
        <v>4.0</v>
      </c>
      <c r="U7" s="47">
        <v>4.0</v>
      </c>
      <c r="V7" s="47">
        <v>3.0</v>
      </c>
      <c r="W7" s="47">
        <v>4.0</v>
      </c>
      <c r="X7" s="47">
        <v>3.0</v>
      </c>
      <c r="Y7" s="47">
        <v>4.0</v>
      </c>
      <c r="Z7" s="47">
        <v>4.0</v>
      </c>
      <c r="AA7" s="47">
        <v>1.0</v>
      </c>
      <c r="AB7" s="47">
        <v>4.0</v>
      </c>
      <c r="AC7" s="47">
        <v>4.0</v>
      </c>
      <c r="AD7" s="47">
        <v>3.0</v>
      </c>
      <c r="AE7" s="47">
        <v>4.0</v>
      </c>
      <c r="AF7" s="47">
        <v>2.0</v>
      </c>
      <c r="AG7" s="47" t="s">
        <v>2244</v>
      </c>
      <c r="AH7" s="47" t="s">
        <v>2439</v>
      </c>
      <c r="AI7" s="47" t="s">
        <v>2438</v>
      </c>
      <c r="AJ7" s="47" t="s">
        <v>2244</v>
      </c>
      <c r="AK7" s="47" t="s">
        <v>2446</v>
      </c>
      <c r="AL7" s="47" t="s">
        <v>2244</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9.14"/>
    <col customWidth="1" min="2" max="27" width="5.0"/>
    <col customWidth="1" min="28" max="42" width="5.29"/>
  </cols>
  <sheetData>
    <row r="1" ht="21.75" customHeight="1">
      <c r="A1" s="140" t="s">
        <v>2447</v>
      </c>
      <c r="B1" s="39"/>
      <c r="C1" s="39"/>
      <c r="D1" s="39"/>
      <c r="E1" s="39"/>
      <c r="F1" s="39"/>
      <c r="G1" s="39"/>
      <c r="H1" s="39"/>
      <c r="I1" s="39"/>
      <c r="J1" s="39"/>
      <c r="K1" s="39"/>
      <c r="L1" s="39"/>
      <c r="M1" s="39"/>
      <c r="N1" s="39"/>
      <c r="O1" s="39"/>
      <c r="P1" s="39"/>
      <c r="Q1" s="39"/>
      <c r="R1" s="39"/>
      <c r="S1" s="39"/>
      <c r="T1" s="39"/>
      <c r="U1" s="39"/>
      <c r="V1" s="39"/>
      <c r="W1" s="39"/>
      <c r="X1" s="39"/>
      <c r="Y1" s="39"/>
      <c r="Z1" s="39"/>
      <c r="AA1" s="40"/>
      <c r="AB1" s="141" t="s">
        <v>2294</v>
      </c>
      <c r="AC1" s="39"/>
      <c r="AD1" s="39"/>
      <c r="AE1" s="39"/>
      <c r="AF1" s="40"/>
      <c r="AG1" s="140" t="s">
        <v>2295</v>
      </c>
      <c r="AH1" s="39"/>
      <c r="AI1" s="39"/>
      <c r="AJ1" s="39"/>
      <c r="AK1" s="40"/>
      <c r="AL1" s="140" t="s">
        <v>2297</v>
      </c>
      <c r="AM1" s="39"/>
      <c r="AN1" s="39"/>
      <c r="AO1" s="39"/>
      <c r="AP1" s="40"/>
    </row>
    <row r="2">
      <c r="A2" s="142" t="s">
        <v>2448</v>
      </c>
      <c r="B2" s="142" t="s">
        <v>2449</v>
      </c>
      <c r="C2" s="142" t="s">
        <v>2450</v>
      </c>
      <c r="D2" s="142" t="s">
        <v>2451</v>
      </c>
      <c r="E2" s="142" t="s">
        <v>2452</v>
      </c>
      <c r="F2" s="142" t="s">
        <v>2453</v>
      </c>
      <c r="G2" s="142" t="s">
        <v>2454</v>
      </c>
      <c r="H2" s="142" t="s">
        <v>2455</v>
      </c>
      <c r="I2" s="142" t="s">
        <v>2456</v>
      </c>
      <c r="J2" s="142" t="s">
        <v>2457</v>
      </c>
      <c r="K2" s="142" t="s">
        <v>2458</v>
      </c>
      <c r="L2" s="142" t="s">
        <v>2459</v>
      </c>
      <c r="M2" s="142" t="s">
        <v>2460</v>
      </c>
      <c r="N2" s="142" t="s">
        <v>2461</v>
      </c>
      <c r="O2" s="142" t="s">
        <v>2462</v>
      </c>
      <c r="P2" s="142" t="s">
        <v>2463</v>
      </c>
      <c r="Q2" s="142" t="s">
        <v>2464</v>
      </c>
      <c r="R2" s="142" t="s">
        <v>2465</v>
      </c>
      <c r="S2" s="142" t="s">
        <v>2466</v>
      </c>
      <c r="T2" s="142" t="s">
        <v>2467</v>
      </c>
      <c r="U2" s="142" t="s">
        <v>2468</v>
      </c>
      <c r="V2" s="142" t="s">
        <v>2469</v>
      </c>
      <c r="W2" s="142" t="s">
        <v>2470</v>
      </c>
      <c r="X2" s="142" t="s">
        <v>2471</v>
      </c>
      <c r="Y2" s="142" t="s">
        <v>2472</v>
      </c>
      <c r="Z2" s="142" t="s">
        <v>2473</v>
      </c>
      <c r="AA2" s="143" t="s">
        <v>2474</v>
      </c>
      <c r="AB2" s="144" t="s">
        <v>2475</v>
      </c>
      <c r="AC2" s="142" t="s">
        <v>2476</v>
      </c>
      <c r="AD2" s="142" t="s">
        <v>2477</v>
      </c>
      <c r="AE2" s="142" t="s">
        <v>2478</v>
      </c>
      <c r="AF2" s="142" t="s">
        <v>2479</v>
      </c>
      <c r="AG2" s="142" t="s">
        <v>2475</v>
      </c>
      <c r="AH2" s="142" t="s">
        <v>2476</v>
      </c>
      <c r="AI2" s="142" t="s">
        <v>2477</v>
      </c>
      <c r="AJ2" s="142" t="s">
        <v>2478</v>
      </c>
      <c r="AK2" s="142" t="s">
        <v>2479</v>
      </c>
      <c r="AL2" s="142" t="s">
        <v>2475</v>
      </c>
      <c r="AM2" s="142" t="s">
        <v>2476</v>
      </c>
      <c r="AN2" s="142" t="s">
        <v>2477</v>
      </c>
      <c r="AO2" s="142" t="s">
        <v>2478</v>
      </c>
      <c r="AP2" s="142" t="s">
        <v>2479</v>
      </c>
    </row>
    <row r="3">
      <c r="A3" s="145">
        <v>44025.8437374537</v>
      </c>
      <c r="B3" s="28">
        <v>4.0</v>
      </c>
      <c r="C3" s="28">
        <v>3.0</v>
      </c>
      <c r="D3" s="28">
        <v>3.0</v>
      </c>
      <c r="E3" s="28">
        <v>1.0</v>
      </c>
      <c r="F3" s="28">
        <v>5.0</v>
      </c>
      <c r="G3" s="28">
        <v>5.0</v>
      </c>
      <c r="H3" s="28">
        <v>4.0</v>
      </c>
      <c r="I3" s="28">
        <v>3.0</v>
      </c>
      <c r="J3" s="28">
        <v>3.0</v>
      </c>
      <c r="K3" s="28">
        <v>4.0</v>
      </c>
      <c r="L3" s="28">
        <v>4.0</v>
      </c>
      <c r="M3" s="28">
        <v>4.0</v>
      </c>
      <c r="N3" s="28">
        <v>5.0</v>
      </c>
      <c r="O3" s="28">
        <v>4.0</v>
      </c>
      <c r="P3" s="28">
        <v>4.0</v>
      </c>
      <c r="Q3" s="28">
        <v>4.0</v>
      </c>
      <c r="R3" s="28">
        <v>4.0</v>
      </c>
      <c r="S3" s="28">
        <v>4.0</v>
      </c>
      <c r="T3" s="28">
        <v>4.0</v>
      </c>
      <c r="U3" s="28">
        <v>3.0</v>
      </c>
      <c r="V3" s="28">
        <v>2.0</v>
      </c>
      <c r="W3" s="28">
        <v>5.0</v>
      </c>
      <c r="X3" s="28">
        <v>4.0</v>
      </c>
      <c r="Y3" s="28">
        <v>5.0</v>
      </c>
      <c r="Z3" s="28">
        <v>5.0</v>
      </c>
      <c r="AA3" s="146">
        <v>3.0</v>
      </c>
      <c r="AB3" s="147">
        <f t="shared" ref="AB3:AB8" si="1">(6-$D3)+(6-$E3)+$K3+$P3+$Q3+$R3+$S3</f>
        <v>28</v>
      </c>
      <c r="AC3" s="26">
        <f t="shared" ref="AC3:AC8" si="2">$F3+$G3+$H3+$L3+$T3+(6-$AA3)</f>
        <v>25</v>
      </c>
      <c r="AD3" s="26">
        <f t="shared" ref="AD3:AD8" si="3">$U3+$V3+$W3</f>
        <v>10</v>
      </c>
      <c r="AE3" s="26">
        <f t="shared" ref="AE3:AE8" si="4">$I3+$J3+$M3+$N3+$O3+$X3+$Y3+$Z3</f>
        <v>33</v>
      </c>
      <c r="AF3" s="148">
        <f t="shared" ref="AF3:AF8" si="5">AVERAGE(AB3:AE3)</f>
        <v>24</v>
      </c>
      <c r="AG3" s="26">
        <f t="shared" ref="AG3:AG8" si="6">ROUND($AB3/7*4,0)</f>
        <v>16</v>
      </c>
      <c r="AH3" s="26">
        <f t="shared" ref="AH3:AH8" si="7">ROUND($AC3/6*4,0)</f>
        <v>17</v>
      </c>
      <c r="AI3" s="26">
        <f t="shared" ref="AI3:AI8" si="8">ROUND($AD3/3*4,0)</f>
        <v>13</v>
      </c>
      <c r="AJ3" s="26">
        <f t="shared" ref="AJ3:AJ8" si="9">ROUND($AE3/8*4,0)</f>
        <v>17</v>
      </c>
      <c r="AK3" s="148">
        <f t="shared" ref="AK3:AK8" si="10">AVERAGE(AG3:AJ3)</f>
        <v>15.75</v>
      </c>
      <c r="AL3" s="26">
        <f>VLOOKUP(CONCATENATE($AB3,"-",$AG3),WHOQOL_BREF!$D$62:$E$90,2,FALSE)</f>
        <v>75</v>
      </c>
      <c r="AM3" s="26">
        <f>VLOOKUP(CONCATENATE($AC3,"-",$AH3),WHOQOL_BREF!$D92:$E116,2,FALSE)</f>
        <v>81</v>
      </c>
      <c r="AN3" s="26">
        <f>VLOOKUP(CONCATENATE($AD3,"-",$AI3),WHOQOL_BREF!$D$118:$E$130,2,FALSE)</f>
        <v>56</v>
      </c>
      <c r="AO3" s="26">
        <f>VLOOKUP(CONCATENATE($AE3,"-",$AJ3),WHOQOL_BREF!$D$132:$E$164,2,FALSE)</f>
        <v>81</v>
      </c>
      <c r="AP3" s="26">
        <f t="shared" ref="AP3:AP8" si="11">AVERAGE(AL3:AO3)</f>
        <v>73.25</v>
      </c>
    </row>
    <row r="4">
      <c r="A4" s="145">
        <v>44025.85006502314</v>
      </c>
      <c r="B4" s="28">
        <v>4.0</v>
      </c>
      <c r="C4" s="28">
        <v>4.0</v>
      </c>
      <c r="D4" s="28">
        <v>2.0</v>
      </c>
      <c r="E4" s="28">
        <v>4.0</v>
      </c>
      <c r="F4" s="28">
        <v>2.0</v>
      </c>
      <c r="G4" s="28">
        <v>1.0</v>
      </c>
      <c r="H4" s="28">
        <v>5.0</v>
      </c>
      <c r="I4" s="28">
        <v>5.0</v>
      </c>
      <c r="J4" s="28">
        <v>4.0</v>
      </c>
      <c r="K4" s="28">
        <v>5.0</v>
      </c>
      <c r="L4" s="28">
        <v>4.0</v>
      </c>
      <c r="M4" s="28">
        <v>4.0</v>
      </c>
      <c r="N4" s="28">
        <v>4.0</v>
      </c>
      <c r="O4" s="28">
        <v>5.0</v>
      </c>
      <c r="P4" s="28">
        <v>5.0</v>
      </c>
      <c r="Q4" s="28">
        <v>5.0</v>
      </c>
      <c r="R4" s="28">
        <v>5.0</v>
      </c>
      <c r="S4" s="28">
        <v>5.0</v>
      </c>
      <c r="T4" s="28">
        <v>4.0</v>
      </c>
      <c r="U4" s="28">
        <v>4.0</v>
      </c>
      <c r="V4" s="28">
        <v>2.0</v>
      </c>
      <c r="W4" s="28">
        <v>5.0</v>
      </c>
      <c r="X4" s="28">
        <v>5.0</v>
      </c>
      <c r="Y4" s="28">
        <v>5.0</v>
      </c>
      <c r="Z4" s="28">
        <v>5.0</v>
      </c>
      <c r="AA4" s="146">
        <v>2.0</v>
      </c>
      <c r="AB4" s="147">
        <f t="shared" si="1"/>
        <v>31</v>
      </c>
      <c r="AC4" s="26">
        <f t="shared" si="2"/>
        <v>20</v>
      </c>
      <c r="AD4" s="26">
        <f t="shared" si="3"/>
        <v>11</v>
      </c>
      <c r="AE4" s="26">
        <f t="shared" si="4"/>
        <v>37</v>
      </c>
      <c r="AF4" s="148">
        <f t="shared" si="5"/>
        <v>24.75</v>
      </c>
      <c r="AG4" s="26">
        <f t="shared" si="6"/>
        <v>18</v>
      </c>
      <c r="AH4" s="26">
        <f t="shared" si="7"/>
        <v>13</v>
      </c>
      <c r="AI4" s="26">
        <f t="shared" si="8"/>
        <v>15</v>
      </c>
      <c r="AJ4" s="26">
        <f t="shared" si="9"/>
        <v>19</v>
      </c>
      <c r="AK4" s="148">
        <f t="shared" si="10"/>
        <v>16.25</v>
      </c>
      <c r="AL4" s="26">
        <f>VLOOKUP(CONCATENATE($AB4,"-",$AG4),WHOQOL_BREF!$D$62:$E$90,2,FALSE)</f>
        <v>88</v>
      </c>
      <c r="AM4" s="26">
        <f>VLOOKUP(CONCATENATE($AC4,"-",$AH4),WHOQOL_BREF!$D93:$E117,2,FALSE)</f>
        <v>56</v>
      </c>
      <c r="AN4" s="26">
        <f>VLOOKUP(CONCATENATE($AD4,"-",$AI4),WHOQOL_BREF!$D$118:$E$130,2,FALSE)</f>
        <v>69</v>
      </c>
      <c r="AO4" s="26">
        <f>VLOOKUP(CONCATENATE($AE4,"-",$AJ4),WHOQOL_BREF!$D$132:$E$164,2,FALSE)</f>
        <v>94</v>
      </c>
      <c r="AP4" s="26">
        <f t="shared" si="11"/>
        <v>76.75</v>
      </c>
    </row>
    <row r="5">
      <c r="A5" s="145">
        <v>44025.89832085648</v>
      </c>
      <c r="B5" s="28">
        <v>3.0</v>
      </c>
      <c r="C5" s="28">
        <v>3.0</v>
      </c>
      <c r="D5" s="28">
        <v>2.0</v>
      </c>
      <c r="E5" s="28">
        <v>1.0</v>
      </c>
      <c r="F5" s="28">
        <v>5.0</v>
      </c>
      <c r="G5" s="28">
        <v>4.0</v>
      </c>
      <c r="H5" s="28">
        <v>4.0</v>
      </c>
      <c r="I5" s="28">
        <v>4.0</v>
      </c>
      <c r="J5" s="28">
        <v>5.0</v>
      </c>
      <c r="K5" s="28">
        <v>4.0</v>
      </c>
      <c r="L5" s="28">
        <v>4.0</v>
      </c>
      <c r="M5" s="28">
        <v>5.0</v>
      </c>
      <c r="N5" s="28">
        <v>5.0</v>
      </c>
      <c r="O5" s="28">
        <v>2.0</v>
      </c>
      <c r="P5" s="28">
        <v>4.0</v>
      </c>
      <c r="Q5" s="28">
        <v>2.0</v>
      </c>
      <c r="R5" s="28">
        <v>3.0</v>
      </c>
      <c r="S5" s="28">
        <v>3.0</v>
      </c>
      <c r="T5" s="28">
        <v>3.0</v>
      </c>
      <c r="U5" s="28">
        <v>4.0</v>
      </c>
      <c r="V5" s="28">
        <v>1.0</v>
      </c>
      <c r="W5" s="28">
        <v>4.0</v>
      </c>
      <c r="X5" s="28">
        <v>5.0</v>
      </c>
      <c r="Y5" s="28">
        <v>3.0</v>
      </c>
      <c r="Z5" s="28">
        <v>4.0</v>
      </c>
      <c r="AA5" s="146">
        <v>3.0</v>
      </c>
      <c r="AB5" s="147">
        <f t="shared" si="1"/>
        <v>25</v>
      </c>
      <c r="AC5" s="26">
        <f t="shared" si="2"/>
        <v>23</v>
      </c>
      <c r="AD5" s="26">
        <f t="shared" si="3"/>
        <v>9</v>
      </c>
      <c r="AE5" s="26">
        <f t="shared" si="4"/>
        <v>33</v>
      </c>
      <c r="AF5" s="148">
        <f t="shared" si="5"/>
        <v>22.5</v>
      </c>
      <c r="AG5" s="26">
        <f t="shared" si="6"/>
        <v>14</v>
      </c>
      <c r="AH5" s="26">
        <f t="shared" si="7"/>
        <v>15</v>
      </c>
      <c r="AI5" s="26">
        <f t="shared" si="8"/>
        <v>12</v>
      </c>
      <c r="AJ5" s="26">
        <f t="shared" si="9"/>
        <v>17</v>
      </c>
      <c r="AK5" s="148">
        <f t="shared" si="10"/>
        <v>14.5</v>
      </c>
      <c r="AL5" s="26">
        <f>VLOOKUP(CONCATENATE($AB5,"-",$AG5),WHOQOL_BREF!$D$62:$E$90,2,FALSE)</f>
        <v>63</v>
      </c>
      <c r="AM5" s="26">
        <f>VLOOKUP(CONCATENATE($AC5,"-",$AH5),WHOQOL_BREF!$D94:$E118,2,FALSE)</f>
        <v>69</v>
      </c>
      <c r="AN5" s="26">
        <f>VLOOKUP(CONCATENATE($AD5,"-",$AI5),WHOQOL_BREF!$D$118:$E$130,2,FALSE)</f>
        <v>50</v>
      </c>
      <c r="AO5" s="26">
        <f>VLOOKUP(CONCATENATE($AE5,"-",$AJ5),WHOQOL_BREF!$D$132:$E$164,2,FALSE)</f>
        <v>81</v>
      </c>
      <c r="AP5" s="26">
        <f t="shared" si="11"/>
        <v>65.75</v>
      </c>
    </row>
    <row r="6">
      <c r="A6" s="145">
        <v>44027.52247355324</v>
      </c>
      <c r="B6" s="28">
        <v>4.0</v>
      </c>
      <c r="C6" s="28">
        <v>5.0</v>
      </c>
      <c r="D6" s="28">
        <v>1.0</v>
      </c>
      <c r="E6" s="28">
        <v>1.0</v>
      </c>
      <c r="F6" s="28">
        <v>3.0</v>
      </c>
      <c r="G6" s="28">
        <v>1.0</v>
      </c>
      <c r="H6" s="28">
        <v>2.0</v>
      </c>
      <c r="I6" s="28">
        <v>4.0</v>
      </c>
      <c r="J6" s="28">
        <v>5.0</v>
      </c>
      <c r="K6" s="28">
        <v>3.0</v>
      </c>
      <c r="L6" s="28">
        <v>3.0</v>
      </c>
      <c r="M6" s="28">
        <v>3.0</v>
      </c>
      <c r="N6" s="28">
        <v>3.0</v>
      </c>
      <c r="O6" s="28">
        <v>1.0</v>
      </c>
      <c r="P6" s="28">
        <v>5.0</v>
      </c>
      <c r="Q6" s="28">
        <v>1.0</v>
      </c>
      <c r="R6" s="28">
        <v>4.0</v>
      </c>
      <c r="S6" s="28">
        <v>3.0</v>
      </c>
      <c r="T6" s="28">
        <v>2.0</v>
      </c>
      <c r="U6" s="28">
        <v>2.0</v>
      </c>
      <c r="V6" s="28">
        <v>2.0</v>
      </c>
      <c r="W6" s="28">
        <v>5.0</v>
      </c>
      <c r="X6" s="28">
        <v>5.0</v>
      </c>
      <c r="Y6" s="28">
        <v>4.0</v>
      </c>
      <c r="Z6" s="28">
        <v>5.0</v>
      </c>
      <c r="AA6" s="146">
        <v>5.0</v>
      </c>
      <c r="AB6" s="147">
        <f t="shared" si="1"/>
        <v>26</v>
      </c>
      <c r="AC6" s="26">
        <f t="shared" si="2"/>
        <v>12</v>
      </c>
      <c r="AD6" s="26">
        <f t="shared" si="3"/>
        <v>9</v>
      </c>
      <c r="AE6" s="26">
        <f t="shared" si="4"/>
        <v>30</v>
      </c>
      <c r="AF6" s="148">
        <f t="shared" si="5"/>
        <v>19.25</v>
      </c>
      <c r="AG6" s="26">
        <f t="shared" si="6"/>
        <v>15</v>
      </c>
      <c r="AH6" s="26">
        <f t="shared" si="7"/>
        <v>8</v>
      </c>
      <c r="AI6" s="26">
        <f t="shared" si="8"/>
        <v>12</v>
      </c>
      <c r="AJ6" s="26">
        <f t="shared" si="9"/>
        <v>15</v>
      </c>
      <c r="AK6" s="148">
        <f t="shared" si="10"/>
        <v>12.5</v>
      </c>
      <c r="AL6" s="26">
        <f>VLOOKUP(CONCATENATE($AB6,"-",$AG6),WHOQOL_BREF!$D$62:$E$90,2,FALSE)</f>
        <v>69</v>
      </c>
      <c r="AM6" s="26">
        <f>VLOOKUP(CONCATENATE($AC6,"-",$AH6),WHOQOL_BREF!$D95:$E119,2,FALSE)</f>
        <v>25</v>
      </c>
      <c r="AN6" s="26">
        <f>VLOOKUP(CONCATENATE($AD6,"-",$AI6),WHOQOL_BREF!$D$118:$E$130,2,FALSE)</f>
        <v>50</v>
      </c>
      <c r="AO6" s="26">
        <f>VLOOKUP(CONCATENATE($AE6,"-",$AJ6),WHOQOL_BREF!$D$132:$E$164,2,FALSE)</f>
        <v>69</v>
      </c>
      <c r="AP6" s="26">
        <f t="shared" si="11"/>
        <v>53.25</v>
      </c>
    </row>
    <row r="7">
      <c r="A7" s="145">
        <v>44027.80844097222</v>
      </c>
      <c r="B7" s="28">
        <v>4.0</v>
      </c>
      <c r="C7" s="28">
        <v>4.0</v>
      </c>
      <c r="D7" s="28">
        <v>1.0</v>
      </c>
      <c r="E7" s="28">
        <v>1.0</v>
      </c>
      <c r="F7" s="28">
        <v>3.0</v>
      </c>
      <c r="G7" s="28">
        <v>5.0</v>
      </c>
      <c r="H7" s="28">
        <v>4.0</v>
      </c>
      <c r="I7" s="28">
        <v>3.0</v>
      </c>
      <c r="J7" s="28">
        <v>4.0</v>
      </c>
      <c r="K7" s="28">
        <v>3.0</v>
      </c>
      <c r="L7" s="28">
        <v>3.0</v>
      </c>
      <c r="M7" s="28">
        <v>4.0</v>
      </c>
      <c r="N7" s="28">
        <v>5.0</v>
      </c>
      <c r="O7" s="28">
        <v>4.0</v>
      </c>
      <c r="P7" s="28">
        <v>5.0</v>
      </c>
      <c r="Q7" s="28">
        <v>5.0</v>
      </c>
      <c r="R7" s="28">
        <v>5.0</v>
      </c>
      <c r="S7" s="28">
        <v>3.0</v>
      </c>
      <c r="T7" s="28">
        <v>4.0</v>
      </c>
      <c r="U7" s="28">
        <v>4.0</v>
      </c>
      <c r="V7" s="28">
        <v>4.0</v>
      </c>
      <c r="W7" s="28">
        <v>5.0</v>
      </c>
      <c r="X7" s="28">
        <v>4.0</v>
      </c>
      <c r="Y7" s="28">
        <v>3.0</v>
      </c>
      <c r="Z7" s="28">
        <v>4.0</v>
      </c>
      <c r="AA7" s="146">
        <v>3.0</v>
      </c>
      <c r="AB7" s="147">
        <f t="shared" si="1"/>
        <v>31</v>
      </c>
      <c r="AC7" s="26">
        <f t="shared" si="2"/>
        <v>22</v>
      </c>
      <c r="AD7" s="26">
        <f t="shared" si="3"/>
        <v>13</v>
      </c>
      <c r="AE7" s="26">
        <f t="shared" si="4"/>
        <v>31</v>
      </c>
      <c r="AF7" s="148">
        <f t="shared" si="5"/>
        <v>24.25</v>
      </c>
      <c r="AG7" s="26">
        <f t="shared" si="6"/>
        <v>18</v>
      </c>
      <c r="AH7" s="26">
        <f t="shared" si="7"/>
        <v>15</v>
      </c>
      <c r="AI7" s="26">
        <f t="shared" si="8"/>
        <v>17</v>
      </c>
      <c r="AJ7" s="26">
        <f t="shared" si="9"/>
        <v>16</v>
      </c>
      <c r="AK7" s="148">
        <f t="shared" si="10"/>
        <v>16.5</v>
      </c>
      <c r="AL7" s="26">
        <f>VLOOKUP(CONCATENATE($AB7,"-",$AG7),WHOQOL_BREF!$D$62:$E$90,2,FALSE)</f>
        <v>88</v>
      </c>
      <c r="AM7" s="26">
        <f>VLOOKUP(CONCATENATE($AC7,"-",$AH7),WHOQOL_BREF!$D96:$E120,2,FALSE)</f>
        <v>69</v>
      </c>
      <c r="AN7" s="26">
        <f>VLOOKUP(CONCATENATE($AD7,"-",$AI7),WHOQOL_BREF!$D$118:$E$130,2,FALSE)</f>
        <v>81</v>
      </c>
      <c r="AO7" s="26">
        <f>VLOOKUP(CONCATENATE($AE7,"-",$AJ7),WHOQOL_BREF!$D$132:$E$164,2,FALSE)</f>
        <v>75</v>
      </c>
      <c r="AP7" s="26">
        <f t="shared" si="11"/>
        <v>78.25</v>
      </c>
    </row>
    <row r="8">
      <c r="A8" s="149"/>
      <c r="B8" s="28">
        <v>3.0</v>
      </c>
      <c r="C8" s="28">
        <v>4.0</v>
      </c>
      <c r="D8" s="28">
        <v>1.0</v>
      </c>
      <c r="E8" s="28">
        <v>1.0</v>
      </c>
      <c r="F8" s="28">
        <v>3.0</v>
      </c>
      <c r="G8" s="28">
        <v>5.0</v>
      </c>
      <c r="H8" s="28">
        <v>3.0</v>
      </c>
      <c r="I8" s="28">
        <v>5.0</v>
      </c>
      <c r="J8" s="28">
        <v>5.0</v>
      </c>
      <c r="K8" s="28">
        <v>3.0</v>
      </c>
      <c r="L8" s="28">
        <v>5.0</v>
      </c>
      <c r="M8" s="28">
        <v>3.0</v>
      </c>
      <c r="N8" s="28">
        <v>5.0</v>
      </c>
      <c r="O8" s="28">
        <v>4.0</v>
      </c>
      <c r="P8" s="28">
        <v>4.0</v>
      </c>
      <c r="Q8" s="28">
        <v>3.0</v>
      </c>
      <c r="R8" s="28">
        <v>4.0</v>
      </c>
      <c r="S8" s="28">
        <v>3.0</v>
      </c>
      <c r="T8" s="28">
        <v>4.0</v>
      </c>
      <c r="U8" s="28">
        <v>4.0</v>
      </c>
      <c r="V8" s="28">
        <v>1.0</v>
      </c>
      <c r="W8" s="28">
        <v>4.0</v>
      </c>
      <c r="X8" s="28">
        <v>4.0</v>
      </c>
      <c r="Y8" s="28">
        <v>3.0</v>
      </c>
      <c r="Z8" s="28">
        <v>4.0</v>
      </c>
      <c r="AA8" s="146">
        <v>2.0</v>
      </c>
      <c r="AB8" s="147">
        <f t="shared" si="1"/>
        <v>27</v>
      </c>
      <c r="AC8" s="26">
        <f t="shared" si="2"/>
        <v>24</v>
      </c>
      <c r="AD8" s="26">
        <f t="shared" si="3"/>
        <v>9</v>
      </c>
      <c r="AE8" s="26">
        <f t="shared" si="4"/>
        <v>33</v>
      </c>
      <c r="AF8" s="148">
        <f t="shared" si="5"/>
        <v>23.25</v>
      </c>
      <c r="AG8" s="26">
        <f t="shared" si="6"/>
        <v>15</v>
      </c>
      <c r="AH8" s="26">
        <f t="shared" si="7"/>
        <v>16</v>
      </c>
      <c r="AI8" s="26">
        <f t="shared" si="8"/>
        <v>12</v>
      </c>
      <c r="AJ8" s="26">
        <f t="shared" si="9"/>
        <v>17</v>
      </c>
      <c r="AK8" s="148">
        <f t="shared" si="10"/>
        <v>15</v>
      </c>
      <c r="AL8" s="26">
        <f>VLOOKUP(CONCATENATE($AB8,"-",$AG8),WHOQOL_BREF!$D$62:$E$90,2,FALSE)</f>
        <v>69</v>
      </c>
      <c r="AM8" s="26">
        <f>VLOOKUP(CONCATENATE($AC8,"-",$AH8),WHOQOL_BREF!$D97:$E121,2,FALSE)</f>
        <v>75</v>
      </c>
      <c r="AN8" s="26">
        <f>VLOOKUP(CONCATENATE($AD8,"-",$AI8),WHOQOL_BREF!$D$118:$E$130,2,FALSE)</f>
        <v>50</v>
      </c>
      <c r="AO8" s="26">
        <f>VLOOKUP(CONCATENATE($AE8,"-",$AJ8),WHOQOL_BREF!$D$132:$E$164,2,FALSE)</f>
        <v>81</v>
      </c>
      <c r="AP8" s="26">
        <f t="shared" si="11"/>
        <v>68.75</v>
      </c>
    </row>
    <row r="9">
      <c r="A9" s="149"/>
      <c r="B9" s="26"/>
      <c r="C9" s="26"/>
      <c r="D9" s="26"/>
      <c r="E9" s="26"/>
      <c r="F9" s="26"/>
      <c r="G9" s="26"/>
      <c r="H9" s="26"/>
      <c r="I9" s="26"/>
      <c r="J9" s="26"/>
      <c r="K9" s="26"/>
      <c r="L9" s="26"/>
      <c r="M9" s="26"/>
      <c r="N9" s="26"/>
      <c r="O9" s="26"/>
      <c r="P9" s="26"/>
      <c r="Q9" s="26"/>
      <c r="R9" s="26"/>
      <c r="S9" s="26"/>
      <c r="T9" s="26"/>
      <c r="U9" s="26"/>
      <c r="V9" s="26"/>
      <c r="W9" s="26"/>
      <c r="X9" s="26"/>
      <c r="Y9" s="26"/>
      <c r="Z9" s="26"/>
      <c r="AA9" s="150"/>
      <c r="AB9" s="147"/>
      <c r="AC9" s="26"/>
      <c r="AD9" s="26"/>
      <c r="AE9" s="26"/>
      <c r="AF9" s="26"/>
      <c r="AG9" s="26"/>
      <c r="AH9" s="26"/>
      <c r="AI9" s="26"/>
      <c r="AJ9" s="26"/>
      <c r="AK9" s="26"/>
      <c r="AL9" s="26"/>
      <c r="AM9" s="26"/>
      <c r="AN9" s="26"/>
      <c r="AO9" s="26"/>
      <c r="AP9" s="26"/>
    </row>
    <row r="10">
      <c r="A10" s="149"/>
      <c r="B10" s="26"/>
      <c r="C10" s="26"/>
      <c r="D10" s="26"/>
      <c r="E10" s="26"/>
      <c r="F10" s="26"/>
      <c r="G10" s="26"/>
      <c r="H10" s="26"/>
      <c r="I10" s="26"/>
      <c r="J10" s="26"/>
      <c r="K10" s="26"/>
      <c r="L10" s="26"/>
      <c r="M10" s="26"/>
      <c r="N10" s="26"/>
      <c r="O10" s="26"/>
      <c r="P10" s="26"/>
      <c r="Q10" s="26"/>
      <c r="R10" s="26"/>
      <c r="S10" s="26"/>
      <c r="T10" s="26"/>
      <c r="U10" s="26"/>
      <c r="V10" s="26"/>
      <c r="W10" s="26"/>
      <c r="X10" s="26"/>
      <c r="Y10" s="26"/>
      <c r="Z10" s="26"/>
      <c r="AA10" s="150"/>
      <c r="AB10" s="147"/>
      <c r="AC10" s="26"/>
      <c r="AD10" s="26"/>
      <c r="AE10" s="26"/>
      <c r="AF10" s="26"/>
      <c r="AG10" s="26"/>
      <c r="AH10" s="26"/>
      <c r="AI10" s="26"/>
      <c r="AJ10" s="26"/>
      <c r="AK10" s="26"/>
      <c r="AL10" s="26"/>
      <c r="AM10" s="26"/>
      <c r="AN10" s="26"/>
      <c r="AO10" s="26"/>
      <c r="AP10" s="26"/>
    </row>
  </sheetData>
  <mergeCells count="4">
    <mergeCell ref="A1:AA1"/>
    <mergeCell ref="AB1:AF1"/>
    <mergeCell ref="AG1:AK1"/>
    <mergeCell ref="AL1:AP1"/>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4.43" defaultRowHeight="15.75"/>
  <cols>
    <col customWidth="1" min="2" max="2" width="18.29"/>
    <col customWidth="1" min="3" max="4" width="18.71"/>
    <col customWidth="1" min="5" max="5" width="18.29"/>
    <col customWidth="1" min="6" max="7" width="20.14"/>
    <col customWidth="1" min="8" max="8" width="35.57"/>
    <col customWidth="1" min="9" max="9" width="20.57"/>
    <col customWidth="1" min="10" max="10" width="43.43"/>
    <col customWidth="1" min="11" max="13" width="30.14"/>
    <col customWidth="1" min="14" max="15" width="17.29"/>
    <col customWidth="1" min="16" max="17" width="31.0"/>
    <col customWidth="1" min="18" max="19" width="25.86"/>
    <col customWidth="1" min="21" max="21" width="15.71"/>
    <col customWidth="1" min="23" max="28" width="25.86"/>
    <col customWidth="1" min="29" max="29" width="40.43"/>
    <col customWidth="1" min="30" max="30" width="23.57"/>
    <col customWidth="1" min="31" max="31" width="23.14"/>
  </cols>
  <sheetData>
    <row r="1">
      <c r="A1" s="111" t="s">
        <v>958</v>
      </c>
      <c r="B1" s="111" t="s">
        <v>2480</v>
      </c>
      <c r="C1" s="111" t="s">
        <v>2481</v>
      </c>
      <c r="D1" s="111" t="s">
        <v>2482</v>
      </c>
      <c r="E1" s="111" t="s">
        <v>2483</v>
      </c>
      <c r="F1" s="111" t="s">
        <v>1119</v>
      </c>
      <c r="G1" s="111" t="s">
        <v>1118</v>
      </c>
      <c r="H1" s="111" t="s">
        <v>2484</v>
      </c>
      <c r="I1" s="111" t="s">
        <v>1120</v>
      </c>
      <c r="J1" s="151" t="s">
        <v>2485</v>
      </c>
      <c r="K1" s="152" t="s">
        <v>2486</v>
      </c>
      <c r="L1" s="112" t="s">
        <v>2487</v>
      </c>
      <c r="M1" s="112" t="s">
        <v>2488</v>
      </c>
      <c r="N1" s="111" t="s">
        <v>2489</v>
      </c>
      <c r="O1" s="111" t="s">
        <v>2490</v>
      </c>
      <c r="P1" s="112" t="s">
        <v>2491</v>
      </c>
      <c r="Q1" s="152" t="s">
        <v>2067</v>
      </c>
      <c r="R1" s="112" t="s">
        <v>2492</v>
      </c>
      <c r="S1" s="112" t="s">
        <v>2493</v>
      </c>
      <c r="T1" s="111" t="s">
        <v>2494</v>
      </c>
      <c r="U1" s="111" t="s">
        <v>1124</v>
      </c>
      <c r="V1" s="111" t="s">
        <v>1125</v>
      </c>
      <c r="W1" s="112" t="s">
        <v>2495</v>
      </c>
      <c r="X1" s="112" t="s">
        <v>2496</v>
      </c>
      <c r="Y1" s="112" t="s">
        <v>2497</v>
      </c>
      <c r="Z1" s="112" t="s">
        <v>2498</v>
      </c>
      <c r="AA1" s="112" t="s">
        <v>2499</v>
      </c>
      <c r="AB1" s="112" t="s">
        <v>2500</v>
      </c>
      <c r="AC1" s="112" t="s">
        <v>2501</v>
      </c>
      <c r="AD1" s="111" t="s">
        <v>2502</v>
      </c>
      <c r="AE1" s="111" t="s">
        <v>2503</v>
      </c>
    </row>
    <row r="2" ht="37.5" customHeight="1">
      <c r="A2" s="71">
        <v>193898.0</v>
      </c>
      <c r="B2" s="71" t="s">
        <v>1238</v>
      </c>
      <c r="C2" s="71" t="s">
        <v>1241</v>
      </c>
      <c r="D2" s="71" t="s">
        <v>1241</v>
      </c>
      <c r="E2" s="71" t="s">
        <v>2504</v>
      </c>
      <c r="F2" s="71" t="s">
        <v>2505</v>
      </c>
      <c r="G2" s="71" t="s">
        <v>2506</v>
      </c>
      <c r="H2" s="71" t="s">
        <v>2507</v>
      </c>
      <c r="I2" s="71" t="s">
        <v>2508</v>
      </c>
      <c r="J2" s="113" t="s">
        <v>2509</v>
      </c>
      <c r="K2" s="113" t="s">
        <v>2510</v>
      </c>
      <c r="L2" s="113" t="s">
        <v>2511</v>
      </c>
      <c r="M2" s="113" t="s">
        <v>2512</v>
      </c>
      <c r="N2" s="71" t="s">
        <v>1860</v>
      </c>
      <c r="O2" s="71" t="s">
        <v>1860</v>
      </c>
      <c r="P2" s="113" t="s">
        <v>2513</v>
      </c>
      <c r="Q2" s="153"/>
      <c r="R2" s="113" t="s">
        <v>1860</v>
      </c>
      <c r="S2" s="113" t="s">
        <v>1860</v>
      </c>
      <c r="T2" s="71" t="s">
        <v>1860</v>
      </c>
      <c r="U2" s="71" t="s">
        <v>2205</v>
      </c>
      <c r="V2" s="71" t="s">
        <v>1860</v>
      </c>
      <c r="W2" s="153"/>
      <c r="X2" s="153"/>
      <c r="Y2" s="153"/>
      <c r="Z2" s="153"/>
      <c r="AA2" s="153"/>
      <c r="AB2" s="153"/>
      <c r="AC2" s="113" t="s">
        <v>2514</v>
      </c>
      <c r="AD2" s="71"/>
      <c r="AE2" s="71"/>
    </row>
    <row r="3" ht="37.5" hidden="1" customHeight="1">
      <c r="A3" s="71">
        <v>193923.0</v>
      </c>
      <c r="B3" s="71" t="s">
        <v>1238</v>
      </c>
      <c r="C3" s="71" t="s">
        <v>1241</v>
      </c>
      <c r="D3" s="71"/>
      <c r="E3" s="71" t="s">
        <v>1237</v>
      </c>
      <c r="F3" s="71" t="s">
        <v>2515</v>
      </c>
      <c r="G3" s="71" t="s">
        <v>2516</v>
      </c>
      <c r="H3" s="71" t="s">
        <v>2517</v>
      </c>
      <c r="I3" s="71" t="s">
        <v>2508</v>
      </c>
      <c r="J3" s="113" t="s">
        <v>2518</v>
      </c>
      <c r="K3" s="113" t="s">
        <v>1860</v>
      </c>
      <c r="L3" s="113" t="s">
        <v>2519</v>
      </c>
      <c r="M3" s="113" t="s">
        <v>2520</v>
      </c>
      <c r="N3" s="71" t="s">
        <v>2521</v>
      </c>
      <c r="O3" s="71" t="s">
        <v>1860</v>
      </c>
      <c r="P3" s="153"/>
      <c r="Q3" s="113" t="s">
        <v>2522</v>
      </c>
      <c r="R3" s="113" t="s">
        <v>2523</v>
      </c>
      <c r="S3" s="113" t="s">
        <v>2523</v>
      </c>
      <c r="T3" s="71" t="s">
        <v>2524</v>
      </c>
      <c r="U3" s="71" t="s">
        <v>2203</v>
      </c>
      <c r="V3" s="71" t="s">
        <v>2525</v>
      </c>
      <c r="W3" s="153"/>
      <c r="X3" s="153"/>
      <c r="Y3" s="153"/>
      <c r="Z3" s="153"/>
      <c r="AA3" s="153"/>
      <c r="AB3" s="153"/>
      <c r="AC3" s="113" t="s">
        <v>2526</v>
      </c>
      <c r="AD3" s="71"/>
      <c r="AE3" s="71" t="s">
        <v>2527</v>
      </c>
    </row>
    <row r="4" ht="37.5" customHeight="1">
      <c r="A4" s="71">
        <v>193979.0</v>
      </c>
      <c r="B4" s="71" t="s">
        <v>1239</v>
      </c>
      <c r="C4" s="71" t="s">
        <v>1241</v>
      </c>
      <c r="D4" s="71" t="s">
        <v>1241</v>
      </c>
      <c r="E4" s="71" t="s">
        <v>1233</v>
      </c>
      <c r="F4" s="71" t="s">
        <v>2505</v>
      </c>
      <c r="G4" s="71" t="s">
        <v>2528</v>
      </c>
      <c r="H4" s="71" t="s">
        <v>2529</v>
      </c>
      <c r="I4" s="71" t="s">
        <v>2508</v>
      </c>
      <c r="J4" s="113" t="s">
        <v>2530</v>
      </c>
      <c r="K4" s="113" t="s">
        <v>2531</v>
      </c>
      <c r="L4" s="113" t="s">
        <v>2532</v>
      </c>
      <c r="M4" s="113" t="s">
        <v>1649</v>
      </c>
      <c r="N4" s="71" t="s">
        <v>2521</v>
      </c>
      <c r="O4" s="71" t="s">
        <v>2108</v>
      </c>
      <c r="P4" s="113" t="s">
        <v>1649</v>
      </c>
      <c r="Q4" s="113" t="s">
        <v>2147</v>
      </c>
      <c r="R4" s="113" t="s">
        <v>1866</v>
      </c>
      <c r="S4" s="113" t="s">
        <v>1869</v>
      </c>
      <c r="T4" s="71" t="s">
        <v>1860</v>
      </c>
      <c r="U4" s="71" t="s">
        <v>2201</v>
      </c>
      <c r="V4" s="71" t="s">
        <v>2533</v>
      </c>
      <c r="W4" s="153"/>
      <c r="X4" s="153"/>
      <c r="Y4" s="153"/>
      <c r="Z4" s="153"/>
      <c r="AA4" s="153"/>
      <c r="AB4" s="153"/>
      <c r="AC4" s="153"/>
      <c r="AD4" s="154"/>
      <c r="AE4" s="154"/>
    </row>
    <row r="5" ht="37.5" customHeight="1">
      <c r="A5" s="71">
        <v>193913.0</v>
      </c>
      <c r="B5" s="71" t="s">
        <v>1239</v>
      </c>
      <c r="C5" s="71" t="s">
        <v>1241</v>
      </c>
      <c r="D5" s="71" t="s">
        <v>1241</v>
      </c>
      <c r="E5" s="71" t="s">
        <v>1234</v>
      </c>
      <c r="F5" s="71" t="s">
        <v>2534</v>
      </c>
      <c r="G5" s="71" t="s">
        <v>2535</v>
      </c>
      <c r="H5" s="71" t="s">
        <v>2536</v>
      </c>
      <c r="I5" s="71" t="s">
        <v>2508</v>
      </c>
      <c r="J5" s="113" t="s">
        <v>2537</v>
      </c>
      <c r="K5" s="113" t="s">
        <v>2538</v>
      </c>
      <c r="L5" s="113" t="s">
        <v>2539</v>
      </c>
      <c r="M5" s="113" t="s">
        <v>2540</v>
      </c>
      <c r="N5" s="71" t="s">
        <v>2521</v>
      </c>
      <c r="O5" s="71" t="s">
        <v>1860</v>
      </c>
      <c r="P5" s="113" t="s">
        <v>2541</v>
      </c>
      <c r="Q5" s="113" t="s">
        <v>2542</v>
      </c>
      <c r="R5" s="113" t="s">
        <v>1860</v>
      </c>
      <c r="S5" s="113" t="s">
        <v>1860</v>
      </c>
      <c r="T5" s="71" t="s">
        <v>2524</v>
      </c>
      <c r="U5" s="71" t="s">
        <v>2202</v>
      </c>
      <c r="V5" s="71" t="s">
        <v>2533</v>
      </c>
      <c r="W5" s="153"/>
      <c r="X5" s="113" t="s">
        <v>1883</v>
      </c>
      <c r="Y5" s="153"/>
      <c r="Z5" s="153"/>
      <c r="AA5" s="153"/>
      <c r="AB5" s="153"/>
      <c r="AC5" s="113" t="s">
        <v>2543</v>
      </c>
      <c r="AD5" s="71"/>
      <c r="AE5" s="71"/>
    </row>
    <row r="6" ht="37.5" customHeight="1">
      <c r="A6" s="71">
        <v>193872.0</v>
      </c>
      <c r="B6" s="71" t="s">
        <v>1239</v>
      </c>
      <c r="C6" s="71" t="s">
        <v>1241</v>
      </c>
      <c r="D6" s="71" t="s">
        <v>1241</v>
      </c>
      <c r="E6" s="71" t="s">
        <v>1236</v>
      </c>
      <c r="F6" s="71" t="s">
        <v>2544</v>
      </c>
      <c r="G6" s="71" t="s">
        <v>2545</v>
      </c>
      <c r="H6" s="71" t="s">
        <v>2546</v>
      </c>
      <c r="I6" s="71" t="s">
        <v>2508</v>
      </c>
      <c r="J6" s="113" t="s">
        <v>2547</v>
      </c>
      <c r="K6" s="113" t="s">
        <v>2548</v>
      </c>
      <c r="L6" s="113" t="s">
        <v>2549</v>
      </c>
      <c r="M6" s="113" t="s">
        <v>2550</v>
      </c>
      <c r="N6" s="71" t="s">
        <v>2551</v>
      </c>
      <c r="O6" s="71" t="s">
        <v>2552</v>
      </c>
      <c r="P6" s="113" t="s">
        <v>2553</v>
      </c>
      <c r="Q6" s="113" t="s">
        <v>2195</v>
      </c>
      <c r="R6" s="113" t="s">
        <v>1860</v>
      </c>
      <c r="S6" s="113" t="s">
        <v>1860</v>
      </c>
      <c r="T6" s="71" t="s">
        <v>2554</v>
      </c>
      <c r="U6" s="71" t="s">
        <v>2202</v>
      </c>
      <c r="V6" s="71" t="s">
        <v>2525</v>
      </c>
      <c r="W6" s="153"/>
      <c r="X6" s="153"/>
      <c r="Y6" s="153"/>
      <c r="Z6" s="153"/>
      <c r="AA6" s="153"/>
      <c r="AB6" s="113" t="s">
        <v>2030</v>
      </c>
      <c r="AC6" s="153"/>
      <c r="AD6" s="154"/>
      <c r="AE6" s="154"/>
    </row>
    <row r="7" ht="37.5" customHeight="1">
      <c r="A7" s="71">
        <v>193919.0</v>
      </c>
      <c r="B7" s="71" t="s">
        <v>1238</v>
      </c>
      <c r="C7" s="71" t="s">
        <v>1241</v>
      </c>
      <c r="D7" s="71" t="s">
        <v>1241</v>
      </c>
      <c r="E7" s="71" t="s">
        <v>1233</v>
      </c>
      <c r="F7" s="71" t="s">
        <v>2555</v>
      </c>
      <c r="G7" s="71" t="s">
        <v>2556</v>
      </c>
      <c r="H7" s="71" t="s">
        <v>2557</v>
      </c>
      <c r="I7" s="71" t="s">
        <v>1860</v>
      </c>
      <c r="J7" s="113" t="s">
        <v>2558</v>
      </c>
      <c r="K7" s="113" t="s">
        <v>1860</v>
      </c>
      <c r="L7" s="113" t="s">
        <v>2559</v>
      </c>
      <c r="M7" s="153"/>
      <c r="N7" s="71" t="s">
        <v>1860</v>
      </c>
      <c r="O7" s="71" t="s">
        <v>2560</v>
      </c>
      <c r="P7" s="113" t="s">
        <v>2561</v>
      </c>
      <c r="Q7" s="153"/>
      <c r="R7" s="113" t="s">
        <v>1860</v>
      </c>
      <c r="S7" s="113" t="s">
        <v>1860</v>
      </c>
      <c r="T7" s="71" t="s">
        <v>2524</v>
      </c>
      <c r="U7" s="71" t="s">
        <v>2202</v>
      </c>
      <c r="V7" s="71" t="s">
        <v>2533</v>
      </c>
      <c r="W7" s="153"/>
      <c r="X7" s="153"/>
      <c r="Y7" s="153"/>
      <c r="Z7" s="153"/>
      <c r="AA7" s="153"/>
      <c r="AB7" s="153"/>
      <c r="AC7" s="113" t="s">
        <v>2562</v>
      </c>
      <c r="AD7" s="71"/>
      <c r="AE7" s="71"/>
    </row>
    <row r="8" ht="37.5" customHeight="1">
      <c r="A8" s="71">
        <v>193969.0</v>
      </c>
      <c r="B8" s="71" t="s">
        <v>1238</v>
      </c>
      <c r="C8" s="71" t="s">
        <v>1241</v>
      </c>
      <c r="D8" s="71" t="s">
        <v>1241</v>
      </c>
      <c r="E8" s="71" t="s">
        <v>1233</v>
      </c>
      <c r="F8" s="71" t="s">
        <v>2563</v>
      </c>
      <c r="G8" s="71" t="s">
        <v>2564</v>
      </c>
      <c r="H8" s="71" t="s">
        <v>2565</v>
      </c>
      <c r="I8" s="71" t="s">
        <v>2508</v>
      </c>
      <c r="J8" s="113" t="s">
        <v>2566</v>
      </c>
      <c r="K8" s="113" t="s">
        <v>1860</v>
      </c>
      <c r="L8" s="153"/>
      <c r="M8" s="113" t="s">
        <v>1782</v>
      </c>
      <c r="N8" s="71" t="s">
        <v>1860</v>
      </c>
      <c r="O8" s="71" t="s">
        <v>1860</v>
      </c>
      <c r="P8" s="113" t="s">
        <v>2567</v>
      </c>
      <c r="Q8" s="153"/>
      <c r="R8" s="113" t="s">
        <v>1860</v>
      </c>
      <c r="S8" s="113" t="s">
        <v>1860</v>
      </c>
      <c r="T8" s="71" t="s">
        <v>1860</v>
      </c>
      <c r="U8" s="71" t="s">
        <v>2205</v>
      </c>
      <c r="V8" s="71" t="s">
        <v>2533</v>
      </c>
      <c r="W8" s="153"/>
      <c r="X8" s="153"/>
      <c r="Y8" s="153"/>
      <c r="Z8" s="153"/>
      <c r="AA8" s="153"/>
      <c r="AB8" s="153"/>
      <c r="AC8" s="113" t="s">
        <v>2568</v>
      </c>
      <c r="AD8" s="71"/>
      <c r="AE8" s="71"/>
    </row>
    <row r="9" ht="37.5" customHeight="1">
      <c r="A9" s="71">
        <v>193993.0</v>
      </c>
      <c r="B9" s="71" t="s">
        <v>1238</v>
      </c>
      <c r="C9" s="71" t="s">
        <v>1241</v>
      </c>
      <c r="D9" s="71" t="s">
        <v>1241</v>
      </c>
      <c r="E9" s="71" t="s">
        <v>1233</v>
      </c>
      <c r="F9" s="71" t="s">
        <v>2569</v>
      </c>
      <c r="G9" s="71" t="s">
        <v>2570</v>
      </c>
      <c r="H9" s="71" t="s">
        <v>2571</v>
      </c>
      <c r="I9" s="71" t="s">
        <v>2508</v>
      </c>
      <c r="J9" s="113" t="s">
        <v>2572</v>
      </c>
      <c r="K9" s="113" t="s">
        <v>1860</v>
      </c>
      <c r="L9" s="153"/>
      <c r="M9" s="153"/>
      <c r="N9" s="71" t="s">
        <v>2521</v>
      </c>
      <c r="O9" s="71" t="s">
        <v>2573</v>
      </c>
      <c r="P9" s="113" t="s">
        <v>2574</v>
      </c>
      <c r="Q9" s="113" t="s">
        <v>2575</v>
      </c>
      <c r="R9" s="113" t="s">
        <v>1860</v>
      </c>
      <c r="S9" s="113" t="s">
        <v>1860</v>
      </c>
      <c r="T9" s="71" t="s">
        <v>1860</v>
      </c>
      <c r="U9" s="71" t="s">
        <v>2203</v>
      </c>
      <c r="V9" s="71" t="s">
        <v>1860</v>
      </c>
      <c r="W9" s="153"/>
      <c r="X9" s="113" t="s">
        <v>2576</v>
      </c>
      <c r="Y9" s="113" t="s">
        <v>2577</v>
      </c>
      <c r="Z9" s="153"/>
      <c r="AA9" s="153"/>
      <c r="AB9" s="153"/>
      <c r="AC9" s="113" t="s">
        <v>2578</v>
      </c>
      <c r="AD9" s="71"/>
      <c r="AE9" s="71"/>
    </row>
    <row r="10" ht="37.5" customHeight="1">
      <c r="A10" s="155">
        <v>194021.0</v>
      </c>
      <c r="B10" s="155" t="s">
        <v>1238</v>
      </c>
      <c r="C10" s="155" t="s">
        <v>1241</v>
      </c>
      <c r="D10" s="155" t="s">
        <v>1241</v>
      </c>
      <c r="E10" s="155" t="s">
        <v>1233</v>
      </c>
      <c r="F10" s="155" t="s">
        <v>2534</v>
      </c>
      <c r="G10" s="155" t="s">
        <v>2579</v>
      </c>
      <c r="H10" s="156"/>
      <c r="I10" s="155" t="s">
        <v>2508</v>
      </c>
      <c r="J10" s="157" t="s">
        <v>2580</v>
      </c>
      <c r="K10" s="157" t="s">
        <v>1860</v>
      </c>
      <c r="L10" s="157" t="s">
        <v>2581</v>
      </c>
      <c r="M10" s="157" t="s">
        <v>1797</v>
      </c>
      <c r="N10" s="155" t="s">
        <v>2582</v>
      </c>
      <c r="O10" s="155" t="s">
        <v>2560</v>
      </c>
      <c r="P10" s="157" t="s">
        <v>2583</v>
      </c>
      <c r="Q10" s="157" t="s">
        <v>2584</v>
      </c>
      <c r="R10" s="157" t="s">
        <v>1860</v>
      </c>
      <c r="S10" s="157" t="s">
        <v>1860</v>
      </c>
      <c r="T10" s="155" t="s">
        <v>1860</v>
      </c>
      <c r="U10" s="155" t="s">
        <v>2201</v>
      </c>
      <c r="V10" s="155" t="s">
        <v>1860</v>
      </c>
      <c r="W10" s="158"/>
      <c r="X10" s="158"/>
      <c r="Y10" s="157" t="s">
        <v>2585</v>
      </c>
      <c r="Z10" s="158"/>
      <c r="AA10" s="158"/>
      <c r="AB10" s="158"/>
      <c r="AC10" s="157" t="s">
        <v>2586</v>
      </c>
      <c r="AD10" s="155"/>
      <c r="AE10" s="155"/>
    </row>
    <row r="11" ht="37.5" customHeight="1">
      <c r="A11" s="71">
        <v>193942.0</v>
      </c>
      <c r="B11" s="159" t="s">
        <v>1239</v>
      </c>
      <c r="C11" s="71" t="s">
        <v>1241</v>
      </c>
      <c r="D11" s="71" t="s">
        <v>1241</v>
      </c>
      <c r="E11" s="71" t="s">
        <v>1234</v>
      </c>
      <c r="F11" s="71" t="s">
        <v>2587</v>
      </c>
      <c r="G11" s="71" t="s">
        <v>2588</v>
      </c>
      <c r="H11" s="154"/>
      <c r="I11" s="71" t="s">
        <v>2508</v>
      </c>
      <c r="J11" s="113" t="s">
        <v>2589</v>
      </c>
      <c r="K11" s="113" t="s">
        <v>1860</v>
      </c>
      <c r="L11" s="113" t="s">
        <v>2590</v>
      </c>
      <c r="M11" s="113" t="s">
        <v>1789</v>
      </c>
      <c r="N11" s="71" t="s">
        <v>2551</v>
      </c>
      <c r="O11" s="71" t="s">
        <v>2552</v>
      </c>
      <c r="P11" s="113" t="s">
        <v>2591</v>
      </c>
      <c r="Q11" s="113" t="s">
        <v>2592</v>
      </c>
      <c r="R11" s="113" t="s">
        <v>1854</v>
      </c>
      <c r="S11" s="113" t="s">
        <v>2593</v>
      </c>
      <c r="T11" s="71" t="s">
        <v>2524</v>
      </c>
      <c r="U11" s="71" t="s">
        <v>2202</v>
      </c>
      <c r="V11" s="71" t="s">
        <v>1860</v>
      </c>
      <c r="W11" s="113" t="s">
        <v>2594</v>
      </c>
      <c r="X11" s="113" t="s">
        <v>2595</v>
      </c>
      <c r="Y11" s="153"/>
      <c r="Z11" s="153"/>
      <c r="AA11" s="153"/>
      <c r="AB11" s="153"/>
      <c r="AC11" s="113" t="s">
        <v>2596</v>
      </c>
      <c r="AD11" s="71"/>
      <c r="AE11" s="71"/>
    </row>
    <row r="12" ht="37.5" customHeight="1">
      <c r="A12" s="71">
        <v>193864.0</v>
      </c>
      <c r="B12" s="71" t="s">
        <v>1238</v>
      </c>
      <c r="C12" s="71" t="s">
        <v>1241</v>
      </c>
      <c r="D12" s="71" t="s">
        <v>1241</v>
      </c>
      <c r="E12" s="71" t="s">
        <v>1233</v>
      </c>
      <c r="F12" s="71" t="s">
        <v>2597</v>
      </c>
      <c r="G12" s="71" t="s">
        <v>2598</v>
      </c>
      <c r="H12" s="71" t="s">
        <v>2599</v>
      </c>
      <c r="I12" s="71" t="s">
        <v>2508</v>
      </c>
      <c r="J12" s="113" t="s">
        <v>2600</v>
      </c>
      <c r="K12" s="113" t="s">
        <v>1860</v>
      </c>
      <c r="L12" s="153"/>
      <c r="M12" s="113" t="s">
        <v>1846</v>
      </c>
      <c r="N12" s="71" t="s">
        <v>2601</v>
      </c>
      <c r="O12" s="71" t="s">
        <v>1860</v>
      </c>
      <c r="P12" s="113" t="s">
        <v>2602</v>
      </c>
      <c r="Q12" s="113" t="s">
        <v>2603</v>
      </c>
      <c r="R12" s="113" t="s">
        <v>1860</v>
      </c>
      <c r="S12" s="113" t="s">
        <v>1860</v>
      </c>
      <c r="T12" s="71" t="s">
        <v>2524</v>
      </c>
      <c r="U12" s="71" t="s">
        <v>2201</v>
      </c>
      <c r="V12" s="71" t="s">
        <v>2533</v>
      </c>
      <c r="W12" s="153"/>
      <c r="X12" s="153"/>
      <c r="Y12" s="153"/>
      <c r="Z12" s="153"/>
      <c r="AA12" s="153"/>
      <c r="AB12" s="153"/>
      <c r="AC12" s="113" t="s">
        <v>2604</v>
      </c>
      <c r="AD12" s="71"/>
      <c r="AE12" s="71"/>
    </row>
    <row r="13" ht="37.5" customHeight="1">
      <c r="A13" s="71">
        <v>193918.0</v>
      </c>
      <c r="B13" s="71" t="s">
        <v>1239</v>
      </c>
      <c r="C13" s="71" t="s">
        <v>1241</v>
      </c>
      <c r="D13" s="71" t="s">
        <v>1241</v>
      </c>
      <c r="E13" s="71" t="s">
        <v>1237</v>
      </c>
      <c r="F13" s="71" t="s">
        <v>2605</v>
      </c>
      <c r="G13" s="71" t="s">
        <v>2606</v>
      </c>
      <c r="H13" s="71" t="s">
        <v>2607</v>
      </c>
      <c r="I13" s="71" t="s">
        <v>2508</v>
      </c>
      <c r="J13" s="113" t="s">
        <v>2608</v>
      </c>
      <c r="K13" s="113" t="s">
        <v>1860</v>
      </c>
      <c r="L13" s="113" t="s">
        <v>2609</v>
      </c>
      <c r="M13" s="113" t="s">
        <v>1809</v>
      </c>
      <c r="N13" s="71" t="s">
        <v>2521</v>
      </c>
      <c r="O13" s="71" t="s">
        <v>1860</v>
      </c>
      <c r="P13" s="113" t="s">
        <v>2610</v>
      </c>
      <c r="Q13" s="153"/>
      <c r="R13" s="113" t="s">
        <v>1860</v>
      </c>
      <c r="S13" s="113" t="s">
        <v>1860</v>
      </c>
      <c r="T13" s="71" t="s">
        <v>2524</v>
      </c>
      <c r="U13" s="71" t="s">
        <v>2205</v>
      </c>
      <c r="V13" s="71" t="s">
        <v>2525</v>
      </c>
      <c r="W13" s="153"/>
      <c r="X13" s="153"/>
      <c r="Y13" s="153"/>
      <c r="Z13" s="153"/>
      <c r="AA13" s="153"/>
      <c r="AB13" s="153"/>
      <c r="AC13" s="113" t="s">
        <v>2611</v>
      </c>
      <c r="AD13" s="71" t="s">
        <v>2438</v>
      </c>
      <c r="AE13" s="71"/>
    </row>
    <row r="14" ht="37.5" hidden="1" customHeight="1">
      <c r="A14" s="71">
        <v>193881.0</v>
      </c>
      <c r="B14" s="71" t="s">
        <v>1238</v>
      </c>
      <c r="C14" s="71" t="s">
        <v>1241</v>
      </c>
      <c r="D14" s="71"/>
      <c r="E14" s="71"/>
      <c r="F14" s="71" t="s">
        <v>2612</v>
      </c>
      <c r="G14" s="71" t="s">
        <v>2613</v>
      </c>
      <c r="H14" s="71" t="s">
        <v>2614</v>
      </c>
      <c r="I14" s="71" t="s">
        <v>2615</v>
      </c>
      <c r="J14" s="113" t="s">
        <v>2616</v>
      </c>
      <c r="K14" s="153"/>
      <c r="L14" s="153"/>
      <c r="M14" s="153"/>
      <c r="N14" s="154"/>
      <c r="O14" s="154"/>
      <c r="P14" s="153"/>
      <c r="Q14" s="153"/>
      <c r="R14" s="153"/>
      <c r="S14" s="153"/>
      <c r="T14" s="154"/>
      <c r="U14" s="154"/>
      <c r="V14" s="154"/>
      <c r="W14" s="153"/>
      <c r="X14" s="153"/>
      <c r="Y14" s="153"/>
      <c r="Z14" s="153"/>
      <c r="AA14" s="153"/>
      <c r="AB14" s="153"/>
      <c r="AC14" s="113" t="s">
        <v>2617</v>
      </c>
      <c r="AD14" s="71"/>
      <c r="AE14" s="71" t="s">
        <v>2527</v>
      </c>
    </row>
    <row r="15" ht="37.5" customHeight="1">
      <c r="A15" s="155">
        <v>193873.0</v>
      </c>
      <c r="B15" s="155" t="s">
        <v>1238</v>
      </c>
      <c r="C15" s="155" t="s">
        <v>1241</v>
      </c>
      <c r="D15" s="155" t="s">
        <v>1241</v>
      </c>
      <c r="E15" s="155" t="s">
        <v>1233</v>
      </c>
      <c r="F15" s="155" t="s">
        <v>2618</v>
      </c>
      <c r="G15" s="155" t="s">
        <v>2619</v>
      </c>
      <c r="H15" s="155" t="s">
        <v>2620</v>
      </c>
      <c r="I15" s="155" t="s">
        <v>2508</v>
      </c>
      <c r="J15" s="157" t="s">
        <v>2621</v>
      </c>
      <c r="K15" s="157" t="s">
        <v>1860</v>
      </c>
      <c r="L15" s="157" t="s">
        <v>2622</v>
      </c>
      <c r="M15" s="157" t="s">
        <v>1824</v>
      </c>
      <c r="N15" s="155" t="s">
        <v>2582</v>
      </c>
      <c r="O15" s="155" t="s">
        <v>2560</v>
      </c>
      <c r="P15" s="157" t="s">
        <v>2623</v>
      </c>
      <c r="Q15" s="157" t="s">
        <v>2624</v>
      </c>
      <c r="R15" s="157" t="s">
        <v>1860</v>
      </c>
      <c r="S15" s="157" t="s">
        <v>1860</v>
      </c>
      <c r="T15" s="155" t="s">
        <v>1860</v>
      </c>
      <c r="U15" s="155" t="s">
        <v>2201</v>
      </c>
      <c r="V15" s="155" t="s">
        <v>1860</v>
      </c>
      <c r="W15" s="158"/>
      <c r="X15" s="158"/>
      <c r="Y15" s="157" t="s">
        <v>2625</v>
      </c>
      <c r="Z15" s="158"/>
      <c r="AA15" s="158"/>
      <c r="AB15" s="158"/>
      <c r="AC15" s="157" t="s">
        <v>2626</v>
      </c>
      <c r="AD15" s="155"/>
      <c r="AE15" s="155"/>
    </row>
    <row r="16" ht="37.5" customHeight="1">
      <c r="A16" s="71">
        <v>193897.0</v>
      </c>
      <c r="B16" s="71" t="s">
        <v>1239</v>
      </c>
      <c r="C16" s="71" t="s">
        <v>1241</v>
      </c>
      <c r="D16" s="71" t="s">
        <v>1241</v>
      </c>
      <c r="E16" s="71" t="s">
        <v>2627</v>
      </c>
      <c r="F16" s="71" t="s">
        <v>2628</v>
      </c>
      <c r="G16" s="71" t="s">
        <v>2629</v>
      </c>
      <c r="H16" s="71" t="s">
        <v>2630</v>
      </c>
      <c r="I16" s="71" t="s">
        <v>2508</v>
      </c>
      <c r="J16" s="113" t="s">
        <v>2631</v>
      </c>
      <c r="K16" s="113" t="s">
        <v>1860</v>
      </c>
      <c r="L16" s="113" t="s">
        <v>2632</v>
      </c>
      <c r="M16" s="113" t="s">
        <v>1814</v>
      </c>
      <c r="N16" s="71" t="s">
        <v>2582</v>
      </c>
      <c r="O16" s="71" t="s">
        <v>2560</v>
      </c>
      <c r="P16" s="113" t="s">
        <v>2633</v>
      </c>
      <c r="Q16" s="113" t="s">
        <v>2181</v>
      </c>
      <c r="R16" s="113" t="s">
        <v>1860</v>
      </c>
      <c r="S16" s="113" t="s">
        <v>1860</v>
      </c>
      <c r="T16" s="71" t="s">
        <v>2524</v>
      </c>
      <c r="U16" s="71" t="s">
        <v>2202</v>
      </c>
      <c r="V16" s="71" t="s">
        <v>2533</v>
      </c>
      <c r="W16" s="153"/>
      <c r="X16" s="153"/>
      <c r="Y16" s="153"/>
      <c r="Z16" s="153"/>
      <c r="AA16" s="153"/>
      <c r="AB16" s="153"/>
      <c r="AC16" s="113" t="s">
        <v>2634</v>
      </c>
      <c r="AD16" s="71"/>
      <c r="AE16" s="71"/>
    </row>
    <row r="17" ht="37.5" customHeight="1">
      <c r="A17" s="155">
        <v>193884.0</v>
      </c>
      <c r="B17" s="155" t="s">
        <v>1238</v>
      </c>
      <c r="C17" s="155" t="s">
        <v>1241</v>
      </c>
      <c r="D17" s="155" t="s">
        <v>1241</v>
      </c>
      <c r="E17" s="155" t="s">
        <v>1233</v>
      </c>
      <c r="F17" s="155" t="s">
        <v>2635</v>
      </c>
      <c r="G17" s="155" t="s">
        <v>2636</v>
      </c>
      <c r="H17" s="155" t="s">
        <v>2637</v>
      </c>
      <c r="I17" s="155" t="s">
        <v>2638</v>
      </c>
      <c r="J17" s="157" t="s">
        <v>2639</v>
      </c>
      <c r="K17" s="157" t="s">
        <v>1860</v>
      </c>
      <c r="L17" s="157" t="s">
        <v>2640</v>
      </c>
      <c r="M17" s="158"/>
      <c r="N17" s="155" t="s">
        <v>2641</v>
      </c>
      <c r="O17" s="155" t="s">
        <v>2560</v>
      </c>
      <c r="P17" s="157" t="s">
        <v>2642</v>
      </c>
      <c r="Q17" s="157" t="s">
        <v>2643</v>
      </c>
      <c r="R17" s="157" t="s">
        <v>1860</v>
      </c>
      <c r="S17" s="157" t="s">
        <v>1860</v>
      </c>
      <c r="T17" s="155" t="s">
        <v>2524</v>
      </c>
      <c r="U17" s="155" t="s">
        <v>2204</v>
      </c>
      <c r="V17" s="155" t="s">
        <v>2533</v>
      </c>
      <c r="W17" s="158"/>
      <c r="X17" s="158"/>
      <c r="Y17" s="157" t="s">
        <v>2644</v>
      </c>
      <c r="Z17" s="158"/>
      <c r="AA17" s="158"/>
      <c r="AB17" s="158"/>
      <c r="AC17" s="157" t="s">
        <v>2645</v>
      </c>
      <c r="AD17" s="155"/>
      <c r="AE17" s="155"/>
    </row>
    <row r="18" ht="37.5" hidden="1" customHeight="1">
      <c r="A18" s="71">
        <v>194172.0</v>
      </c>
      <c r="B18" s="71" t="s">
        <v>1238</v>
      </c>
      <c r="C18" s="71" t="s">
        <v>1241</v>
      </c>
      <c r="D18" s="71"/>
      <c r="E18" s="71" t="s">
        <v>1233</v>
      </c>
      <c r="F18" s="71" t="s">
        <v>2646</v>
      </c>
      <c r="G18" s="71" t="s">
        <v>2647</v>
      </c>
      <c r="H18" s="71" t="s">
        <v>2648</v>
      </c>
      <c r="I18" s="71" t="s">
        <v>2508</v>
      </c>
      <c r="J18" s="113" t="s">
        <v>2649</v>
      </c>
      <c r="K18" s="113" t="s">
        <v>1860</v>
      </c>
      <c r="L18" s="113" t="s">
        <v>2650</v>
      </c>
      <c r="M18" s="153"/>
      <c r="N18" s="71" t="s">
        <v>2601</v>
      </c>
      <c r="O18" s="71" t="s">
        <v>2560</v>
      </c>
      <c r="P18" s="153"/>
      <c r="Q18" s="153"/>
      <c r="R18" s="113" t="s">
        <v>1860</v>
      </c>
      <c r="S18" s="113" t="s">
        <v>1860</v>
      </c>
      <c r="T18" s="71" t="s">
        <v>2524</v>
      </c>
      <c r="U18" s="71" t="s">
        <v>2203</v>
      </c>
      <c r="V18" s="71" t="s">
        <v>2533</v>
      </c>
      <c r="W18" s="153"/>
      <c r="X18" s="153"/>
      <c r="Y18" s="153"/>
      <c r="Z18" s="153"/>
      <c r="AA18" s="153"/>
      <c r="AB18" s="153"/>
      <c r="AC18" s="160" t="s">
        <v>2651</v>
      </c>
      <c r="AD18" s="161"/>
      <c r="AE18" s="71" t="s">
        <v>2527</v>
      </c>
    </row>
    <row r="19" ht="37.5" customHeight="1">
      <c r="A19" s="155">
        <v>193996.0</v>
      </c>
      <c r="B19" s="155" t="s">
        <v>1239</v>
      </c>
      <c r="C19" s="155" t="s">
        <v>1241</v>
      </c>
      <c r="D19" s="155" t="s">
        <v>1241</v>
      </c>
      <c r="E19" s="155" t="s">
        <v>1233</v>
      </c>
      <c r="F19" s="155" t="s">
        <v>2652</v>
      </c>
      <c r="G19" s="155" t="s">
        <v>2653</v>
      </c>
      <c r="H19" s="156"/>
      <c r="I19" s="155" t="s">
        <v>2508</v>
      </c>
      <c r="J19" s="157" t="s">
        <v>2654</v>
      </c>
      <c r="K19" s="157" t="s">
        <v>1860</v>
      </c>
      <c r="L19" s="158"/>
      <c r="M19" s="158"/>
      <c r="N19" s="155" t="s">
        <v>1860</v>
      </c>
      <c r="O19" s="155" t="s">
        <v>1860</v>
      </c>
      <c r="P19" s="157" t="s">
        <v>2655</v>
      </c>
      <c r="Q19" s="158"/>
      <c r="R19" s="113" t="s">
        <v>1860</v>
      </c>
      <c r="S19" s="113" t="s">
        <v>1860</v>
      </c>
      <c r="T19" s="155" t="s">
        <v>1860</v>
      </c>
      <c r="U19" s="155" t="s">
        <v>2205</v>
      </c>
      <c r="V19" s="155" t="s">
        <v>1860</v>
      </c>
      <c r="W19" s="158"/>
      <c r="X19" s="157" t="s">
        <v>2656</v>
      </c>
      <c r="Y19" s="157" t="s">
        <v>2657</v>
      </c>
      <c r="Z19" s="158"/>
      <c r="AA19" s="158"/>
      <c r="AB19" s="158"/>
      <c r="AC19" s="157" t="s">
        <v>2658</v>
      </c>
      <c r="AD19" s="155" t="s">
        <v>2438</v>
      </c>
      <c r="AE19" s="155"/>
    </row>
    <row r="20" ht="37.5" customHeight="1">
      <c r="A20" s="155">
        <v>193866.0</v>
      </c>
      <c r="B20" s="155" t="s">
        <v>1239</v>
      </c>
      <c r="C20" s="155" t="s">
        <v>1241</v>
      </c>
      <c r="D20" s="155" t="s">
        <v>1241</v>
      </c>
      <c r="E20" s="155" t="s">
        <v>1234</v>
      </c>
      <c r="F20" s="155" t="s">
        <v>2612</v>
      </c>
      <c r="G20" s="155" t="s">
        <v>2659</v>
      </c>
      <c r="H20" s="155" t="s">
        <v>2660</v>
      </c>
      <c r="I20" s="155" t="s">
        <v>2508</v>
      </c>
      <c r="J20" s="157" t="s">
        <v>2661</v>
      </c>
      <c r="K20" s="157" t="s">
        <v>1860</v>
      </c>
      <c r="L20" s="157" t="s">
        <v>2662</v>
      </c>
      <c r="M20" s="157" t="s">
        <v>2663</v>
      </c>
      <c r="N20" s="155" t="s">
        <v>2521</v>
      </c>
      <c r="O20" s="155" t="s">
        <v>2573</v>
      </c>
      <c r="P20" s="157" t="s">
        <v>2664</v>
      </c>
      <c r="Q20" s="157" t="s">
        <v>2185</v>
      </c>
      <c r="R20" s="113" t="s">
        <v>1860</v>
      </c>
      <c r="S20" s="113" t="s">
        <v>1860</v>
      </c>
      <c r="T20" s="155" t="s">
        <v>1860</v>
      </c>
      <c r="U20" s="155" t="s">
        <v>2202</v>
      </c>
      <c r="V20" s="155" t="s">
        <v>1860</v>
      </c>
      <c r="W20" s="158"/>
      <c r="X20" s="158"/>
      <c r="Y20" s="158"/>
      <c r="Z20" s="158"/>
      <c r="AA20" s="158"/>
      <c r="AB20" s="158"/>
      <c r="AC20" s="157" t="s">
        <v>2665</v>
      </c>
      <c r="AD20" s="155"/>
      <c r="AE20" s="155"/>
    </row>
    <row r="21" ht="37.5" customHeight="1">
      <c r="A21" s="71">
        <v>193887.0</v>
      </c>
      <c r="B21" s="71" t="s">
        <v>1239</v>
      </c>
      <c r="C21" s="71" t="s">
        <v>1241</v>
      </c>
      <c r="D21" s="71" t="s">
        <v>1241</v>
      </c>
      <c r="E21" s="71" t="s">
        <v>1235</v>
      </c>
      <c r="F21" s="71" t="s">
        <v>2635</v>
      </c>
      <c r="G21" s="71" t="s">
        <v>2666</v>
      </c>
      <c r="H21" s="71" t="s">
        <v>2667</v>
      </c>
      <c r="I21" s="71" t="s">
        <v>2508</v>
      </c>
      <c r="J21" s="113" t="s">
        <v>2668</v>
      </c>
      <c r="K21" s="113" t="s">
        <v>1860</v>
      </c>
      <c r="L21" s="113" t="s">
        <v>2669</v>
      </c>
      <c r="M21" s="113" t="s">
        <v>2670</v>
      </c>
      <c r="N21" s="71" t="s">
        <v>2601</v>
      </c>
      <c r="O21" s="71" t="s">
        <v>1860</v>
      </c>
      <c r="P21" s="113" t="s">
        <v>1564</v>
      </c>
      <c r="Q21" s="113" t="s">
        <v>2671</v>
      </c>
      <c r="R21" s="113" t="s">
        <v>1854</v>
      </c>
      <c r="S21" s="113" t="s">
        <v>1860</v>
      </c>
      <c r="T21" s="71" t="s">
        <v>2524</v>
      </c>
      <c r="U21" s="71" t="s">
        <v>2202</v>
      </c>
      <c r="V21" s="71" t="s">
        <v>1860</v>
      </c>
      <c r="W21" s="153"/>
      <c r="X21" s="153"/>
      <c r="Y21" s="153"/>
      <c r="Z21" s="153"/>
      <c r="AA21" s="153"/>
      <c r="AB21" s="153"/>
      <c r="AC21" s="113" t="s">
        <v>2672</v>
      </c>
      <c r="AD21" s="71"/>
      <c r="AE21" s="71"/>
    </row>
    <row r="22" ht="37.5" hidden="1" customHeight="1">
      <c r="A22" s="71">
        <v>193859.0</v>
      </c>
      <c r="B22" s="71" t="s">
        <v>1239</v>
      </c>
      <c r="C22" s="71" t="s">
        <v>1241</v>
      </c>
      <c r="D22" s="71"/>
      <c r="E22" s="71"/>
      <c r="F22" s="71" t="s">
        <v>2673</v>
      </c>
      <c r="G22" s="71" t="s">
        <v>2674</v>
      </c>
      <c r="H22" s="71" t="s">
        <v>2675</v>
      </c>
      <c r="I22" s="154"/>
      <c r="J22" s="153"/>
      <c r="K22" s="153"/>
      <c r="L22" s="153"/>
      <c r="M22" s="153"/>
      <c r="N22" s="154"/>
      <c r="O22" s="154"/>
      <c r="P22" s="153"/>
      <c r="Q22" s="153"/>
      <c r="R22" s="153"/>
      <c r="S22" s="153"/>
      <c r="T22" s="154"/>
      <c r="U22" s="154"/>
      <c r="V22" s="154"/>
      <c r="W22" s="153"/>
      <c r="X22" s="153"/>
      <c r="Y22" s="153"/>
      <c r="Z22" s="153"/>
      <c r="AA22" s="153"/>
      <c r="AB22" s="153"/>
      <c r="AC22" s="113" t="s">
        <v>2676</v>
      </c>
      <c r="AD22" s="71"/>
      <c r="AE22" s="71" t="s">
        <v>2527</v>
      </c>
    </row>
    <row r="23" ht="37.5" customHeight="1">
      <c r="A23" s="155">
        <v>194010.0</v>
      </c>
      <c r="B23" s="155" t="s">
        <v>1238</v>
      </c>
      <c r="C23" s="155" t="s">
        <v>1241</v>
      </c>
      <c r="D23" s="155" t="s">
        <v>1241</v>
      </c>
      <c r="E23" s="155" t="s">
        <v>1233</v>
      </c>
      <c r="F23" s="155" t="s">
        <v>2635</v>
      </c>
      <c r="G23" s="155" t="s">
        <v>2677</v>
      </c>
      <c r="H23" s="155" t="s">
        <v>2678</v>
      </c>
      <c r="I23" s="155" t="s">
        <v>2508</v>
      </c>
      <c r="J23" s="157" t="s">
        <v>2679</v>
      </c>
      <c r="K23" s="157" t="s">
        <v>1860</v>
      </c>
      <c r="L23" s="157" t="s">
        <v>2680</v>
      </c>
      <c r="M23" s="158"/>
      <c r="N23" s="155" t="s">
        <v>2582</v>
      </c>
      <c r="O23" s="155" t="s">
        <v>2560</v>
      </c>
      <c r="P23" s="157" t="s">
        <v>2681</v>
      </c>
      <c r="Q23" s="157" t="s">
        <v>2682</v>
      </c>
      <c r="R23" s="157" t="s">
        <v>1860</v>
      </c>
      <c r="S23" s="157" t="s">
        <v>1860</v>
      </c>
      <c r="T23" s="155" t="s">
        <v>2524</v>
      </c>
      <c r="U23" s="155" t="s">
        <v>2202</v>
      </c>
      <c r="V23" s="155" t="s">
        <v>2533</v>
      </c>
      <c r="W23" s="158"/>
      <c r="X23" s="157" t="s">
        <v>2683</v>
      </c>
      <c r="Y23" s="157" t="s">
        <v>2684</v>
      </c>
      <c r="Z23" s="157" t="s">
        <v>2025</v>
      </c>
      <c r="AA23" s="158"/>
      <c r="AB23" s="158"/>
      <c r="AC23" s="157" t="s">
        <v>2685</v>
      </c>
      <c r="AD23" s="155" t="s">
        <v>2438</v>
      </c>
      <c r="AE23" s="155"/>
    </row>
    <row r="24" ht="37.5" customHeight="1">
      <c r="A24" s="71">
        <v>193995.0</v>
      </c>
      <c r="B24" s="71" t="s">
        <v>1238</v>
      </c>
      <c r="C24" s="71" t="s">
        <v>1241</v>
      </c>
      <c r="D24" s="71" t="s">
        <v>1241</v>
      </c>
      <c r="E24" s="71" t="s">
        <v>1233</v>
      </c>
      <c r="F24" s="71" t="s">
        <v>2635</v>
      </c>
      <c r="G24" s="71" t="s">
        <v>2686</v>
      </c>
      <c r="H24" s="71" t="s">
        <v>2687</v>
      </c>
      <c r="I24" s="71" t="s">
        <v>2638</v>
      </c>
      <c r="J24" s="113" t="s">
        <v>2688</v>
      </c>
      <c r="K24" s="113" t="s">
        <v>1860</v>
      </c>
      <c r="L24" s="113" t="s">
        <v>2689</v>
      </c>
      <c r="M24" s="113" t="s">
        <v>1547</v>
      </c>
      <c r="N24" s="71" t="s">
        <v>2521</v>
      </c>
      <c r="O24" s="71" t="s">
        <v>2573</v>
      </c>
      <c r="P24" s="113" t="s">
        <v>2690</v>
      </c>
      <c r="Q24" s="113" t="s">
        <v>2190</v>
      </c>
      <c r="R24" s="113" t="s">
        <v>1860</v>
      </c>
      <c r="S24" s="113" t="s">
        <v>1860</v>
      </c>
      <c r="T24" s="71" t="s">
        <v>2524</v>
      </c>
      <c r="U24" s="71" t="s">
        <v>2202</v>
      </c>
      <c r="V24" s="71" t="s">
        <v>2533</v>
      </c>
      <c r="W24" s="153"/>
      <c r="X24" s="113" t="s">
        <v>1999</v>
      </c>
      <c r="Y24" s="113" t="s">
        <v>1895</v>
      </c>
      <c r="Z24" s="153"/>
      <c r="AA24" s="153"/>
      <c r="AB24" s="153"/>
      <c r="AC24" s="113" t="s">
        <v>2691</v>
      </c>
      <c r="AD24" s="71" t="s">
        <v>2438</v>
      </c>
      <c r="AE24" s="71"/>
    </row>
    <row r="25" ht="37.5" customHeight="1">
      <c r="A25" s="71">
        <v>194182.0</v>
      </c>
      <c r="B25" s="71" t="s">
        <v>1239</v>
      </c>
      <c r="C25" s="71" t="s">
        <v>1241</v>
      </c>
      <c r="D25" s="71" t="s">
        <v>1241</v>
      </c>
      <c r="E25" s="71" t="s">
        <v>1234</v>
      </c>
      <c r="F25" s="71" t="s">
        <v>2563</v>
      </c>
      <c r="G25" s="71" t="s">
        <v>2692</v>
      </c>
      <c r="H25" s="71" t="s">
        <v>2693</v>
      </c>
      <c r="I25" s="71" t="s">
        <v>2508</v>
      </c>
      <c r="J25" s="113" t="s">
        <v>2694</v>
      </c>
      <c r="K25" s="113" t="s">
        <v>1860</v>
      </c>
      <c r="L25" s="113" t="s">
        <v>2695</v>
      </c>
      <c r="M25" s="113" t="s">
        <v>1763</v>
      </c>
      <c r="N25" s="71" t="s">
        <v>2521</v>
      </c>
      <c r="O25" s="71" t="s">
        <v>1860</v>
      </c>
      <c r="P25" s="113" t="s">
        <v>1627</v>
      </c>
      <c r="Q25" s="153"/>
      <c r="R25" s="113" t="s">
        <v>1860</v>
      </c>
      <c r="S25" s="113" t="s">
        <v>1860</v>
      </c>
      <c r="T25" s="71" t="s">
        <v>2524</v>
      </c>
      <c r="U25" s="71" t="s">
        <v>2205</v>
      </c>
      <c r="V25" s="71" t="s">
        <v>1860</v>
      </c>
      <c r="W25" s="113" t="s">
        <v>2696</v>
      </c>
      <c r="X25" s="153"/>
      <c r="Y25" s="153"/>
      <c r="Z25" s="153"/>
      <c r="AA25" s="153"/>
      <c r="AB25" s="153"/>
      <c r="AC25" s="113" t="s">
        <v>2697</v>
      </c>
      <c r="AD25" s="71"/>
      <c r="AE25" s="71"/>
    </row>
    <row r="26" ht="37.5" hidden="1" customHeight="1">
      <c r="A26" s="71">
        <v>193936.0</v>
      </c>
      <c r="B26" s="71" t="s">
        <v>1239</v>
      </c>
      <c r="C26" s="71" t="s">
        <v>1241</v>
      </c>
      <c r="D26" s="71"/>
      <c r="E26" s="71" t="s">
        <v>1236</v>
      </c>
      <c r="F26" s="71" t="s">
        <v>2698</v>
      </c>
      <c r="G26" s="71" t="s">
        <v>2699</v>
      </c>
      <c r="H26" s="71" t="s">
        <v>2700</v>
      </c>
      <c r="I26" s="71" t="s">
        <v>2508</v>
      </c>
      <c r="J26" s="113" t="s">
        <v>2701</v>
      </c>
      <c r="K26" s="113" t="s">
        <v>1860</v>
      </c>
      <c r="L26" s="113" t="s">
        <v>2702</v>
      </c>
      <c r="M26" s="113" t="s">
        <v>2703</v>
      </c>
      <c r="N26" s="71" t="s">
        <v>2521</v>
      </c>
      <c r="O26" s="71" t="s">
        <v>2573</v>
      </c>
      <c r="P26" s="153"/>
      <c r="Q26" s="153"/>
      <c r="R26" s="153"/>
      <c r="S26" s="153"/>
      <c r="T26" s="154"/>
      <c r="U26" s="154"/>
      <c r="V26" s="154"/>
      <c r="W26" s="153"/>
      <c r="X26" s="153"/>
      <c r="Y26" s="153"/>
      <c r="Z26" s="153"/>
      <c r="AA26" s="153"/>
      <c r="AB26" s="153"/>
      <c r="AC26" s="113" t="s">
        <v>2704</v>
      </c>
      <c r="AD26" s="71"/>
      <c r="AE26" s="71" t="s">
        <v>2527</v>
      </c>
    </row>
    <row r="27" ht="37.5" hidden="1" customHeight="1">
      <c r="A27" s="71">
        <v>193952.0</v>
      </c>
      <c r="B27" s="71" t="s">
        <v>1239</v>
      </c>
      <c r="C27" s="71" t="s">
        <v>1241</v>
      </c>
      <c r="D27" s="71"/>
      <c r="E27" s="71"/>
      <c r="F27" s="71" t="s">
        <v>2628</v>
      </c>
      <c r="G27" s="71" t="s">
        <v>2705</v>
      </c>
      <c r="H27" s="71" t="s">
        <v>2706</v>
      </c>
      <c r="I27" s="71" t="s">
        <v>2508</v>
      </c>
      <c r="J27" s="113" t="s">
        <v>2707</v>
      </c>
      <c r="K27" s="113" t="s">
        <v>1860</v>
      </c>
      <c r="L27" s="153"/>
      <c r="M27" s="153"/>
      <c r="N27" s="154"/>
      <c r="O27" s="154"/>
      <c r="P27" s="153"/>
      <c r="Q27" s="153"/>
      <c r="R27" s="153"/>
      <c r="S27" s="153"/>
      <c r="T27" s="154"/>
      <c r="U27" s="154"/>
      <c r="V27" s="154"/>
      <c r="W27" s="153"/>
      <c r="X27" s="153"/>
      <c r="Y27" s="153"/>
      <c r="Z27" s="153"/>
      <c r="AA27" s="153"/>
      <c r="AB27" s="153"/>
      <c r="AC27" s="113" t="s">
        <v>2704</v>
      </c>
      <c r="AD27" s="71"/>
      <c r="AE27" s="71" t="s">
        <v>2527</v>
      </c>
    </row>
    <row r="28" ht="37.5" hidden="1" customHeight="1">
      <c r="A28" s="71">
        <v>194084.0</v>
      </c>
      <c r="B28" s="71" t="s">
        <v>1239</v>
      </c>
      <c r="C28" s="71" t="s">
        <v>1241</v>
      </c>
      <c r="D28" s="71"/>
      <c r="E28" s="71" t="s">
        <v>1236</v>
      </c>
      <c r="F28" s="71" t="s">
        <v>2698</v>
      </c>
      <c r="G28" s="71" t="s">
        <v>2708</v>
      </c>
      <c r="H28" s="71" t="s">
        <v>2709</v>
      </c>
      <c r="I28" s="71" t="s">
        <v>2508</v>
      </c>
      <c r="J28" s="113" t="s">
        <v>2710</v>
      </c>
      <c r="K28" s="113" t="s">
        <v>1860</v>
      </c>
      <c r="L28" s="153"/>
      <c r="M28" s="153"/>
      <c r="N28" s="154"/>
      <c r="O28" s="154"/>
      <c r="P28" s="153"/>
      <c r="Q28" s="153"/>
      <c r="R28" s="153"/>
      <c r="S28" s="153"/>
      <c r="T28" s="154"/>
      <c r="U28" s="154"/>
      <c r="V28" s="154"/>
      <c r="W28" s="153"/>
      <c r="X28" s="153"/>
      <c r="Y28" s="153"/>
      <c r="Z28" s="153"/>
      <c r="AA28" s="153"/>
      <c r="AB28" s="153"/>
      <c r="AC28" s="113" t="s">
        <v>2711</v>
      </c>
      <c r="AD28" s="71"/>
      <c r="AE28" s="71" t="s">
        <v>2527</v>
      </c>
    </row>
    <row r="29" ht="37.5" hidden="1" customHeight="1">
      <c r="A29" s="71">
        <v>193956.0</v>
      </c>
      <c r="B29" s="71" t="s">
        <v>1239</v>
      </c>
      <c r="C29" s="71" t="s">
        <v>1241</v>
      </c>
      <c r="D29" s="71"/>
      <c r="E29" s="71"/>
      <c r="F29" s="154"/>
      <c r="G29" s="154"/>
      <c r="H29" s="154"/>
      <c r="I29" s="154"/>
      <c r="J29" s="153"/>
      <c r="K29" s="153"/>
      <c r="L29" s="153"/>
      <c r="M29" s="153"/>
      <c r="N29" s="154"/>
      <c r="O29" s="154"/>
      <c r="P29" s="153"/>
      <c r="Q29" s="153"/>
      <c r="R29" s="153"/>
      <c r="S29" s="153"/>
      <c r="T29" s="154"/>
      <c r="U29" s="154"/>
      <c r="V29" s="154"/>
      <c r="W29" s="153"/>
      <c r="X29" s="153"/>
      <c r="Y29" s="153"/>
      <c r="Z29" s="153"/>
      <c r="AA29" s="153"/>
      <c r="AB29" s="153"/>
      <c r="AC29" s="113" t="s">
        <v>2712</v>
      </c>
      <c r="AD29" s="71"/>
      <c r="AE29" s="71" t="s">
        <v>2527</v>
      </c>
    </row>
    <row r="30" ht="37.5" hidden="1" customHeight="1">
      <c r="A30" s="71">
        <v>193922.0</v>
      </c>
      <c r="B30" s="71" t="s">
        <v>1239</v>
      </c>
      <c r="C30" s="71" t="s">
        <v>1241</v>
      </c>
      <c r="D30" s="71"/>
      <c r="E30" s="71"/>
      <c r="F30" s="71" t="s">
        <v>2713</v>
      </c>
      <c r="G30" s="71" t="s">
        <v>2714</v>
      </c>
      <c r="H30" s="71" t="s">
        <v>2715</v>
      </c>
      <c r="I30" s="154"/>
      <c r="J30" s="153"/>
      <c r="K30" s="153"/>
      <c r="L30" s="153"/>
      <c r="M30" s="153"/>
      <c r="N30" s="154"/>
      <c r="O30" s="154"/>
      <c r="P30" s="153"/>
      <c r="Q30" s="153"/>
      <c r="R30" s="153"/>
      <c r="S30" s="153"/>
      <c r="T30" s="154"/>
      <c r="U30" s="154"/>
      <c r="V30" s="154"/>
      <c r="W30" s="153"/>
      <c r="X30" s="153"/>
      <c r="Y30" s="153"/>
      <c r="Z30" s="153"/>
      <c r="AA30" s="153"/>
      <c r="AB30" s="153"/>
      <c r="AC30" s="113" t="s">
        <v>2716</v>
      </c>
      <c r="AD30" s="71"/>
      <c r="AE30" s="71" t="s">
        <v>2527</v>
      </c>
    </row>
    <row r="31" ht="37.5" hidden="1" customHeight="1">
      <c r="A31" s="71">
        <v>193950.0</v>
      </c>
      <c r="B31" s="71" t="s">
        <v>1239</v>
      </c>
      <c r="C31" s="71" t="s">
        <v>1241</v>
      </c>
      <c r="D31" s="71"/>
      <c r="E31" s="71" t="s">
        <v>1235</v>
      </c>
      <c r="F31" s="71" t="s">
        <v>2628</v>
      </c>
      <c r="G31" s="71" t="s">
        <v>2717</v>
      </c>
      <c r="H31" s="71" t="s">
        <v>2718</v>
      </c>
      <c r="I31" s="71" t="s">
        <v>2508</v>
      </c>
      <c r="J31" s="113" t="s">
        <v>2719</v>
      </c>
      <c r="K31" s="153"/>
      <c r="L31" s="153"/>
      <c r="M31" s="153"/>
      <c r="N31" s="154"/>
      <c r="O31" s="154"/>
      <c r="P31" s="153"/>
      <c r="Q31" s="113" t="s">
        <v>2720</v>
      </c>
      <c r="R31" s="113" t="s">
        <v>1860</v>
      </c>
      <c r="S31" s="113" t="s">
        <v>1860</v>
      </c>
      <c r="T31" s="154"/>
      <c r="U31" s="154"/>
      <c r="V31" s="154"/>
      <c r="W31" s="153"/>
      <c r="X31" s="153"/>
      <c r="Y31" s="153"/>
      <c r="Z31" s="153"/>
      <c r="AA31" s="153"/>
      <c r="AB31" s="153"/>
      <c r="AC31" s="113" t="s">
        <v>2721</v>
      </c>
      <c r="AD31" s="71"/>
      <c r="AE31" s="71" t="s">
        <v>2527</v>
      </c>
    </row>
    <row r="32" ht="37.5" customHeight="1">
      <c r="A32" s="71">
        <v>193849.0</v>
      </c>
      <c r="B32" s="71" t="s">
        <v>1238</v>
      </c>
      <c r="C32" s="71" t="s">
        <v>1241</v>
      </c>
      <c r="D32" s="71" t="s">
        <v>1241</v>
      </c>
      <c r="E32" s="71" t="s">
        <v>1233</v>
      </c>
      <c r="F32" s="71" t="s">
        <v>2698</v>
      </c>
      <c r="G32" s="71" t="s">
        <v>2722</v>
      </c>
      <c r="H32" s="71" t="s">
        <v>2723</v>
      </c>
      <c r="I32" s="71" t="s">
        <v>2508</v>
      </c>
      <c r="J32" s="113" t="s">
        <v>2724</v>
      </c>
      <c r="K32" s="113" t="s">
        <v>1860</v>
      </c>
      <c r="L32" s="153"/>
      <c r="M32" s="153"/>
      <c r="N32" s="71" t="s">
        <v>2521</v>
      </c>
      <c r="O32" s="71" t="s">
        <v>2108</v>
      </c>
      <c r="P32" s="113" t="s">
        <v>2642</v>
      </c>
      <c r="Q32" s="153"/>
      <c r="R32" s="113" t="s">
        <v>1860</v>
      </c>
      <c r="S32" s="113" t="s">
        <v>1860</v>
      </c>
      <c r="T32" s="71" t="s">
        <v>1860</v>
      </c>
      <c r="U32" s="71" t="s">
        <v>2205</v>
      </c>
      <c r="V32" s="71" t="s">
        <v>1860</v>
      </c>
      <c r="W32" s="153"/>
      <c r="X32" s="113" t="s">
        <v>2725</v>
      </c>
      <c r="Y32" s="113" t="s">
        <v>2726</v>
      </c>
      <c r="Z32" s="153"/>
      <c r="AA32" s="153"/>
      <c r="AB32" s="153"/>
      <c r="AC32" s="113" t="s">
        <v>2727</v>
      </c>
      <c r="AD32" s="71" t="s">
        <v>2438</v>
      </c>
      <c r="AE32" s="71"/>
    </row>
    <row r="33" ht="37.5" hidden="1" customHeight="1">
      <c r="A33" s="71">
        <v>193964.0</v>
      </c>
      <c r="B33" s="71" t="s">
        <v>1239</v>
      </c>
      <c r="C33" s="71" t="s">
        <v>1241</v>
      </c>
      <c r="D33" s="71"/>
      <c r="E33" s="71"/>
      <c r="F33" s="71" t="s">
        <v>2597</v>
      </c>
      <c r="G33" s="71" t="s">
        <v>2728</v>
      </c>
      <c r="H33" s="71" t="s">
        <v>2729</v>
      </c>
      <c r="I33" s="71" t="s">
        <v>2508</v>
      </c>
      <c r="J33" s="113" t="s">
        <v>2730</v>
      </c>
      <c r="K33" s="113" t="s">
        <v>1860</v>
      </c>
      <c r="L33" s="153"/>
      <c r="M33" s="153"/>
      <c r="N33" s="71" t="s">
        <v>2551</v>
      </c>
      <c r="O33" s="71" t="s">
        <v>2108</v>
      </c>
      <c r="P33" s="153"/>
      <c r="Q33" s="153"/>
      <c r="R33" s="153"/>
      <c r="S33" s="153"/>
      <c r="T33" s="154"/>
      <c r="U33" s="154"/>
      <c r="V33" s="154"/>
      <c r="W33" s="153"/>
      <c r="X33" s="153"/>
      <c r="Y33" s="153"/>
      <c r="Z33" s="153"/>
      <c r="AA33" s="153"/>
      <c r="AB33" s="153"/>
      <c r="AC33" s="113" t="s">
        <v>2731</v>
      </c>
      <c r="AD33" s="71"/>
      <c r="AE33" s="71" t="s">
        <v>2527</v>
      </c>
    </row>
    <row r="34" ht="37.5" customHeight="1">
      <c r="A34" s="71">
        <v>193930.0</v>
      </c>
      <c r="B34" s="71" t="s">
        <v>1239</v>
      </c>
      <c r="C34" s="71" t="s">
        <v>1241</v>
      </c>
      <c r="D34" s="71" t="s">
        <v>1241</v>
      </c>
      <c r="E34" s="71" t="s">
        <v>2504</v>
      </c>
      <c r="F34" s="71" t="s">
        <v>2534</v>
      </c>
      <c r="G34" s="71" t="s">
        <v>2732</v>
      </c>
      <c r="H34" s="71" t="s">
        <v>2733</v>
      </c>
      <c r="I34" s="71" t="s">
        <v>2508</v>
      </c>
      <c r="J34" s="113" t="s">
        <v>2734</v>
      </c>
      <c r="K34" s="113" t="s">
        <v>1860</v>
      </c>
      <c r="L34" s="113" t="s">
        <v>2695</v>
      </c>
      <c r="M34" s="113" t="s">
        <v>1787</v>
      </c>
      <c r="N34" s="71" t="s">
        <v>2551</v>
      </c>
      <c r="O34" s="71" t="s">
        <v>2735</v>
      </c>
      <c r="P34" s="113" t="s">
        <v>2736</v>
      </c>
      <c r="Q34" s="113" t="s">
        <v>2737</v>
      </c>
      <c r="R34" s="113" t="s">
        <v>1860</v>
      </c>
      <c r="S34" s="113" t="s">
        <v>1860</v>
      </c>
      <c r="T34" s="71" t="s">
        <v>1860</v>
      </c>
      <c r="U34" s="71" t="s">
        <v>2200</v>
      </c>
      <c r="V34" s="71" t="s">
        <v>1860</v>
      </c>
      <c r="W34" s="153"/>
      <c r="X34" s="153"/>
      <c r="Y34" s="153"/>
      <c r="Z34" s="153"/>
      <c r="AA34" s="153"/>
      <c r="AB34" s="153"/>
      <c r="AC34" s="113" t="s">
        <v>2738</v>
      </c>
      <c r="AD34" s="71"/>
      <c r="AE34" s="71"/>
    </row>
    <row r="35" ht="37.5" customHeight="1">
      <c r="A35" s="155">
        <v>193883.0</v>
      </c>
      <c r="B35" s="155" t="s">
        <v>1239</v>
      </c>
      <c r="C35" s="155" t="s">
        <v>1241</v>
      </c>
      <c r="D35" s="155" t="s">
        <v>1241</v>
      </c>
      <c r="E35" s="155" t="s">
        <v>2504</v>
      </c>
      <c r="F35" s="155" t="s">
        <v>2739</v>
      </c>
      <c r="G35" s="155" t="s">
        <v>2740</v>
      </c>
      <c r="H35" s="155" t="s">
        <v>2741</v>
      </c>
      <c r="I35" s="155" t="s">
        <v>2508</v>
      </c>
      <c r="J35" s="157" t="s">
        <v>2742</v>
      </c>
      <c r="K35" s="157" t="s">
        <v>1860</v>
      </c>
      <c r="L35" s="157" t="s">
        <v>1758</v>
      </c>
      <c r="M35" s="157" t="s">
        <v>1843</v>
      </c>
      <c r="N35" s="155" t="s">
        <v>2551</v>
      </c>
      <c r="O35" s="155" t="s">
        <v>2735</v>
      </c>
      <c r="P35" s="157" t="s">
        <v>2743</v>
      </c>
      <c r="Q35" s="157" t="s">
        <v>2744</v>
      </c>
      <c r="R35" s="157" t="s">
        <v>1860</v>
      </c>
      <c r="S35" s="157" t="s">
        <v>1860</v>
      </c>
      <c r="T35" s="155" t="s">
        <v>1860</v>
      </c>
      <c r="U35" s="155" t="s">
        <v>2201</v>
      </c>
      <c r="V35" s="155" t="s">
        <v>2533</v>
      </c>
      <c r="W35" s="158"/>
      <c r="X35" s="158"/>
      <c r="Y35" s="157" t="s">
        <v>2745</v>
      </c>
      <c r="Z35" s="158"/>
      <c r="AA35" s="158"/>
      <c r="AB35" s="158"/>
      <c r="AC35" s="157" t="s">
        <v>2746</v>
      </c>
      <c r="AD35" s="155" t="s">
        <v>2438</v>
      </c>
      <c r="AE35" s="155"/>
    </row>
    <row r="36" ht="37.5" customHeight="1">
      <c r="A36" s="71">
        <v>193914.0</v>
      </c>
      <c r="B36" s="71" t="s">
        <v>1239</v>
      </c>
      <c r="C36" s="71" t="s">
        <v>1241</v>
      </c>
      <c r="D36" s="71" t="s">
        <v>1241</v>
      </c>
      <c r="E36" s="71" t="s">
        <v>1233</v>
      </c>
      <c r="F36" s="71" t="s">
        <v>2563</v>
      </c>
      <c r="G36" s="71" t="s">
        <v>2747</v>
      </c>
      <c r="H36" s="71" t="s">
        <v>2748</v>
      </c>
      <c r="I36" s="71" t="s">
        <v>2638</v>
      </c>
      <c r="J36" s="113" t="s">
        <v>2749</v>
      </c>
      <c r="K36" s="113" t="s">
        <v>1860</v>
      </c>
      <c r="L36" s="113" t="s">
        <v>1779</v>
      </c>
      <c r="M36" s="113" t="s">
        <v>1777</v>
      </c>
      <c r="N36" s="71" t="s">
        <v>2641</v>
      </c>
      <c r="O36" s="71" t="s">
        <v>2560</v>
      </c>
      <c r="P36" s="113" t="s">
        <v>2750</v>
      </c>
      <c r="Q36" s="113" t="s">
        <v>2188</v>
      </c>
      <c r="R36" s="113" t="s">
        <v>1860</v>
      </c>
      <c r="S36" s="113" t="s">
        <v>1860</v>
      </c>
      <c r="T36" s="71" t="s">
        <v>2638</v>
      </c>
      <c r="U36" s="71" t="s">
        <v>2202</v>
      </c>
      <c r="V36" s="71" t="s">
        <v>2533</v>
      </c>
      <c r="W36" s="153"/>
      <c r="X36" s="153"/>
      <c r="Y36" s="153"/>
      <c r="Z36" s="153"/>
      <c r="AA36" s="153"/>
      <c r="AB36" s="153"/>
      <c r="AC36" s="113" t="s">
        <v>2751</v>
      </c>
      <c r="AD36" s="71"/>
      <c r="AE36" s="71"/>
    </row>
    <row r="37" ht="37.5" customHeight="1">
      <c r="A37" s="155">
        <v>193893.0</v>
      </c>
      <c r="B37" s="155" t="s">
        <v>1238</v>
      </c>
      <c r="C37" s="155" t="s">
        <v>1241</v>
      </c>
      <c r="D37" s="155" t="s">
        <v>1241</v>
      </c>
      <c r="E37" s="155" t="s">
        <v>1237</v>
      </c>
      <c r="F37" s="155" t="s">
        <v>2698</v>
      </c>
      <c r="G37" s="155" t="s">
        <v>2699</v>
      </c>
      <c r="H37" s="155" t="s">
        <v>2700</v>
      </c>
      <c r="I37" s="155" t="s">
        <v>1860</v>
      </c>
      <c r="J37" s="157" t="s">
        <v>2752</v>
      </c>
      <c r="K37" s="157" t="s">
        <v>1860</v>
      </c>
      <c r="L37" s="157" t="s">
        <v>2753</v>
      </c>
      <c r="M37" s="157" t="s">
        <v>1833</v>
      </c>
      <c r="N37" s="155" t="s">
        <v>2582</v>
      </c>
      <c r="O37" s="155" t="s">
        <v>2560</v>
      </c>
      <c r="P37" s="157" t="s">
        <v>2754</v>
      </c>
      <c r="Q37" s="157" t="s">
        <v>2755</v>
      </c>
      <c r="R37" s="157" t="s">
        <v>1860</v>
      </c>
      <c r="S37" s="157" t="s">
        <v>1860</v>
      </c>
      <c r="T37" s="155" t="s">
        <v>2524</v>
      </c>
      <c r="U37" s="155" t="s">
        <v>2202</v>
      </c>
      <c r="V37" s="155" t="s">
        <v>2525</v>
      </c>
      <c r="W37" s="157" t="s">
        <v>2756</v>
      </c>
      <c r="X37" s="157" t="s">
        <v>2757</v>
      </c>
      <c r="Y37" s="157" t="s">
        <v>2758</v>
      </c>
      <c r="Z37" s="158"/>
      <c r="AA37" s="158"/>
      <c r="AB37" s="158"/>
      <c r="AC37" s="157" t="s">
        <v>2759</v>
      </c>
      <c r="AD37" s="155" t="s">
        <v>2438</v>
      </c>
      <c r="AE37" s="155"/>
    </row>
    <row r="38" ht="37.5" customHeight="1">
      <c r="A38" s="71">
        <v>194165.0</v>
      </c>
      <c r="B38" s="71" t="s">
        <v>1238</v>
      </c>
      <c r="C38" s="71" t="s">
        <v>1241</v>
      </c>
      <c r="D38" s="71" t="s">
        <v>1241</v>
      </c>
      <c r="E38" s="71" t="s">
        <v>1234</v>
      </c>
      <c r="F38" s="71" t="s">
        <v>2563</v>
      </c>
      <c r="G38" s="71" t="s">
        <v>2760</v>
      </c>
      <c r="H38" s="71" t="s">
        <v>2761</v>
      </c>
      <c r="I38" s="71" t="s">
        <v>2508</v>
      </c>
      <c r="J38" s="113" t="s">
        <v>2762</v>
      </c>
      <c r="K38" s="113" t="s">
        <v>1860</v>
      </c>
      <c r="L38" s="113" t="s">
        <v>2763</v>
      </c>
      <c r="M38" s="113"/>
      <c r="N38" s="71" t="s">
        <v>2521</v>
      </c>
      <c r="O38" s="71" t="s">
        <v>2108</v>
      </c>
      <c r="P38" s="113" t="s">
        <v>2764</v>
      </c>
      <c r="Q38" s="113" t="s">
        <v>2765</v>
      </c>
      <c r="R38" s="113" t="s">
        <v>1860</v>
      </c>
      <c r="S38" s="113" t="s">
        <v>1860</v>
      </c>
      <c r="T38" s="71" t="s">
        <v>1860</v>
      </c>
      <c r="U38" s="71" t="s">
        <v>2205</v>
      </c>
      <c r="V38" s="71" t="s">
        <v>1860</v>
      </c>
      <c r="W38" s="153"/>
      <c r="X38" s="153"/>
      <c r="Y38" s="153"/>
      <c r="Z38" s="153"/>
      <c r="AA38" s="153"/>
      <c r="AB38" s="153"/>
      <c r="AC38" s="113" t="s">
        <v>2766</v>
      </c>
      <c r="AD38" s="71"/>
      <c r="AE38" s="71"/>
    </row>
    <row r="39" ht="37.5" customHeight="1">
      <c r="A39" s="71">
        <v>193959.0</v>
      </c>
      <c r="B39" s="71" t="s">
        <v>1238</v>
      </c>
      <c r="C39" s="71" t="s">
        <v>1241</v>
      </c>
      <c r="D39" s="71" t="s">
        <v>1241</v>
      </c>
      <c r="E39" s="71" t="s">
        <v>1235</v>
      </c>
      <c r="F39" s="71" t="s">
        <v>2767</v>
      </c>
      <c r="G39" s="71" t="s">
        <v>2768</v>
      </c>
      <c r="H39" s="154"/>
      <c r="I39" s="71" t="s">
        <v>2508</v>
      </c>
      <c r="J39" s="113" t="s">
        <v>2769</v>
      </c>
      <c r="K39" s="162" t="s">
        <v>1860</v>
      </c>
      <c r="L39" s="113"/>
      <c r="M39" s="113" t="s">
        <v>1804</v>
      </c>
      <c r="N39" s="71" t="s">
        <v>2551</v>
      </c>
      <c r="O39" s="71" t="s">
        <v>2573</v>
      </c>
      <c r="P39" s="113" t="s">
        <v>1570</v>
      </c>
      <c r="Q39" s="113" t="s">
        <v>2770</v>
      </c>
      <c r="R39" s="113" t="s">
        <v>1860</v>
      </c>
      <c r="S39" s="113" t="s">
        <v>1860</v>
      </c>
      <c r="T39" s="71" t="s">
        <v>1860</v>
      </c>
      <c r="U39" s="71" t="s">
        <v>2205</v>
      </c>
      <c r="V39" s="71" t="s">
        <v>1860</v>
      </c>
      <c r="W39" s="153"/>
      <c r="X39" s="153"/>
      <c r="Y39" s="153"/>
      <c r="Z39" s="153"/>
      <c r="AA39" s="153"/>
      <c r="AB39" s="153"/>
      <c r="AC39" s="113" t="s">
        <v>2771</v>
      </c>
      <c r="AD39" s="71"/>
      <c r="AE39" s="71"/>
    </row>
    <row r="40" ht="37.5" customHeight="1">
      <c r="A40" s="71">
        <v>193972.0</v>
      </c>
      <c r="B40" s="71" t="s">
        <v>1238</v>
      </c>
      <c r="C40" s="71" t="s">
        <v>1241</v>
      </c>
      <c r="D40" s="71" t="s">
        <v>1241</v>
      </c>
      <c r="E40" s="71" t="s">
        <v>1233</v>
      </c>
      <c r="F40" s="71" t="s">
        <v>2772</v>
      </c>
      <c r="G40" s="71" t="s">
        <v>2773</v>
      </c>
      <c r="H40" s="71" t="s">
        <v>2774</v>
      </c>
      <c r="I40" s="71" t="s">
        <v>2508</v>
      </c>
      <c r="J40" s="113" t="s">
        <v>2775</v>
      </c>
      <c r="K40" s="113" t="s">
        <v>1860</v>
      </c>
      <c r="L40" s="113" t="s">
        <v>2776</v>
      </c>
      <c r="M40" s="113" t="s">
        <v>2777</v>
      </c>
      <c r="N40" s="71" t="s">
        <v>2521</v>
      </c>
      <c r="O40" s="71" t="s">
        <v>1860</v>
      </c>
      <c r="P40" s="113" t="s">
        <v>2778</v>
      </c>
      <c r="Q40" s="113" t="s">
        <v>2779</v>
      </c>
      <c r="R40" s="113" t="s">
        <v>1860</v>
      </c>
      <c r="S40" s="113" t="s">
        <v>1860</v>
      </c>
      <c r="T40" s="71" t="s">
        <v>1860</v>
      </c>
      <c r="U40" s="71" t="s">
        <v>2200</v>
      </c>
      <c r="V40" s="71" t="s">
        <v>1860</v>
      </c>
      <c r="W40" s="153"/>
      <c r="X40" s="153"/>
      <c r="Y40" s="153"/>
      <c r="Z40" s="153"/>
      <c r="AA40" s="153"/>
      <c r="AB40" s="153"/>
      <c r="AC40" s="113" t="s">
        <v>2780</v>
      </c>
      <c r="AD40" s="71"/>
      <c r="AE40" s="71"/>
    </row>
    <row r="41" ht="37.5" customHeight="1">
      <c r="A41" s="71">
        <v>193857.0</v>
      </c>
      <c r="B41" s="71" t="s">
        <v>1238</v>
      </c>
      <c r="C41" s="71" t="s">
        <v>1241</v>
      </c>
      <c r="D41" s="71" t="s">
        <v>1241</v>
      </c>
      <c r="E41" s="71" t="s">
        <v>2781</v>
      </c>
      <c r="F41" s="71" t="s">
        <v>2628</v>
      </c>
      <c r="G41" s="71" t="s">
        <v>2782</v>
      </c>
      <c r="H41" s="71" t="s">
        <v>2783</v>
      </c>
      <c r="I41" s="71" t="s">
        <v>2508</v>
      </c>
      <c r="J41" s="113" t="s">
        <v>2784</v>
      </c>
      <c r="K41" s="113" t="s">
        <v>1860</v>
      </c>
      <c r="L41" s="153"/>
      <c r="M41" s="113" t="s">
        <v>2785</v>
      </c>
      <c r="N41" s="71" t="s">
        <v>2521</v>
      </c>
      <c r="O41" s="71" t="s">
        <v>2108</v>
      </c>
      <c r="P41" s="113" t="s">
        <v>2786</v>
      </c>
      <c r="Q41" s="113" t="s">
        <v>2787</v>
      </c>
      <c r="R41" s="113" t="s">
        <v>1860</v>
      </c>
      <c r="S41" s="113" t="s">
        <v>1860</v>
      </c>
      <c r="T41" s="71" t="s">
        <v>1860</v>
      </c>
      <c r="U41" s="71" t="s">
        <v>2200</v>
      </c>
      <c r="V41" s="71" t="s">
        <v>1860</v>
      </c>
      <c r="W41" s="153"/>
      <c r="X41" s="153"/>
      <c r="Y41" s="153"/>
      <c r="Z41" s="153"/>
      <c r="AA41" s="153"/>
      <c r="AB41" s="153"/>
      <c r="AC41" s="113" t="s">
        <v>2788</v>
      </c>
      <c r="AD41" s="71"/>
      <c r="AE41" s="71"/>
    </row>
    <row r="42" ht="37.5" customHeight="1">
      <c r="A42" s="71">
        <v>193871.0</v>
      </c>
      <c r="B42" s="71" t="s">
        <v>1239</v>
      </c>
      <c r="C42" s="71" t="s">
        <v>1241</v>
      </c>
      <c r="D42" s="71" t="s">
        <v>1241</v>
      </c>
      <c r="E42" s="71" t="s">
        <v>2504</v>
      </c>
      <c r="F42" s="71" t="s">
        <v>2569</v>
      </c>
      <c r="G42" s="71" t="s">
        <v>2789</v>
      </c>
      <c r="H42" s="71" t="s">
        <v>2790</v>
      </c>
      <c r="I42" s="71" t="s">
        <v>2508</v>
      </c>
      <c r="J42" s="113" t="s">
        <v>2791</v>
      </c>
      <c r="K42" s="113" t="s">
        <v>1860</v>
      </c>
      <c r="L42" s="113" t="s">
        <v>2792</v>
      </c>
      <c r="M42" s="113" t="s">
        <v>1791</v>
      </c>
      <c r="N42" s="71" t="s">
        <v>2582</v>
      </c>
      <c r="O42" s="71" t="s">
        <v>2560</v>
      </c>
      <c r="P42" s="113" t="s">
        <v>2793</v>
      </c>
      <c r="Q42" s="113" t="s">
        <v>2794</v>
      </c>
      <c r="R42" s="113" t="s">
        <v>1860</v>
      </c>
      <c r="S42" s="113" t="s">
        <v>1860</v>
      </c>
      <c r="T42" s="71" t="s">
        <v>1860</v>
      </c>
      <c r="U42" s="71" t="s">
        <v>2204</v>
      </c>
      <c r="V42" s="71" t="s">
        <v>2533</v>
      </c>
      <c r="W42" s="153"/>
      <c r="X42" s="153"/>
      <c r="Y42" s="153"/>
      <c r="Z42" s="153"/>
      <c r="AA42" s="153"/>
      <c r="AB42" s="153"/>
      <c r="AC42" s="113" t="s">
        <v>2795</v>
      </c>
      <c r="AD42" s="71" t="s">
        <v>2438</v>
      </c>
      <c r="AE42" s="71"/>
    </row>
    <row r="43" ht="37.5" customHeight="1">
      <c r="A43" s="71">
        <v>193971.0</v>
      </c>
      <c r="B43" s="71" t="s">
        <v>1238</v>
      </c>
      <c r="C43" s="71" t="s">
        <v>1241</v>
      </c>
      <c r="D43" s="71" t="s">
        <v>1241</v>
      </c>
      <c r="E43" s="71" t="s">
        <v>1237</v>
      </c>
      <c r="F43" s="71" t="s">
        <v>2767</v>
      </c>
      <c r="G43" s="71" t="s">
        <v>2796</v>
      </c>
      <c r="H43" s="71" t="s">
        <v>2797</v>
      </c>
      <c r="I43" s="71" t="s">
        <v>2508</v>
      </c>
      <c r="J43" s="113" t="s">
        <v>2798</v>
      </c>
      <c r="K43" s="113" t="s">
        <v>1860</v>
      </c>
      <c r="L43" s="113" t="s">
        <v>1756</v>
      </c>
      <c r="M43" s="113" t="s">
        <v>2799</v>
      </c>
      <c r="N43" s="71" t="s">
        <v>2521</v>
      </c>
      <c r="O43" s="71" t="s">
        <v>2573</v>
      </c>
      <c r="P43" s="113" t="s">
        <v>2800</v>
      </c>
      <c r="Q43" s="113" t="s">
        <v>2801</v>
      </c>
      <c r="R43" s="113" t="s">
        <v>1860</v>
      </c>
      <c r="S43" s="113" t="s">
        <v>1860</v>
      </c>
      <c r="T43" s="71" t="s">
        <v>2524</v>
      </c>
      <c r="U43" s="71" t="s">
        <v>2202</v>
      </c>
      <c r="V43" s="71" t="s">
        <v>2525</v>
      </c>
      <c r="W43" s="153"/>
      <c r="X43" s="153"/>
      <c r="Y43" s="153"/>
      <c r="Z43" s="153"/>
      <c r="AA43" s="153"/>
      <c r="AB43" s="153"/>
      <c r="AC43" s="113" t="s">
        <v>2802</v>
      </c>
      <c r="AD43" s="71"/>
      <c r="AE43" s="71"/>
    </row>
    <row r="44" ht="37.5" customHeight="1">
      <c r="A44" s="71">
        <v>193892.0</v>
      </c>
      <c r="B44" s="71" t="s">
        <v>1239</v>
      </c>
      <c r="C44" s="71" t="s">
        <v>1241</v>
      </c>
      <c r="D44" s="71" t="s">
        <v>1241</v>
      </c>
      <c r="E44" s="71" t="s">
        <v>2781</v>
      </c>
      <c r="F44" s="71" t="s">
        <v>2803</v>
      </c>
      <c r="G44" s="71" t="s">
        <v>2804</v>
      </c>
      <c r="H44" s="71" t="s">
        <v>2805</v>
      </c>
      <c r="I44" s="71" t="s">
        <v>2508</v>
      </c>
      <c r="J44" s="113" t="s">
        <v>2806</v>
      </c>
      <c r="K44" s="113" t="s">
        <v>1860</v>
      </c>
      <c r="L44" s="153"/>
      <c r="M44" s="113" t="s">
        <v>2807</v>
      </c>
      <c r="N44" s="71" t="s">
        <v>2551</v>
      </c>
      <c r="O44" s="71" t="s">
        <v>2552</v>
      </c>
      <c r="P44" s="113" t="s">
        <v>2808</v>
      </c>
      <c r="Q44" s="113" t="s">
        <v>2809</v>
      </c>
      <c r="R44" s="113" t="s">
        <v>1860</v>
      </c>
      <c r="S44" s="113" t="s">
        <v>1860</v>
      </c>
      <c r="T44" s="71" t="s">
        <v>1860</v>
      </c>
      <c r="U44" s="71" t="s">
        <v>2200</v>
      </c>
      <c r="V44" s="71" t="s">
        <v>2533</v>
      </c>
      <c r="W44" s="153"/>
      <c r="X44" s="153"/>
      <c r="Y44" s="153"/>
      <c r="Z44" s="153"/>
      <c r="AA44" s="153"/>
      <c r="AB44" s="153"/>
      <c r="AC44" s="113" t="s">
        <v>2810</v>
      </c>
      <c r="AD44" s="71"/>
      <c r="AE44" s="71"/>
    </row>
    <row r="45" ht="37.5" customHeight="1">
      <c r="A45" s="71">
        <v>193915.0</v>
      </c>
      <c r="B45" s="71" t="s">
        <v>1238</v>
      </c>
      <c r="C45" s="71" t="s">
        <v>1241</v>
      </c>
      <c r="D45" s="71" t="s">
        <v>1241</v>
      </c>
      <c r="E45" s="71" t="s">
        <v>1237</v>
      </c>
      <c r="F45" s="71" t="s">
        <v>2767</v>
      </c>
      <c r="G45" s="71" t="s">
        <v>2811</v>
      </c>
      <c r="H45" s="71" t="s">
        <v>2812</v>
      </c>
      <c r="I45" s="71" t="s">
        <v>2508</v>
      </c>
      <c r="J45" s="113" t="s">
        <v>2813</v>
      </c>
      <c r="K45" s="113" t="s">
        <v>1860</v>
      </c>
      <c r="L45" s="113" t="s">
        <v>2814</v>
      </c>
      <c r="M45" s="153"/>
      <c r="N45" s="71" t="s">
        <v>2521</v>
      </c>
      <c r="O45" s="71" t="s">
        <v>2573</v>
      </c>
      <c r="P45" s="113" t="s">
        <v>2815</v>
      </c>
      <c r="Q45" s="113" t="s">
        <v>2816</v>
      </c>
      <c r="R45" s="113" t="s">
        <v>2817</v>
      </c>
      <c r="S45" s="113" t="s">
        <v>2818</v>
      </c>
      <c r="T45" s="71" t="s">
        <v>2524</v>
      </c>
      <c r="U45" s="71" t="s">
        <v>2202</v>
      </c>
      <c r="V45" s="71" t="s">
        <v>2525</v>
      </c>
      <c r="W45" s="153"/>
      <c r="X45" s="113" t="s">
        <v>2819</v>
      </c>
      <c r="Y45" s="153"/>
      <c r="Z45" s="113" t="s">
        <v>2023</v>
      </c>
      <c r="AA45" s="153"/>
      <c r="AB45" s="153"/>
      <c r="AC45" s="113" t="s">
        <v>2820</v>
      </c>
      <c r="AD45" s="71" t="s">
        <v>2438</v>
      </c>
      <c r="AE45" s="71"/>
    </row>
    <row r="46" ht="37.5" customHeight="1">
      <c r="A46" s="71">
        <v>193877.0</v>
      </c>
      <c r="B46" s="71" t="s">
        <v>1239</v>
      </c>
      <c r="C46" s="71" t="s">
        <v>1241</v>
      </c>
      <c r="D46" s="71" t="s">
        <v>1241</v>
      </c>
      <c r="E46" s="71" t="s">
        <v>2627</v>
      </c>
      <c r="F46" s="71" t="s">
        <v>2612</v>
      </c>
      <c r="G46" s="71" t="s">
        <v>2821</v>
      </c>
      <c r="H46" s="71" t="s">
        <v>2822</v>
      </c>
      <c r="I46" s="71" t="s">
        <v>2508</v>
      </c>
      <c r="J46" s="113" t="s">
        <v>2823</v>
      </c>
      <c r="K46" s="113" t="s">
        <v>1860</v>
      </c>
      <c r="L46" s="113" t="s">
        <v>2824</v>
      </c>
      <c r="M46" s="113" t="s">
        <v>1811</v>
      </c>
      <c r="N46" s="71" t="s">
        <v>2641</v>
      </c>
      <c r="O46" s="71" t="s">
        <v>1860</v>
      </c>
      <c r="P46" s="113" t="s">
        <v>2825</v>
      </c>
      <c r="Q46" s="113" t="s">
        <v>2163</v>
      </c>
      <c r="R46" s="113" t="s">
        <v>1860</v>
      </c>
      <c r="S46" s="113" t="s">
        <v>1860</v>
      </c>
      <c r="T46" s="71" t="s">
        <v>1860</v>
      </c>
      <c r="U46" s="71" t="s">
        <v>2205</v>
      </c>
      <c r="V46" s="71" t="s">
        <v>2533</v>
      </c>
      <c r="W46" s="153"/>
      <c r="X46" s="153"/>
      <c r="Y46" s="153"/>
      <c r="Z46" s="153"/>
      <c r="AA46" s="153"/>
      <c r="AB46" s="153"/>
      <c r="AC46" s="113" t="s">
        <v>2826</v>
      </c>
      <c r="AD46" s="71" t="s">
        <v>2438</v>
      </c>
      <c r="AE46" s="71"/>
    </row>
    <row r="47" ht="37.5" customHeight="1">
      <c r="A47" s="71">
        <v>193900.0</v>
      </c>
      <c r="B47" s="71" t="s">
        <v>1239</v>
      </c>
      <c r="C47" s="71" t="s">
        <v>1241</v>
      </c>
      <c r="D47" s="71" t="s">
        <v>1241</v>
      </c>
      <c r="E47" s="71" t="s">
        <v>1233</v>
      </c>
      <c r="F47" s="71" t="s">
        <v>2587</v>
      </c>
      <c r="G47" s="71" t="s">
        <v>2827</v>
      </c>
      <c r="H47" s="71" t="s">
        <v>2828</v>
      </c>
      <c r="I47" s="71" t="s">
        <v>2508</v>
      </c>
      <c r="J47" s="113" t="s">
        <v>2829</v>
      </c>
      <c r="K47" s="113" t="s">
        <v>1860</v>
      </c>
      <c r="L47" s="153"/>
      <c r="M47" s="113" t="s">
        <v>1781</v>
      </c>
      <c r="N47" s="71" t="s">
        <v>2521</v>
      </c>
      <c r="O47" s="71" t="s">
        <v>1860</v>
      </c>
      <c r="P47" s="113" t="s">
        <v>2830</v>
      </c>
      <c r="Q47" s="113" t="s">
        <v>2831</v>
      </c>
      <c r="R47" s="113" t="s">
        <v>1860</v>
      </c>
      <c r="S47" s="113" t="s">
        <v>1860</v>
      </c>
      <c r="T47" s="71" t="s">
        <v>1860</v>
      </c>
      <c r="U47" s="71" t="s">
        <v>2205</v>
      </c>
      <c r="V47" s="71" t="s">
        <v>1860</v>
      </c>
      <c r="W47" s="153"/>
      <c r="X47" s="153"/>
      <c r="Y47" s="153"/>
      <c r="Z47" s="153"/>
      <c r="AA47" s="153"/>
      <c r="AB47" s="153"/>
      <c r="AC47" s="113" t="s">
        <v>2832</v>
      </c>
      <c r="AD47" s="71"/>
      <c r="AE47" s="71"/>
    </row>
    <row r="48" ht="37.5" customHeight="1">
      <c r="A48" s="71">
        <v>193970.0</v>
      </c>
      <c r="B48" s="71" t="s">
        <v>1239</v>
      </c>
      <c r="C48" s="71" t="s">
        <v>1241</v>
      </c>
      <c r="D48" s="71" t="s">
        <v>1241</v>
      </c>
      <c r="E48" s="71" t="s">
        <v>1237</v>
      </c>
      <c r="F48" s="71" t="s">
        <v>2605</v>
      </c>
      <c r="G48" s="71" t="s">
        <v>2833</v>
      </c>
      <c r="H48" s="71" t="s">
        <v>2834</v>
      </c>
      <c r="I48" s="71" t="s">
        <v>2508</v>
      </c>
      <c r="J48" s="113" t="s">
        <v>2835</v>
      </c>
      <c r="K48" s="113" t="s">
        <v>1860</v>
      </c>
      <c r="L48" s="113" t="s">
        <v>1750</v>
      </c>
      <c r="M48" s="113" t="s">
        <v>1801</v>
      </c>
      <c r="N48" s="71" t="s">
        <v>2551</v>
      </c>
      <c r="O48" s="71" t="s">
        <v>2735</v>
      </c>
      <c r="P48" s="113" t="s">
        <v>1678</v>
      </c>
      <c r="Q48" s="113" t="s">
        <v>2836</v>
      </c>
      <c r="R48" s="113" t="s">
        <v>1860</v>
      </c>
      <c r="S48" s="113" t="s">
        <v>1860</v>
      </c>
      <c r="T48" s="71" t="s">
        <v>2524</v>
      </c>
      <c r="U48" s="71" t="s">
        <v>2202</v>
      </c>
      <c r="V48" s="71" t="s">
        <v>2525</v>
      </c>
      <c r="W48" s="113" t="s">
        <v>1948</v>
      </c>
      <c r="X48" s="113" t="s">
        <v>2837</v>
      </c>
      <c r="Y48" s="113" t="s">
        <v>2838</v>
      </c>
      <c r="Z48" s="153"/>
      <c r="AA48" s="153"/>
      <c r="AB48" s="153"/>
      <c r="AC48" s="113" t="s">
        <v>2832</v>
      </c>
      <c r="AD48" s="71"/>
      <c r="AE48" s="71"/>
    </row>
    <row r="49" ht="37.5" customHeight="1">
      <c r="A49" s="71">
        <v>193886.0</v>
      </c>
      <c r="B49" s="71" t="s">
        <v>1239</v>
      </c>
      <c r="C49" s="71" t="s">
        <v>1241</v>
      </c>
      <c r="D49" s="71" t="s">
        <v>1241</v>
      </c>
      <c r="E49" s="71" t="s">
        <v>1233</v>
      </c>
      <c r="F49" s="71" t="s">
        <v>2839</v>
      </c>
      <c r="G49" s="71" t="s">
        <v>2840</v>
      </c>
      <c r="H49" s="71" t="s">
        <v>2841</v>
      </c>
      <c r="I49" s="71" t="s">
        <v>2508</v>
      </c>
      <c r="J49" s="113" t="s">
        <v>2842</v>
      </c>
      <c r="K49" s="113" t="s">
        <v>1860</v>
      </c>
      <c r="L49" s="113" t="s">
        <v>2843</v>
      </c>
      <c r="M49" s="113" t="s">
        <v>2844</v>
      </c>
      <c r="N49" s="71" t="s">
        <v>1860</v>
      </c>
      <c r="O49" s="71" t="s">
        <v>1860</v>
      </c>
      <c r="P49" s="113" t="s">
        <v>2845</v>
      </c>
      <c r="Q49" s="153"/>
      <c r="R49" s="113" t="s">
        <v>1860</v>
      </c>
      <c r="S49" s="113" t="s">
        <v>1860</v>
      </c>
      <c r="T49" s="71" t="s">
        <v>1860</v>
      </c>
      <c r="U49" s="71" t="s">
        <v>2205</v>
      </c>
      <c r="V49" s="71" t="s">
        <v>1860</v>
      </c>
      <c r="W49" s="153"/>
      <c r="X49" s="153"/>
      <c r="Y49" s="153"/>
      <c r="Z49" s="153"/>
      <c r="AA49" s="153"/>
      <c r="AB49" s="153"/>
      <c r="AC49" s="113" t="s">
        <v>2846</v>
      </c>
      <c r="AD49" s="71"/>
      <c r="AE49" s="71"/>
    </row>
    <row r="50" ht="37.5" hidden="1" customHeight="1">
      <c r="A50" s="71">
        <v>193908.0</v>
      </c>
      <c r="B50" s="71" t="s">
        <v>1239</v>
      </c>
      <c r="C50" s="71" t="s">
        <v>1241</v>
      </c>
      <c r="D50" s="71"/>
      <c r="E50" s="71" t="s">
        <v>1237</v>
      </c>
      <c r="F50" s="71" t="s">
        <v>2698</v>
      </c>
      <c r="G50" s="71" t="s">
        <v>2847</v>
      </c>
      <c r="H50" s="71" t="s">
        <v>2848</v>
      </c>
      <c r="I50" s="71" t="s">
        <v>2508</v>
      </c>
      <c r="J50" s="113" t="s">
        <v>2849</v>
      </c>
      <c r="K50" s="113" t="s">
        <v>1860</v>
      </c>
      <c r="L50" s="113" t="s">
        <v>2609</v>
      </c>
      <c r="M50" s="113" t="s">
        <v>2850</v>
      </c>
      <c r="N50" s="71" t="s">
        <v>2521</v>
      </c>
      <c r="O50" s="71" t="s">
        <v>2573</v>
      </c>
      <c r="P50" s="153"/>
      <c r="Q50" s="113" t="s">
        <v>2851</v>
      </c>
      <c r="R50" s="113" t="s">
        <v>1860</v>
      </c>
      <c r="S50" s="113" t="s">
        <v>1860</v>
      </c>
      <c r="T50" s="71" t="s">
        <v>2524</v>
      </c>
      <c r="U50" s="71" t="s">
        <v>2202</v>
      </c>
      <c r="V50" s="71" t="s">
        <v>2525</v>
      </c>
      <c r="W50" s="113" t="s">
        <v>2852</v>
      </c>
      <c r="X50" s="113" t="s">
        <v>2853</v>
      </c>
      <c r="Y50" s="113" t="s">
        <v>2854</v>
      </c>
      <c r="Z50" s="153"/>
      <c r="AA50" s="153"/>
      <c r="AB50" s="153"/>
      <c r="AC50" s="113" t="s">
        <v>2855</v>
      </c>
      <c r="AD50" s="71"/>
      <c r="AE50" s="71" t="s">
        <v>2527</v>
      </c>
    </row>
    <row r="51" ht="37.5" customHeight="1">
      <c r="A51" s="71">
        <v>194047.0</v>
      </c>
      <c r="B51" s="71" t="s">
        <v>1239</v>
      </c>
      <c r="C51" s="71" t="s">
        <v>1241</v>
      </c>
      <c r="D51" s="71" t="s">
        <v>1241</v>
      </c>
      <c r="E51" s="71" t="s">
        <v>1233</v>
      </c>
      <c r="F51" s="71" t="s">
        <v>2605</v>
      </c>
      <c r="G51" s="71" t="s">
        <v>2856</v>
      </c>
      <c r="H51" s="71" t="s">
        <v>2857</v>
      </c>
      <c r="I51" s="71" t="s">
        <v>2638</v>
      </c>
      <c r="J51" s="113" t="s">
        <v>2858</v>
      </c>
      <c r="K51" s="113" t="s">
        <v>1860</v>
      </c>
      <c r="L51" s="113" t="s">
        <v>2859</v>
      </c>
      <c r="M51" s="113" t="s">
        <v>2860</v>
      </c>
      <c r="N51" s="71" t="s">
        <v>2641</v>
      </c>
      <c r="O51" s="71" t="s">
        <v>2560</v>
      </c>
      <c r="P51" s="113" t="s">
        <v>2861</v>
      </c>
      <c r="Q51" s="113" t="s">
        <v>2193</v>
      </c>
      <c r="R51" s="113" t="s">
        <v>2862</v>
      </c>
      <c r="S51" s="113" t="s">
        <v>1860</v>
      </c>
      <c r="T51" s="71" t="s">
        <v>2638</v>
      </c>
      <c r="U51" s="71" t="s">
        <v>2202</v>
      </c>
      <c r="V51" s="71" t="s">
        <v>2525</v>
      </c>
      <c r="W51" s="153"/>
      <c r="X51" s="113" t="s">
        <v>2863</v>
      </c>
      <c r="Y51" s="113" t="s">
        <v>2864</v>
      </c>
      <c r="Z51" s="153"/>
      <c r="AA51" s="153"/>
      <c r="AB51" s="153"/>
      <c r="AC51" s="113" t="s">
        <v>2865</v>
      </c>
      <c r="AD51" s="71" t="s">
        <v>2438</v>
      </c>
      <c r="AE51" s="71"/>
    </row>
    <row r="52" ht="37.5" customHeight="1">
      <c r="A52" s="71">
        <v>193891.0</v>
      </c>
      <c r="B52" s="71" t="s">
        <v>1239</v>
      </c>
      <c r="C52" s="71" t="s">
        <v>1241</v>
      </c>
      <c r="D52" s="71" t="s">
        <v>1241</v>
      </c>
      <c r="E52" s="71" t="s">
        <v>1233</v>
      </c>
      <c r="F52" s="71" t="s">
        <v>2646</v>
      </c>
      <c r="G52" s="71" t="s">
        <v>2866</v>
      </c>
      <c r="H52" s="71" t="s">
        <v>2867</v>
      </c>
      <c r="I52" s="71" t="s">
        <v>2615</v>
      </c>
      <c r="J52" s="113" t="s">
        <v>2868</v>
      </c>
      <c r="K52" s="113" t="s">
        <v>1860</v>
      </c>
      <c r="L52" s="113" t="s">
        <v>2869</v>
      </c>
      <c r="M52" s="113" t="s">
        <v>1747</v>
      </c>
      <c r="N52" s="71" t="s">
        <v>2870</v>
      </c>
      <c r="O52" s="71" t="s">
        <v>1860</v>
      </c>
      <c r="P52" s="113" t="s">
        <v>2871</v>
      </c>
      <c r="Q52" s="113" t="s">
        <v>2872</v>
      </c>
      <c r="R52" s="113" t="s">
        <v>1860</v>
      </c>
      <c r="S52" s="113" t="s">
        <v>1860</v>
      </c>
      <c r="T52" s="71" t="s">
        <v>1860</v>
      </c>
      <c r="U52" s="71" t="s">
        <v>2204</v>
      </c>
      <c r="V52" s="71" t="s">
        <v>2533</v>
      </c>
      <c r="W52" s="153"/>
      <c r="X52" s="153"/>
      <c r="Y52" s="153"/>
      <c r="Z52" s="153"/>
      <c r="AA52" s="153"/>
      <c r="AB52" s="153"/>
      <c r="AC52" s="113" t="s">
        <v>2873</v>
      </c>
      <c r="AD52" s="71" t="s">
        <v>2438</v>
      </c>
      <c r="AE52" s="71"/>
    </row>
    <row r="53" ht="37.5" customHeight="1">
      <c r="A53" s="71">
        <v>193878.0</v>
      </c>
      <c r="B53" s="71" t="s">
        <v>1239</v>
      </c>
      <c r="C53" s="71" t="s">
        <v>1241</v>
      </c>
      <c r="D53" s="71" t="s">
        <v>1241</v>
      </c>
      <c r="E53" s="71" t="s">
        <v>2781</v>
      </c>
      <c r="F53" s="71" t="s">
        <v>2605</v>
      </c>
      <c r="G53" s="71" t="s">
        <v>2874</v>
      </c>
      <c r="H53" s="71" t="s">
        <v>2875</v>
      </c>
      <c r="I53" s="71" t="s">
        <v>2508</v>
      </c>
      <c r="J53" s="113" t="s">
        <v>2876</v>
      </c>
      <c r="K53" s="113" t="s">
        <v>1860</v>
      </c>
      <c r="L53" s="113" t="s">
        <v>1808</v>
      </c>
      <c r="M53" s="113" t="s">
        <v>1778</v>
      </c>
      <c r="N53" s="71" t="s">
        <v>2601</v>
      </c>
      <c r="O53" s="71" t="s">
        <v>1860</v>
      </c>
      <c r="P53" s="113" t="s">
        <v>2877</v>
      </c>
      <c r="Q53" s="113" t="s">
        <v>2168</v>
      </c>
      <c r="R53" s="113" t="s">
        <v>1860</v>
      </c>
      <c r="S53" s="113" t="s">
        <v>1860</v>
      </c>
      <c r="T53" s="71" t="s">
        <v>1860</v>
      </c>
      <c r="U53" s="71" t="s">
        <v>2205</v>
      </c>
      <c r="V53" s="71" t="s">
        <v>2533</v>
      </c>
      <c r="W53" s="153"/>
      <c r="X53" s="153"/>
      <c r="Y53" s="153"/>
      <c r="Z53" s="153"/>
      <c r="AA53" s="153"/>
      <c r="AB53" s="153"/>
      <c r="AC53" s="113" t="s">
        <v>2878</v>
      </c>
      <c r="AD53" s="71" t="s">
        <v>2438</v>
      </c>
      <c r="AE53" s="71"/>
    </row>
    <row r="54" ht="37.5" customHeight="1">
      <c r="A54" s="71">
        <v>193935.0</v>
      </c>
      <c r="B54" s="71" t="s">
        <v>1239</v>
      </c>
      <c r="C54" s="71" t="s">
        <v>1241</v>
      </c>
      <c r="D54" s="71" t="s">
        <v>1241</v>
      </c>
      <c r="E54" s="71" t="s">
        <v>1236</v>
      </c>
      <c r="F54" s="71" t="s">
        <v>2505</v>
      </c>
      <c r="G54" s="71" t="s">
        <v>2879</v>
      </c>
      <c r="H54" s="71" t="s">
        <v>2880</v>
      </c>
      <c r="I54" s="71" t="s">
        <v>2508</v>
      </c>
      <c r="J54" s="113" t="s">
        <v>2881</v>
      </c>
      <c r="K54" s="113" t="s">
        <v>1860</v>
      </c>
      <c r="L54" s="113" t="s">
        <v>1784</v>
      </c>
      <c r="M54" s="113" t="s">
        <v>2882</v>
      </c>
      <c r="N54" s="71" t="s">
        <v>2551</v>
      </c>
      <c r="O54" s="71" t="s">
        <v>2735</v>
      </c>
      <c r="P54" s="113" t="s">
        <v>2883</v>
      </c>
      <c r="Q54" s="113" t="s">
        <v>2884</v>
      </c>
      <c r="R54" s="113" t="s">
        <v>1861</v>
      </c>
      <c r="S54" s="113" t="s">
        <v>2885</v>
      </c>
      <c r="T54" s="71" t="s">
        <v>2524</v>
      </c>
      <c r="U54" s="71" t="s">
        <v>2201</v>
      </c>
      <c r="V54" s="71" t="s">
        <v>2533</v>
      </c>
      <c r="W54" s="153"/>
      <c r="X54" s="113" t="s">
        <v>1893</v>
      </c>
      <c r="Y54" s="113" t="s">
        <v>2058</v>
      </c>
      <c r="Z54" s="153"/>
      <c r="AA54" s="153"/>
      <c r="AB54" s="153"/>
      <c r="AC54" s="113" t="s">
        <v>2886</v>
      </c>
      <c r="AD54" s="71" t="s">
        <v>2438</v>
      </c>
      <c r="AE54" s="71"/>
    </row>
    <row r="55" ht="37.5" customHeight="1">
      <c r="A55" s="71">
        <v>193867.0</v>
      </c>
      <c r="B55" s="71" t="s">
        <v>1239</v>
      </c>
      <c r="C55" s="71" t="s">
        <v>1241</v>
      </c>
      <c r="D55" s="71" t="s">
        <v>1241</v>
      </c>
      <c r="E55" s="71" t="s">
        <v>1235</v>
      </c>
      <c r="F55" s="71" t="s">
        <v>2612</v>
      </c>
      <c r="G55" s="71" t="s">
        <v>2887</v>
      </c>
      <c r="H55" s="71" t="s">
        <v>2888</v>
      </c>
      <c r="I55" s="71" t="s">
        <v>2508</v>
      </c>
      <c r="J55" s="113" t="s">
        <v>2889</v>
      </c>
      <c r="K55" s="113" t="s">
        <v>1860</v>
      </c>
      <c r="L55" s="113" t="s">
        <v>2890</v>
      </c>
      <c r="M55" s="113" t="s">
        <v>2891</v>
      </c>
      <c r="N55" s="71" t="s">
        <v>1860</v>
      </c>
      <c r="O55" s="71" t="s">
        <v>1860</v>
      </c>
      <c r="P55" s="113" t="s">
        <v>2892</v>
      </c>
      <c r="Q55" s="113" t="s">
        <v>2170</v>
      </c>
      <c r="R55" s="113" t="s">
        <v>1860</v>
      </c>
      <c r="S55" s="113" t="s">
        <v>1860</v>
      </c>
      <c r="T55" s="71" t="s">
        <v>2524</v>
      </c>
      <c r="U55" s="71" t="s">
        <v>2205</v>
      </c>
      <c r="V55" s="71" t="s">
        <v>2533</v>
      </c>
      <c r="W55" s="153"/>
      <c r="X55" s="153"/>
      <c r="Y55" s="153"/>
      <c r="Z55" s="153"/>
      <c r="AA55" s="153"/>
      <c r="AB55" s="153"/>
      <c r="AC55" s="113" t="s">
        <v>2893</v>
      </c>
      <c r="AD55" s="71" t="s">
        <v>2438</v>
      </c>
      <c r="AE55" s="71"/>
    </row>
    <row r="56" ht="37.5" customHeight="1">
      <c r="A56" s="71">
        <v>194209.0</v>
      </c>
      <c r="B56" s="71" t="s">
        <v>1239</v>
      </c>
      <c r="C56" s="71" t="s">
        <v>1241</v>
      </c>
      <c r="D56" s="71" t="s">
        <v>1241</v>
      </c>
      <c r="E56" s="71" t="s">
        <v>1233</v>
      </c>
      <c r="F56" s="71" t="s">
        <v>2894</v>
      </c>
      <c r="G56" s="71" t="s">
        <v>2895</v>
      </c>
      <c r="H56" s="71" t="s">
        <v>2896</v>
      </c>
      <c r="I56" s="71" t="s">
        <v>2508</v>
      </c>
      <c r="J56" s="113" t="s">
        <v>2897</v>
      </c>
      <c r="K56" s="113" t="s">
        <v>1860</v>
      </c>
      <c r="L56" s="153"/>
      <c r="M56" s="113" t="s">
        <v>1840</v>
      </c>
      <c r="N56" s="71" t="s">
        <v>2601</v>
      </c>
      <c r="O56" s="71" t="s">
        <v>1860</v>
      </c>
      <c r="P56" s="113" t="s">
        <v>1728</v>
      </c>
      <c r="Q56" s="153"/>
      <c r="R56" s="113" t="s">
        <v>1860</v>
      </c>
      <c r="S56" s="113" t="s">
        <v>1860</v>
      </c>
      <c r="T56" s="71" t="s">
        <v>1860</v>
      </c>
      <c r="U56" s="71" t="s">
        <v>2205</v>
      </c>
      <c r="V56" s="71" t="s">
        <v>2525</v>
      </c>
      <c r="W56" s="153"/>
      <c r="X56" s="153"/>
      <c r="Y56" s="153"/>
      <c r="Z56" s="153"/>
      <c r="AA56" s="153"/>
      <c r="AB56" s="153"/>
      <c r="AC56" s="113" t="s">
        <v>2898</v>
      </c>
      <c r="AD56" s="71" t="s">
        <v>2438</v>
      </c>
      <c r="AE56" s="71"/>
    </row>
    <row r="57" ht="37.5" customHeight="1">
      <c r="A57" s="71">
        <v>194110.0</v>
      </c>
      <c r="B57" s="71" t="s">
        <v>1239</v>
      </c>
      <c r="C57" s="71" t="s">
        <v>1241</v>
      </c>
      <c r="D57" s="71" t="s">
        <v>1241</v>
      </c>
      <c r="E57" s="71" t="s">
        <v>1233</v>
      </c>
      <c r="F57" s="71" t="s">
        <v>2612</v>
      </c>
      <c r="G57" s="71" t="s">
        <v>2899</v>
      </c>
      <c r="H57" s="71" t="s">
        <v>2900</v>
      </c>
      <c r="I57" s="71" t="s">
        <v>2508</v>
      </c>
      <c r="J57" s="113" t="s">
        <v>2901</v>
      </c>
      <c r="K57" s="113" t="s">
        <v>1860</v>
      </c>
      <c r="L57" s="113" t="s">
        <v>1760</v>
      </c>
      <c r="M57" s="113" t="s">
        <v>1794</v>
      </c>
      <c r="N57" s="71" t="s">
        <v>2551</v>
      </c>
      <c r="O57" s="71" t="s">
        <v>2552</v>
      </c>
      <c r="P57" s="113" t="s">
        <v>2902</v>
      </c>
      <c r="Q57" s="113" t="s">
        <v>2184</v>
      </c>
      <c r="R57" s="113" t="s">
        <v>2862</v>
      </c>
      <c r="S57" s="113" t="s">
        <v>2903</v>
      </c>
      <c r="T57" s="71" t="s">
        <v>2524</v>
      </c>
      <c r="U57" s="71" t="s">
        <v>2202</v>
      </c>
      <c r="V57" s="71" t="s">
        <v>2533</v>
      </c>
      <c r="W57" s="153"/>
      <c r="X57" s="113" t="s">
        <v>2904</v>
      </c>
      <c r="Y57" s="113" t="s">
        <v>2905</v>
      </c>
      <c r="Z57" s="153"/>
      <c r="AA57" s="153"/>
      <c r="AB57" s="153"/>
      <c r="AC57" s="113" t="s">
        <v>2906</v>
      </c>
      <c r="AD57" s="71" t="s">
        <v>2438</v>
      </c>
      <c r="AE57" s="71"/>
    </row>
    <row r="58" ht="37.5" customHeight="1">
      <c r="A58" s="155">
        <v>194012.0</v>
      </c>
      <c r="B58" s="155" t="s">
        <v>1238</v>
      </c>
      <c r="C58" s="155" t="s">
        <v>1241</v>
      </c>
      <c r="D58" s="155" t="s">
        <v>1241</v>
      </c>
      <c r="E58" s="155" t="s">
        <v>1233</v>
      </c>
      <c r="F58" s="155" t="s">
        <v>2907</v>
      </c>
      <c r="G58" s="155" t="s">
        <v>2908</v>
      </c>
      <c r="H58" s="155" t="s">
        <v>2909</v>
      </c>
      <c r="I58" s="155" t="s">
        <v>2508</v>
      </c>
      <c r="J58" s="157" t="s">
        <v>2910</v>
      </c>
      <c r="K58" s="157" t="s">
        <v>1860</v>
      </c>
      <c r="L58" s="157" t="s">
        <v>1773</v>
      </c>
      <c r="M58" s="157" t="s">
        <v>2911</v>
      </c>
      <c r="N58" s="155" t="s">
        <v>2582</v>
      </c>
      <c r="O58" s="155" t="s">
        <v>2560</v>
      </c>
      <c r="P58" s="157" t="s">
        <v>2912</v>
      </c>
      <c r="Q58" s="157" t="s">
        <v>2913</v>
      </c>
      <c r="R58" s="157" t="s">
        <v>1860</v>
      </c>
      <c r="S58" s="157" t="s">
        <v>1860</v>
      </c>
      <c r="T58" s="155" t="s">
        <v>2524</v>
      </c>
      <c r="U58" s="155" t="s">
        <v>2202</v>
      </c>
      <c r="V58" s="155" t="s">
        <v>2533</v>
      </c>
      <c r="W58" s="157" t="s">
        <v>2914</v>
      </c>
      <c r="X58" s="157" t="s">
        <v>1999</v>
      </c>
      <c r="Y58" s="157" t="s">
        <v>2915</v>
      </c>
      <c r="Z58" s="158"/>
      <c r="AA58" s="158"/>
      <c r="AB58" s="158"/>
      <c r="AC58" s="157" t="s">
        <v>2916</v>
      </c>
      <c r="AD58" s="155" t="s">
        <v>2438</v>
      </c>
      <c r="AE58" s="155"/>
    </row>
    <row r="59" ht="37.5" customHeight="1">
      <c r="A59" s="71">
        <v>193957.0</v>
      </c>
      <c r="B59" s="71" t="s">
        <v>1239</v>
      </c>
      <c r="C59" s="71" t="s">
        <v>1241</v>
      </c>
      <c r="D59" s="71" t="s">
        <v>1241</v>
      </c>
      <c r="E59" s="71" t="s">
        <v>1237</v>
      </c>
      <c r="F59" s="71" t="s">
        <v>2612</v>
      </c>
      <c r="G59" s="71" t="s">
        <v>2917</v>
      </c>
      <c r="H59" s="71" t="s">
        <v>2918</v>
      </c>
      <c r="I59" s="71" t="s">
        <v>2508</v>
      </c>
      <c r="J59" s="113" t="s">
        <v>2919</v>
      </c>
      <c r="K59" s="113" t="s">
        <v>1860</v>
      </c>
      <c r="L59" s="113" t="s">
        <v>1750</v>
      </c>
      <c r="M59" s="113" t="s">
        <v>1800</v>
      </c>
      <c r="N59" s="71" t="s">
        <v>2582</v>
      </c>
      <c r="O59" s="71" t="s">
        <v>2560</v>
      </c>
      <c r="P59" s="113" t="s">
        <v>2920</v>
      </c>
      <c r="Q59" s="113" t="s">
        <v>2142</v>
      </c>
      <c r="R59" s="113" t="s">
        <v>1854</v>
      </c>
      <c r="S59" s="113" t="s">
        <v>2921</v>
      </c>
      <c r="T59" s="71" t="s">
        <v>2524</v>
      </c>
      <c r="U59" s="71" t="s">
        <v>2201</v>
      </c>
      <c r="V59" s="71" t="s">
        <v>2525</v>
      </c>
      <c r="W59" s="113" t="s">
        <v>2922</v>
      </c>
      <c r="X59" s="113" t="s">
        <v>2923</v>
      </c>
      <c r="Y59" s="113" t="s">
        <v>2924</v>
      </c>
      <c r="Z59" s="113" t="s">
        <v>2020</v>
      </c>
      <c r="AA59" s="153"/>
      <c r="AB59" s="153"/>
      <c r="AC59" s="113" t="s">
        <v>2925</v>
      </c>
      <c r="AD59" s="71"/>
      <c r="AE59" s="71"/>
    </row>
    <row r="60" ht="37.5" hidden="1" customHeight="1">
      <c r="A60" s="71">
        <v>193946.0</v>
      </c>
      <c r="B60" s="71" t="s">
        <v>1239</v>
      </c>
      <c r="C60" s="71" t="s">
        <v>1241</v>
      </c>
      <c r="D60" s="71"/>
      <c r="E60" s="71" t="s">
        <v>1235</v>
      </c>
      <c r="F60" s="71" t="s">
        <v>2652</v>
      </c>
      <c r="G60" s="71" t="s">
        <v>2926</v>
      </c>
      <c r="H60" s="71" t="s">
        <v>2927</v>
      </c>
      <c r="I60" s="71" t="s">
        <v>2508</v>
      </c>
      <c r="J60" s="113" t="s">
        <v>2928</v>
      </c>
      <c r="K60" s="113" t="s">
        <v>1860</v>
      </c>
      <c r="L60" s="113" t="s">
        <v>2929</v>
      </c>
      <c r="M60" s="113" t="s">
        <v>2930</v>
      </c>
      <c r="N60" s="71" t="s">
        <v>2551</v>
      </c>
      <c r="O60" s="71" t="s">
        <v>2552</v>
      </c>
      <c r="P60" s="153"/>
      <c r="Q60" s="113" t="s">
        <v>2931</v>
      </c>
      <c r="R60" s="113" t="s">
        <v>1860</v>
      </c>
      <c r="S60" s="113" t="s">
        <v>1860</v>
      </c>
      <c r="T60" s="71" t="s">
        <v>2524</v>
      </c>
      <c r="U60" s="71" t="s">
        <v>2201</v>
      </c>
      <c r="V60" s="71" t="s">
        <v>2533</v>
      </c>
      <c r="W60" s="153"/>
      <c r="X60" s="113" t="s">
        <v>1903</v>
      </c>
      <c r="Y60" s="153"/>
      <c r="Z60" s="153"/>
      <c r="AA60" s="153"/>
      <c r="AB60" s="153"/>
      <c r="AC60" s="113" t="s">
        <v>2932</v>
      </c>
      <c r="AD60" s="71"/>
      <c r="AE60" s="71" t="s">
        <v>2527</v>
      </c>
    </row>
    <row r="61" ht="37.5" customHeight="1">
      <c r="A61" s="71">
        <v>193890.0</v>
      </c>
      <c r="B61" s="71" t="s">
        <v>1238</v>
      </c>
      <c r="C61" s="71" t="s">
        <v>1241</v>
      </c>
      <c r="D61" s="71" t="s">
        <v>1241</v>
      </c>
      <c r="E61" s="71" t="s">
        <v>1237</v>
      </c>
      <c r="F61" s="71" t="s">
        <v>2713</v>
      </c>
      <c r="G61" s="71" t="s">
        <v>2933</v>
      </c>
      <c r="H61" s="71" t="s">
        <v>2934</v>
      </c>
      <c r="I61" s="71" t="s">
        <v>2508</v>
      </c>
      <c r="J61" s="113" t="s">
        <v>2935</v>
      </c>
      <c r="K61" s="113" t="s">
        <v>1860</v>
      </c>
      <c r="L61" s="113" t="s">
        <v>2936</v>
      </c>
      <c r="M61" s="113" t="s">
        <v>1783</v>
      </c>
      <c r="N61" s="71" t="s">
        <v>2601</v>
      </c>
      <c r="O61" s="71" t="s">
        <v>1860</v>
      </c>
      <c r="P61" s="113" t="s">
        <v>1663</v>
      </c>
      <c r="Q61" s="113" t="s">
        <v>2172</v>
      </c>
      <c r="R61" s="113" t="s">
        <v>1860</v>
      </c>
      <c r="S61" s="113" t="s">
        <v>1860</v>
      </c>
      <c r="T61" s="71" t="s">
        <v>1860</v>
      </c>
      <c r="U61" s="71" t="s">
        <v>2205</v>
      </c>
      <c r="V61" s="71" t="s">
        <v>1860</v>
      </c>
      <c r="W61" s="153"/>
      <c r="X61" s="153"/>
      <c r="Y61" s="153"/>
      <c r="Z61" s="153"/>
      <c r="AA61" s="153"/>
      <c r="AB61" s="153"/>
      <c r="AC61" s="113" t="s">
        <v>2937</v>
      </c>
      <c r="AD61" s="71"/>
      <c r="AE61" s="71"/>
    </row>
    <row r="62" ht="37.5" hidden="1" customHeight="1">
      <c r="A62" s="155">
        <v>193885.0</v>
      </c>
      <c r="B62" s="155" t="s">
        <v>1238</v>
      </c>
      <c r="C62" s="155" t="s">
        <v>1241</v>
      </c>
      <c r="D62" s="155"/>
      <c r="E62" s="155" t="s">
        <v>1236</v>
      </c>
      <c r="F62" s="155" t="s">
        <v>2612</v>
      </c>
      <c r="G62" s="155" t="s">
        <v>2938</v>
      </c>
      <c r="H62" s="155" t="s">
        <v>2939</v>
      </c>
      <c r="I62" s="155" t="s">
        <v>2508</v>
      </c>
      <c r="J62" s="157" t="s">
        <v>2940</v>
      </c>
      <c r="K62" s="157" t="s">
        <v>1860</v>
      </c>
      <c r="L62" s="157" t="s">
        <v>2941</v>
      </c>
      <c r="M62" s="158"/>
      <c r="N62" s="155" t="s">
        <v>2582</v>
      </c>
      <c r="O62" s="155" t="s">
        <v>2560</v>
      </c>
      <c r="P62" s="158"/>
      <c r="Q62" s="157" t="s">
        <v>2942</v>
      </c>
      <c r="R62" s="157" t="s">
        <v>1860</v>
      </c>
      <c r="S62" s="157" t="s">
        <v>1860</v>
      </c>
      <c r="T62" s="155" t="s">
        <v>2524</v>
      </c>
      <c r="U62" s="155" t="s">
        <v>2200</v>
      </c>
      <c r="V62" s="155" t="s">
        <v>2533</v>
      </c>
      <c r="W62" s="158"/>
      <c r="X62" s="158"/>
      <c r="Y62" s="158"/>
      <c r="Z62" s="158"/>
      <c r="AA62" s="158"/>
      <c r="AB62" s="158"/>
      <c r="AC62" s="157" t="s">
        <v>2943</v>
      </c>
      <c r="AD62" s="155"/>
      <c r="AE62" s="155" t="s">
        <v>2527</v>
      </c>
    </row>
    <row r="63" ht="37.5" customHeight="1">
      <c r="A63" s="71">
        <v>193848.0</v>
      </c>
      <c r="B63" s="71" t="s">
        <v>1238</v>
      </c>
      <c r="C63" s="71" t="s">
        <v>1241</v>
      </c>
      <c r="D63" s="71" t="s">
        <v>1241</v>
      </c>
      <c r="E63" s="71" t="s">
        <v>1235</v>
      </c>
      <c r="F63" s="71" t="s">
        <v>2944</v>
      </c>
      <c r="G63" s="71" t="s">
        <v>2945</v>
      </c>
      <c r="H63" s="71" t="s">
        <v>2946</v>
      </c>
      <c r="I63" s="71" t="s">
        <v>2508</v>
      </c>
      <c r="J63" s="113" t="s">
        <v>2947</v>
      </c>
      <c r="K63" s="113" t="s">
        <v>1860</v>
      </c>
      <c r="L63" s="113" t="s">
        <v>2948</v>
      </c>
      <c r="M63" s="113" t="s">
        <v>1792</v>
      </c>
      <c r="N63" s="71" t="s">
        <v>2582</v>
      </c>
      <c r="O63" s="71" t="s">
        <v>2560</v>
      </c>
      <c r="P63" s="113" t="s">
        <v>2949</v>
      </c>
      <c r="Q63" s="113" t="s">
        <v>2153</v>
      </c>
      <c r="R63" s="113" t="s">
        <v>1860</v>
      </c>
      <c r="S63" s="113" t="s">
        <v>1860</v>
      </c>
      <c r="T63" s="155" t="s">
        <v>2524</v>
      </c>
      <c r="U63" s="71" t="s">
        <v>2202</v>
      </c>
      <c r="V63" s="71" t="s">
        <v>1860</v>
      </c>
      <c r="W63" s="113" t="s">
        <v>2950</v>
      </c>
      <c r="X63" s="153"/>
      <c r="Y63" s="153"/>
      <c r="Z63" s="153"/>
      <c r="AA63" s="153"/>
      <c r="AB63" s="113" t="s">
        <v>2027</v>
      </c>
      <c r="AC63" s="113" t="s">
        <v>2951</v>
      </c>
      <c r="AD63" s="71"/>
      <c r="AE63" s="71"/>
    </row>
    <row r="64" ht="37.5" customHeight="1">
      <c r="A64" s="71">
        <v>193863.0</v>
      </c>
      <c r="B64" s="71" t="s">
        <v>1238</v>
      </c>
      <c r="C64" s="71" t="s">
        <v>1241</v>
      </c>
      <c r="D64" s="71" t="s">
        <v>1241</v>
      </c>
      <c r="E64" s="71" t="s">
        <v>1233</v>
      </c>
      <c r="F64" s="71" t="s">
        <v>2635</v>
      </c>
      <c r="G64" s="71" t="s">
        <v>2952</v>
      </c>
      <c r="H64" s="71" t="s">
        <v>2953</v>
      </c>
      <c r="I64" s="71" t="s">
        <v>2615</v>
      </c>
      <c r="J64" s="113" t="s">
        <v>2954</v>
      </c>
      <c r="K64" s="113" t="s">
        <v>1860</v>
      </c>
      <c r="L64" s="113" t="s">
        <v>1761</v>
      </c>
      <c r="M64" s="113" t="s">
        <v>1829</v>
      </c>
      <c r="N64" s="71" t="s">
        <v>2641</v>
      </c>
      <c r="O64" s="71" t="s">
        <v>2560</v>
      </c>
      <c r="P64" s="113" t="s">
        <v>2955</v>
      </c>
      <c r="Q64" s="113" t="s">
        <v>2117</v>
      </c>
      <c r="R64" s="113" t="s">
        <v>2956</v>
      </c>
      <c r="S64" s="113" t="s">
        <v>2957</v>
      </c>
      <c r="T64" s="71" t="s">
        <v>2524</v>
      </c>
      <c r="U64" s="71" t="s">
        <v>2200</v>
      </c>
      <c r="V64" s="71" t="s">
        <v>2958</v>
      </c>
      <c r="W64" s="153"/>
      <c r="X64" s="153"/>
      <c r="Y64" s="153"/>
      <c r="Z64" s="153"/>
      <c r="AA64" s="153"/>
      <c r="AB64" s="113" t="s">
        <v>2029</v>
      </c>
      <c r="AC64" s="113" t="s">
        <v>2959</v>
      </c>
      <c r="AD64" s="71"/>
      <c r="AE64" s="71"/>
    </row>
    <row r="65" ht="37.5" hidden="1" customHeight="1">
      <c r="A65" s="71">
        <v>193960.0</v>
      </c>
      <c r="B65" s="71" t="s">
        <v>1239</v>
      </c>
      <c r="C65" s="71" t="s">
        <v>1241</v>
      </c>
      <c r="D65" s="71"/>
      <c r="E65" s="71" t="s">
        <v>1236</v>
      </c>
      <c r="F65" s="71" t="s">
        <v>2628</v>
      </c>
      <c r="G65" s="71" t="s">
        <v>2960</v>
      </c>
      <c r="H65" s="71" t="s">
        <v>2961</v>
      </c>
      <c r="I65" s="71" t="s">
        <v>2508</v>
      </c>
      <c r="J65" s="113" t="s">
        <v>2962</v>
      </c>
      <c r="K65" s="113" t="s">
        <v>1860</v>
      </c>
      <c r="L65" s="113" t="s">
        <v>2963</v>
      </c>
      <c r="M65" s="113" t="s">
        <v>2964</v>
      </c>
      <c r="N65" s="71" t="s">
        <v>2521</v>
      </c>
      <c r="O65" s="71" t="s">
        <v>1860</v>
      </c>
      <c r="P65" s="153"/>
      <c r="Q65" s="113" t="s">
        <v>2965</v>
      </c>
      <c r="R65" s="163" t="s">
        <v>1860</v>
      </c>
      <c r="S65" s="113" t="s">
        <v>1860</v>
      </c>
      <c r="T65" s="71" t="s">
        <v>2524</v>
      </c>
      <c r="U65" s="71" t="s">
        <v>2202</v>
      </c>
      <c r="V65" s="71" t="s">
        <v>2533</v>
      </c>
      <c r="W65" s="113" t="s">
        <v>2966</v>
      </c>
      <c r="X65" s="113" t="s">
        <v>2904</v>
      </c>
      <c r="Y65" s="113" t="s">
        <v>2967</v>
      </c>
      <c r="Z65" s="153"/>
      <c r="AA65" s="153"/>
      <c r="AB65" s="153"/>
      <c r="AC65" s="113" t="s">
        <v>2968</v>
      </c>
      <c r="AD65" s="71"/>
      <c r="AE65" s="71" t="s">
        <v>2527</v>
      </c>
    </row>
    <row r="66" ht="37.5" hidden="1" customHeight="1">
      <c r="A66" s="71">
        <v>193932.0</v>
      </c>
      <c r="B66" s="71" t="s">
        <v>1239</v>
      </c>
      <c r="C66" s="71" t="s">
        <v>1241</v>
      </c>
      <c r="D66" s="71"/>
      <c r="E66" s="71" t="s">
        <v>1237</v>
      </c>
      <c r="F66" s="71" t="s">
        <v>2605</v>
      </c>
      <c r="G66" s="71" t="s">
        <v>2606</v>
      </c>
      <c r="H66" s="71" t="s">
        <v>2607</v>
      </c>
      <c r="I66" s="71" t="s">
        <v>2508</v>
      </c>
      <c r="J66" s="113" t="s">
        <v>2969</v>
      </c>
      <c r="K66" s="153"/>
      <c r="L66" s="113" t="s">
        <v>2970</v>
      </c>
      <c r="M66" s="113" t="s">
        <v>2971</v>
      </c>
      <c r="N66" s="71" t="s">
        <v>2601</v>
      </c>
      <c r="O66" s="71" t="s">
        <v>1860</v>
      </c>
      <c r="P66" s="153"/>
      <c r="Q66" s="113" t="s">
        <v>2972</v>
      </c>
      <c r="R66" s="113" t="s">
        <v>1860</v>
      </c>
      <c r="S66" s="113" t="s">
        <v>1860</v>
      </c>
      <c r="T66" s="71" t="s">
        <v>1860</v>
      </c>
      <c r="U66" s="71" t="s">
        <v>2205</v>
      </c>
      <c r="V66" s="71" t="s">
        <v>2525</v>
      </c>
      <c r="W66" s="153"/>
      <c r="X66" s="153"/>
      <c r="Y66" s="153"/>
      <c r="Z66" s="153"/>
      <c r="AA66" s="153"/>
      <c r="AB66" s="153"/>
      <c r="AC66" s="113" t="s">
        <v>2968</v>
      </c>
      <c r="AD66" s="71"/>
      <c r="AE66" s="71" t="s">
        <v>2527</v>
      </c>
    </row>
    <row r="67" ht="37.5" hidden="1" customHeight="1">
      <c r="A67" s="71">
        <v>193927.0</v>
      </c>
      <c r="B67" s="71" t="s">
        <v>1238</v>
      </c>
      <c r="C67" s="71" t="s">
        <v>1241</v>
      </c>
      <c r="D67" s="71"/>
      <c r="E67" s="71"/>
      <c r="F67" s="71" t="s">
        <v>2973</v>
      </c>
      <c r="G67" s="71" t="s">
        <v>2974</v>
      </c>
      <c r="H67" s="71" t="s">
        <v>2975</v>
      </c>
      <c r="I67" s="154"/>
      <c r="J67" s="153"/>
      <c r="K67" s="153"/>
      <c r="L67" s="153"/>
      <c r="M67" s="153"/>
      <c r="N67" s="154"/>
      <c r="O67" s="154"/>
      <c r="P67" s="153"/>
      <c r="Q67" s="153"/>
      <c r="R67" s="153"/>
      <c r="S67" s="153"/>
      <c r="T67" s="154"/>
      <c r="U67" s="154"/>
      <c r="V67" s="154"/>
      <c r="W67" s="153"/>
      <c r="X67" s="153"/>
      <c r="Y67" s="153"/>
      <c r="Z67" s="153"/>
      <c r="AA67" s="153"/>
      <c r="AB67" s="153"/>
      <c r="AC67" s="113" t="s">
        <v>2976</v>
      </c>
      <c r="AD67" s="71"/>
      <c r="AE67" s="71" t="s">
        <v>2527</v>
      </c>
    </row>
    <row r="68" ht="37.5" customHeight="1">
      <c r="A68" s="71">
        <v>194107.0</v>
      </c>
      <c r="B68" s="71" t="s">
        <v>1238</v>
      </c>
      <c r="C68" s="71" t="s">
        <v>1241</v>
      </c>
      <c r="D68" s="71" t="s">
        <v>1241</v>
      </c>
      <c r="E68" s="71" t="s">
        <v>1233</v>
      </c>
      <c r="F68" s="71" t="s">
        <v>2563</v>
      </c>
      <c r="G68" s="71" t="s">
        <v>2747</v>
      </c>
      <c r="H68" s="164" t="s">
        <v>2748</v>
      </c>
      <c r="I68" s="71" t="s">
        <v>2508</v>
      </c>
      <c r="J68" s="113" t="s">
        <v>2977</v>
      </c>
      <c r="K68" s="113" t="s">
        <v>1860</v>
      </c>
      <c r="L68" s="113" t="s">
        <v>2978</v>
      </c>
      <c r="M68" s="153"/>
      <c r="N68" s="71" t="s">
        <v>2582</v>
      </c>
      <c r="O68" s="71" t="s">
        <v>2552</v>
      </c>
      <c r="P68" s="113" t="s">
        <v>2979</v>
      </c>
      <c r="Q68" s="113" t="s">
        <v>2980</v>
      </c>
      <c r="R68" s="113" t="s">
        <v>1860</v>
      </c>
      <c r="S68" s="113" t="s">
        <v>1860</v>
      </c>
      <c r="T68" s="71" t="s">
        <v>1860</v>
      </c>
      <c r="U68" s="71" t="s">
        <v>2201</v>
      </c>
      <c r="V68" s="71" t="s">
        <v>1860</v>
      </c>
      <c r="W68" s="153"/>
      <c r="X68" s="113" t="s">
        <v>2981</v>
      </c>
      <c r="Y68" s="113" t="s">
        <v>1996</v>
      </c>
      <c r="Z68" s="153"/>
      <c r="AA68" s="153"/>
      <c r="AB68" s="153"/>
      <c r="AC68" s="113" t="s">
        <v>2982</v>
      </c>
      <c r="AD68" s="71"/>
      <c r="AE68" s="71"/>
    </row>
    <row r="69" ht="37.5" customHeight="1">
      <c r="A69" s="71">
        <v>193903.0</v>
      </c>
      <c r="B69" s="71" t="s">
        <v>1238</v>
      </c>
      <c r="C69" s="71" t="s">
        <v>1241</v>
      </c>
      <c r="D69" s="71" t="s">
        <v>1241</v>
      </c>
      <c r="E69" s="71" t="s">
        <v>1233</v>
      </c>
      <c r="F69" s="71" t="s">
        <v>2612</v>
      </c>
      <c r="G69" s="71" t="s">
        <v>2983</v>
      </c>
      <c r="H69" s="71" t="s">
        <v>2984</v>
      </c>
      <c r="I69" s="71" t="s">
        <v>2508</v>
      </c>
      <c r="J69" s="113" t="s">
        <v>2985</v>
      </c>
      <c r="K69" s="113" t="s">
        <v>1860</v>
      </c>
      <c r="L69" s="113" t="s">
        <v>1826</v>
      </c>
      <c r="M69" s="113" t="s">
        <v>2986</v>
      </c>
      <c r="N69" s="71" t="s">
        <v>2582</v>
      </c>
      <c r="O69" s="71" t="s">
        <v>2552</v>
      </c>
      <c r="P69" s="113" t="s">
        <v>2987</v>
      </c>
      <c r="Q69" s="113" t="s">
        <v>2988</v>
      </c>
      <c r="R69" s="113" t="s">
        <v>1860</v>
      </c>
      <c r="S69" s="113" t="s">
        <v>1860</v>
      </c>
      <c r="T69" s="71" t="s">
        <v>1860</v>
      </c>
      <c r="U69" s="71" t="s">
        <v>2201</v>
      </c>
      <c r="V69" s="71" t="s">
        <v>1860</v>
      </c>
      <c r="W69" s="153"/>
      <c r="X69" s="153"/>
      <c r="Y69" s="153"/>
      <c r="Z69" s="153"/>
      <c r="AA69" s="153"/>
      <c r="AB69" s="153"/>
      <c r="AC69" s="113"/>
      <c r="AD69" s="71"/>
      <c r="AE69" s="71"/>
    </row>
    <row r="70" ht="37.5" customHeight="1">
      <c r="A70" s="71">
        <v>193889.0</v>
      </c>
      <c r="B70" s="71" t="s">
        <v>1238</v>
      </c>
      <c r="C70" s="71" t="s">
        <v>1241</v>
      </c>
      <c r="D70" s="71" t="s">
        <v>1241</v>
      </c>
      <c r="E70" s="71" t="s">
        <v>1233</v>
      </c>
      <c r="F70" s="71" t="s">
        <v>2569</v>
      </c>
      <c r="G70" s="71" t="s">
        <v>2989</v>
      </c>
      <c r="H70" s="71" t="s">
        <v>2990</v>
      </c>
      <c r="I70" s="71" t="s">
        <v>2508</v>
      </c>
      <c r="J70" s="113" t="s">
        <v>2991</v>
      </c>
      <c r="K70" s="113" t="s">
        <v>1860</v>
      </c>
      <c r="L70" s="113" t="s">
        <v>2992</v>
      </c>
      <c r="M70" s="113" t="s">
        <v>1802</v>
      </c>
      <c r="N70" s="71" t="s">
        <v>2582</v>
      </c>
      <c r="O70" s="71" t="s">
        <v>2560</v>
      </c>
      <c r="P70" s="113" t="s">
        <v>2993</v>
      </c>
      <c r="Q70" s="113" t="s">
        <v>2994</v>
      </c>
      <c r="R70" s="113" t="s">
        <v>1860</v>
      </c>
      <c r="S70" s="113" t="s">
        <v>1860</v>
      </c>
      <c r="T70" s="71" t="s">
        <v>2524</v>
      </c>
      <c r="U70" s="71" t="s">
        <v>2202</v>
      </c>
      <c r="V70" s="71" t="s">
        <v>1860</v>
      </c>
      <c r="W70" s="113" t="s">
        <v>2995</v>
      </c>
      <c r="X70" s="153"/>
      <c r="Y70" s="153"/>
      <c r="Z70" s="162"/>
      <c r="AA70" s="153"/>
      <c r="AB70" s="113"/>
      <c r="AC70" s="153"/>
      <c r="AD70" s="154"/>
      <c r="AE70" s="154"/>
    </row>
    <row r="71" ht="37.5" customHeight="1">
      <c r="A71" s="71">
        <v>193909.0</v>
      </c>
      <c r="B71" s="71" t="s">
        <v>1239</v>
      </c>
      <c r="C71" s="71" t="s">
        <v>1241</v>
      </c>
      <c r="D71" s="71" t="s">
        <v>1241</v>
      </c>
      <c r="E71" s="71" t="s">
        <v>2504</v>
      </c>
      <c r="F71" s="71" t="s">
        <v>2555</v>
      </c>
      <c r="G71" s="71" t="s">
        <v>2996</v>
      </c>
      <c r="H71" s="71" t="s">
        <v>2997</v>
      </c>
      <c r="I71" s="71" t="s">
        <v>2508</v>
      </c>
      <c r="J71" s="113" t="s">
        <v>2998</v>
      </c>
      <c r="K71" s="113" t="s">
        <v>1860</v>
      </c>
      <c r="L71" s="113" t="s">
        <v>1776</v>
      </c>
      <c r="M71" s="113" t="s">
        <v>1788</v>
      </c>
      <c r="N71" s="71" t="s">
        <v>2551</v>
      </c>
      <c r="O71" s="71" t="s">
        <v>2735</v>
      </c>
      <c r="P71" s="113" t="s">
        <v>1693</v>
      </c>
      <c r="Q71" s="113" t="s">
        <v>2167</v>
      </c>
      <c r="R71" s="113" t="s">
        <v>1860</v>
      </c>
      <c r="S71" s="113" t="s">
        <v>1860</v>
      </c>
      <c r="T71" s="71" t="s">
        <v>1860</v>
      </c>
      <c r="U71" s="71" t="s">
        <v>2205</v>
      </c>
      <c r="V71" s="71" t="s">
        <v>1860</v>
      </c>
      <c r="W71" s="113" t="s">
        <v>1924</v>
      </c>
      <c r="X71" s="113" t="s">
        <v>1903</v>
      </c>
      <c r="Y71" s="113"/>
      <c r="Z71" s="153"/>
      <c r="AA71" s="153"/>
      <c r="AB71" s="153"/>
      <c r="AC71" s="153"/>
      <c r="AD71" s="154"/>
      <c r="AE71" s="154"/>
    </row>
    <row r="72" ht="37.5" customHeight="1">
      <c r="A72" s="71">
        <v>193962.0</v>
      </c>
      <c r="B72" s="71" t="s">
        <v>1239</v>
      </c>
      <c r="C72" s="71" t="s">
        <v>1241</v>
      </c>
      <c r="D72" s="71" t="s">
        <v>1241</v>
      </c>
      <c r="E72" s="71" t="s">
        <v>1236</v>
      </c>
      <c r="F72" s="71" t="s">
        <v>2999</v>
      </c>
      <c r="G72" s="71" t="s">
        <v>3000</v>
      </c>
      <c r="H72" s="71" t="s">
        <v>3001</v>
      </c>
      <c r="I72" s="71" t="s">
        <v>2508</v>
      </c>
      <c r="J72" s="113" t="s">
        <v>3002</v>
      </c>
      <c r="K72" s="113" t="s">
        <v>1860</v>
      </c>
      <c r="L72" s="113" t="s">
        <v>3003</v>
      </c>
      <c r="M72" s="113" t="s">
        <v>3004</v>
      </c>
      <c r="N72" s="71" t="s">
        <v>2521</v>
      </c>
      <c r="O72" s="71" t="s">
        <v>2560</v>
      </c>
      <c r="P72" s="113" t="s">
        <v>3004</v>
      </c>
      <c r="Q72" s="113" t="s">
        <v>3005</v>
      </c>
      <c r="R72" s="113" t="s">
        <v>1860</v>
      </c>
      <c r="S72" s="113" t="s">
        <v>1860</v>
      </c>
      <c r="T72" s="71" t="s">
        <v>2524</v>
      </c>
      <c r="U72" s="71" t="s">
        <v>2200</v>
      </c>
      <c r="V72" s="71" t="s">
        <v>2525</v>
      </c>
      <c r="W72" s="113"/>
      <c r="X72" s="113" t="s">
        <v>1999</v>
      </c>
      <c r="Y72" s="113"/>
      <c r="Z72" s="153"/>
      <c r="AA72" s="153"/>
      <c r="AB72" s="153"/>
      <c r="AC72" s="153"/>
      <c r="AD72" s="154"/>
      <c r="AE72" s="154"/>
    </row>
    <row r="73" ht="37.5" customHeight="1">
      <c r="A73" s="71">
        <v>193847.0</v>
      </c>
      <c r="B73" s="71" t="s">
        <v>1238</v>
      </c>
      <c r="C73" s="71" t="s">
        <v>1241</v>
      </c>
      <c r="D73" s="71" t="s">
        <v>1241</v>
      </c>
      <c r="E73" s="71" t="s">
        <v>1234</v>
      </c>
      <c r="F73" s="71" t="s">
        <v>2612</v>
      </c>
      <c r="G73" s="71" t="s">
        <v>3006</v>
      </c>
      <c r="H73" s="71" t="s">
        <v>3007</v>
      </c>
      <c r="I73" s="71" t="s">
        <v>2508</v>
      </c>
      <c r="J73" s="113" t="s">
        <v>3008</v>
      </c>
      <c r="K73" s="113" t="s">
        <v>1860</v>
      </c>
      <c r="L73" s="153"/>
      <c r="M73" s="153"/>
      <c r="N73" s="71" t="s">
        <v>2551</v>
      </c>
      <c r="O73" s="71" t="s">
        <v>2108</v>
      </c>
      <c r="P73" s="113" t="s">
        <v>3009</v>
      </c>
      <c r="Q73" s="113" t="s">
        <v>2112</v>
      </c>
      <c r="R73" s="113" t="s">
        <v>1860</v>
      </c>
      <c r="S73" s="113" t="s">
        <v>1860</v>
      </c>
      <c r="T73" s="71" t="s">
        <v>1860</v>
      </c>
      <c r="U73" s="71" t="s">
        <v>2200</v>
      </c>
      <c r="V73" s="71" t="s">
        <v>1860</v>
      </c>
      <c r="W73" s="153"/>
      <c r="X73" s="153"/>
      <c r="Y73" s="153"/>
      <c r="Z73" s="153"/>
      <c r="AA73" s="153"/>
      <c r="AB73" s="153"/>
      <c r="AC73" s="153"/>
      <c r="AD73" s="154"/>
      <c r="AE73" s="154"/>
    </row>
    <row r="74" ht="37.5" customHeight="1">
      <c r="A74" s="71">
        <v>193880.0</v>
      </c>
      <c r="B74" s="71" t="s">
        <v>1238</v>
      </c>
      <c r="C74" s="71" t="s">
        <v>1241</v>
      </c>
      <c r="D74" s="71" t="s">
        <v>1241</v>
      </c>
      <c r="E74" s="71" t="s">
        <v>1233</v>
      </c>
      <c r="F74" s="71" t="s">
        <v>3010</v>
      </c>
      <c r="G74" s="71" t="s">
        <v>3011</v>
      </c>
      <c r="H74" s="71" t="s">
        <v>3012</v>
      </c>
      <c r="I74" s="71" t="s">
        <v>2508</v>
      </c>
      <c r="J74" s="113" t="s">
        <v>3013</v>
      </c>
      <c r="K74" s="113" t="s">
        <v>1860</v>
      </c>
      <c r="L74" s="153"/>
      <c r="M74" s="113" t="s">
        <v>1661</v>
      </c>
      <c r="N74" s="71" t="s">
        <v>2601</v>
      </c>
      <c r="O74" s="71" t="s">
        <v>2552</v>
      </c>
      <c r="P74" s="113" t="s">
        <v>1661</v>
      </c>
      <c r="Q74" s="113" t="s">
        <v>3014</v>
      </c>
      <c r="R74" s="113" t="s">
        <v>1860</v>
      </c>
      <c r="S74" s="113" t="s">
        <v>1860</v>
      </c>
      <c r="T74" s="71" t="s">
        <v>1860</v>
      </c>
      <c r="U74" s="71" t="s">
        <v>2201</v>
      </c>
      <c r="V74" s="71" t="s">
        <v>1860</v>
      </c>
      <c r="W74" s="153"/>
      <c r="X74" s="153"/>
      <c r="Y74" s="153"/>
      <c r="Z74" s="153"/>
      <c r="AA74" s="153"/>
      <c r="AB74" s="153"/>
      <c r="AC74" s="153"/>
      <c r="AD74" s="154"/>
      <c r="AE74" s="154"/>
    </row>
    <row r="75" ht="37.5" hidden="1" customHeight="1">
      <c r="A75" s="71">
        <v>193963.0</v>
      </c>
      <c r="B75" s="71" t="s">
        <v>1239</v>
      </c>
      <c r="C75" s="71" t="s">
        <v>1241</v>
      </c>
      <c r="D75" s="71"/>
      <c r="E75" s="165"/>
      <c r="F75" s="71" t="s">
        <v>3015</v>
      </c>
      <c r="G75" s="71" t="s">
        <v>3016</v>
      </c>
      <c r="H75" s="71" t="s">
        <v>3017</v>
      </c>
      <c r="I75" s="71" t="s">
        <v>2508</v>
      </c>
      <c r="J75" s="113" t="s">
        <v>3018</v>
      </c>
      <c r="K75" s="113" t="s">
        <v>1860</v>
      </c>
      <c r="L75" s="113" t="s">
        <v>3019</v>
      </c>
      <c r="M75" s="113" t="s">
        <v>3020</v>
      </c>
      <c r="N75" s="71" t="s">
        <v>2521</v>
      </c>
      <c r="O75" s="71" t="s">
        <v>1860</v>
      </c>
      <c r="P75" s="113" t="s">
        <v>3021</v>
      </c>
      <c r="Q75" s="113" t="s">
        <v>3022</v>
      </c>
      <c r="R75" s="113" t="s">
        <v>1860</v>
      </c>
      <c r="S75" s="113" t="s">
        <v>1860</v>
      </c>
      <c r="T75" s="71" t="s">
        <v>2638</v>
      </c>
      <c r="U75" s="71" t="s">
        <v>2201</v>
      </c>
      <c r="V75" s="71" t="s">
        <v>2525</v>
      </c>
      <c r="W75" s="153"/>
      <c r="X75" s="153"/>
      <c r="Y75" s="153"/>
      <c r="Z75" s="153"/>
      <c r="AA75" s="153"/>
      <c r="AB75" s="153"/>
      <c r="AC75" s="153"/>
      <c r="AD75" s="154"/>
      <c r="AE75" s="71" t="s">
        <v>2527</v>
      </c>
    </row>
    <row r="76" ht="37.5" customHeight="1">
      <c r="A76" s="71">
        <v>193907.0</v>
      </c>
      <c r="B76" s="71" t="s">
        <v>1239</v>
      </c>
      <c r="C76" s="71" t="s">
        <v>1241</v>
      </c>
      <c r="D76" s="71" t="s">
        <v>1241</v>
      </c>
      <c r="E76" s="71" t="s">
        <v>1235</v>
      </c>
      <c r="F76" s="71" t="s">
        <v>2635</v>
      </c>
      <c r="G76" s="71" t="s">
        <v>3023</v>
      </c>
      <c r="H76" s="71" t="s">
        <v>3024</v>
      </c>
      <c r="I76" s="71" t="s">
        <v>2508</v>
      </c>
      <c r="J76" s="113" t="s">
        <v>3025</v>
      </c>
      <c r="K76" s="113" t="s">
        <v>1860</v>
      </c>
      <c r="L76" s="113" t="s">
        <v>3026</v>
      </c>
      <c r="M76" s="113" t="s">
        <v>1832</v>
      </c>
      <c r="N76" s="71" t="s">
        <v>2521</v>
      </c>
      <c r="O76" s="71" t="s">
        <v>2573</v>
      </c>
      <c r="P76" s="113" t="s">
        <v>3027</v>
      </c>
      <c r="Q76" s="113" t="s">
        <v>3028</v>
      </c>
      <c r="R76" s="113" t="s">
        <v>1860</v>
      </c>
      <c r="S76" s="113" t="s">
        <v>1860</v>
      </c>
      <c r="T76" s="71" t="s">
        <v>1860</v>
      </c>
      <c r="U76" s="71" t="s">
        <v>2200</v>
      </c>
      <c r="V76" s="71" t="s">
        <v>1860</v>
      </c>
      <c r="W76" s="153"/>
      <c r="X76" s="153"/>
      <c r="Y76" s="153"/>
      <c r="Z76" s="153"/>
      <c r="AA76" s="153"/>
      <c r="AB76" s="153"/>
      <c r="AC76" s="153"/>
      <c r="AD76" s="154"/>
      <c r="AE76" s="154"/>
    </row>
    <row r="77" ht="37.5" customHeight="1">
      <c r="A77" s="71">
        <v>193954.0</v>
      </c>
      <c r="B77" s="71" t="s">
        <v>1239</v>
      </c>
      <c r="C77" s="71" t="s">
        <v>1241</v>
      </c>
      <c r="D77" s="71" t="s">
        <v>1241</v>
      </c>
      <c r="E77" s="71" t="s">
        <v>1233</v>
      </c>
      <c r="F77" s="71" t="s">
        <v>2628</v>
      </c>
      <c r="G77" s="71" t="s">
        <v>3029</v>
      </c>
      <c r="H77" s="71" t="s">
        <v>3030</v>
      </c>
      <c r="I77" s="71" t="s">
        <v>2508</v>
      </c>
      <c r="J77" s="113" t="s">
        <v>3031</v>
      </c>
      <c r="K77" s="113" t="s">
        <v>1860</v>
      </c>
      <c r="L77" s="153"/>
      <c r="M77" s="153"/>
      <c r="N77" s="71" t="s">
        <v>1860</v>
      </c>
      <c r="O77" s="71" t="s">
        <v>1860</v>
      </c>
      <c r="P77" s="113" t="s">
        <v>3032</v>
      </c>
      <c r="Q77" s="153"/>
      <c r="R77" s="113" t="s">
        <v>1860</v>
      </c>
      <c r="S77" s="113" t="s">
        <v>1860</v>
      </c>
      <c r="T77" s="71" t="s">
        <v>1860</v>
      </c>
      <c r="U77" s="71" t="s">
        <v>2205</v>
      </c>
      <c r="V77" s="71" t="s">
        <v>1860</v>
      </c>
      <c r="W77" s="153"/>
      <c r="X77" s="153"/>
      <c r="Y77" s="153"/>
      <c r="Z77" s="153"/>
      <c r="AA77" s="153"/>
      <c r="AB77" s="153"/>
      <c r="AC77" s="153"/>
      <c r="AD77" s="154"/>
      <c r="AE77" s="154"/>
    </row>
    <row r="78" ht="37.5" customHeight="1">
      <c r="A78" s="71">
        <v>194213.0</v>
      </c>
      <c r="B78" s="159" t="s">
        <v>1239</v>
      </c>
      <c r="C78" s="71" t="s">
        <v>1241</v>
      </c>
      <c r="D78" s="71" t="s">
        <v>1241</v>
      </c>
      <c r="E78" s="71" t="s">
        <v>1235</v>
      </c>
      <c r="F78" s="71" t="s">
        <v>2605</v>
      </c>
      <c r="G78" s="71" t="s">
        <v>3033</v>
      </c>
      <c r="H78" s="71" t="s">
        <v>3034</v>
      </c>
      <c r="I78" s="71" t="s">
        <v>2508</v>
      </c>
      <c r="J78" s="113" t="s">
        <v>3035</v>
      </c>
      <c r="K78" s="113" t="s">
        <v>1860</v>
      </c>
      <c r="L78" s="113" t="s">
        <v>3036</v>
      </c>
      <c r="M78" s="153"/>
      <c r="N78" s="71" t="s">
        <v>1860</v>
      </c>
      <c r="O78" s="71" t="s">
        <v>2573</v>
      </c>
      <c r="P78" s="113" t="s">
        <v>3037</v>
      </c>
      <c r="Q78" s="113" t="s">
        <v>2092</v>
      </c>
      <c r="R78" s="113" t="s">
        <v>1860</v>
      </c>
      <c r="S78" s="113" t="s">
        <v>1860</v>
      </c>
      <c r="T78" s="71" t="s">
        <v>1860</v>
      </c>
      <c r="U78" s="71" t="s">
        <v>2203</v>
      </c>
      <c r="V78" s="71" t="s">
        <v>1860</v>
      </c>
      <c r="W78" s="153"/>
      <c r="X78" s="153"/>
      <c r="Y78" s="153"/>
      <c r="Z78" s="153"/>
      <c r="AA78" s="153"/>
      <c r="AB78" s="153"/>
      <c r="AC78" s="153"/>
      <c r="AD78" s="154"/>
      <c r="AE78" s="154"/>
    </row>
    <row r="79" ht="37.5" customHeight="1">
      <c r="A79" s="71">
        <v>193937.0</v>
      </c>
      <c r="B79" s="159" t="s">
        <v>1239</v>
      </c>
      <c r="C79" s="71" t="s">
        <v>1241</v>
      </c>
      <c r="D79" s="71" t="s">
        <v>1241</v>
      </c>
      <c r="E79" s="71" t="s">
        <v>1235</v>
      </c>
      <c r="F79" s="71" t="s">
        <v>3038</v>
      </c>
      <c r="G79" s="71" t="s">
        <v>3039</v>
      </c>
      <c r="H79" s="71" t="s">
        <v>3040</v>
      </c>
      <c r="I79" s="71" t="s">
        <v>2508</v>
      </c>
      <c r="J79" s="113" t="s">
        <v>3041</v>
      </c>
      <c r="K79" s="113" t="s">
        <v>1860</v>
      </c>
      <c r="L79" s="113" t="s">
        <v>1772</v>
      </c>
      <c r="M79" s="113" t="s">
        <v>1805</v>
      </c>
      <c r="N79" s="71" t="s">
        <v>2521</v>
      </c>
      <c r="O79" s="71" t="s">
        <v>1860</v>
      </c>
      <c r="P79" s="113" t="s">
        <v>3042</v>
      </c>
      <c r="Q79" s="113" t="s">
        <v>3043</v>
      </c>
      <c r="R79" s="113" t="s">
        <v>1860</v>
      </c>
      <c r="S79" s="113" t="s">
        <v>1860</v>
      </c>
      <c r="T79" s="71" t="s">
        <v>2524</v>
      </c>
      <c r="U79" s="71" t="s">
        <v>2202</v>
      </c>
      <c r="V79" s="71" t="s">
        <v>1860</v>
      </c>
      <c r="W79" s="153"/>
      <c r="X79" s="153"/>
      <c r="Y79" s="153"/>
      <c r="Z79" s="153"/>
      <c r="AA79" s="153"/>
      <c r="AB79" s="153"/>
      <c r="AC79" s="153"/>
      <c r="AD79" s="154"/>
      <c r="AE79" s="154"/>
    </row>
    <row r="80" ht="37.5" customHeight="1">
      <c r="A80" s="71">
        <v>193861.0</v>
      </c>
      <c r="B80" s="71" t="s">
        <v>1238</v>
      </c>
      <c r="C80" s="71" t="s">
        <v>1241</v>
      </c>
      <c r="D80" s="71" t="s">
        <v>1241</v>
      </c>
      <c r="E80" s="71" t="s">
        <v>1237</v>
      </c>
      <c r="F80" s="71" t="s">
        <v>2605</v>
      </c>
      <c r="G80" s="71" t="s">
        <v>3044</v>
      </c>
      <c r="H80" s="154"/>
      <c r="I80" s="71" t="s">
        <v>2638</v>
      </c>
      <c r="J80" s="113" t="s">
        <v>3045</v>
      </c>
      <c r="K80" s="113" t="s">
        <v>1860</v>
      </c>
      <c r="L80" s="153"/>
      <c r="M80" s="113" t="s">
        <v>1842</v>
      </c>
      <c r="N80" s="71" t="s">
        <v>2582</v>
      </c>
      <c r="O80" s="71" t="s">
        <v>2560</v>
      </c>
      <c r="P80" s="113" t="s">
        <v>3046</v>
      </c>
      <c r="Q80" s="113" t="s">
        <v>3047</v>
      </c>
      <c r="R80" s="113" t="s">
        <v>1860</v>
      </c>
      <c r="S80" s="113" t="s">
        <v>1860</v>
      </c>
      <c r="T80" s="71" t="s">
        <v>2524</v>
      </c>
      <c r="U80" s="71" t="s">
        <v>2201</v>
      </c>
      <c r="V80" s="71" t="s">
        <v>2525</v>
      </c>
      <c r="W80" s="153"/>
      <c r="X80" s="153"/>
      <c r="Y80" s="153"/>
      <c r="Z80" s="153"/>
      <c r="AA80" s="153"/>
      <c r="AB80" s="153"/>
      <c r="AC80" s="153"/>
      <c r="AD80" s="154"/>
      <c r="AE80" s="154"/>
    </row>
    <row r="81" ht="37.5" customHeight="1">
      <c r="A81" s="155">
        <v>193953.0</v>
      </c>
      <c r="B81" s="155" t="s">
        <v>1238</v>
      </c>
      <c r="C81" s="155" t="s">
        <v>1241</v>
      </c>
      <c r="D81" s="155" t="s">
        <v>1241</v>
      </c>
      <c r="E81" s="155" t="s">
        <v>1233</v>
      </c>
      <c r="F81" s="155" t="s">
        <v>2635</v>
      </c>
      <c r="G81" s="155" t="s">
        <v>3048</v>
      </c>
      <c r="H81" s="155" t="s">
        <v>3049</v>
      </c>
      <c r="I81" s="155" t="s">
        <v>2638</v>
      </c>
      <c r="J81" s="157" t="s">
        <v>3050</v>
      </c>
      <c r="K81" s="157" t="s">
        <v>1860</v>
      </c>
      <c r="L81" s="157" t="s">
        <v>3051</v>
      </c>
      <c r="M81" s="158"/>
      <c r="N81" s="155" t="s">
        <v>2582</v>
      </c>
      <c r="O81" s="155" t="s">
        <v>2560</v>
      </c>
      <c r="P81" s="157" t="s">
        <v>3052</v>
      </c>
      <c r="Q81" s="157" t="s">
        <v>3053</v>
      </c>
      <c r="R81" s="157" t="s">
        <v>1860</v>
      </c>
      <c r="S81" s="157" t="s">
        <v>1860</v>
      </c>
      <c r="T81" s="155" t="s">
        <v>2524</v>
      </c>
      <c r="U81" s="155" t="s">
        <v>2202</v>
      </c>
      <c r="V81" s="155" t="s">
        <v>2533</v>
      </c>
      <c r="W81" s="158"/>
      <c r="X81" s="158"/>
      <c r="Y81" s="157" t="s">
        <v>3054</v>
      </c>
      <c r="Z81" s="158"/>
      <c r="AA81" s="158"/>
      <c r="AB81" s="158"/>
      <c r="AC81" s="158"/>
      <c r="AD81" s="156"/>
      <c r="AE81" s="156"/>
    </row>
    <row r="82" ht="37.5" customHeight="1">
      <c r="A82" s="71">
        <v>193910.0</v>
      </c>
      <c r="B82" s="71" t="s">
        <v>1238</v>
      </c>
      <c r="C82" s="71" t="s">
        <v>1241</v>
      </c>
      <c r="D82" s="71" t="s">
        <v>1241</v>
      </c>
      <c r="E82" s="71" t="s">
        <v>1235</v>
      </c>
      <c r="F82" s="71" t="s">
        <v>2612</v>
      </c>
      <c r="G82" s="71" t="s">
        <v>3055</v>
      </c>
      <c r="H82" s="71" t="s">
        <v>3056</v>
      </c>
      <c r="I82" s="71" t="s">
        <v>2508</v>
      </c>
      <c r="J82" s="113" t="s">
        <v>3057</v>
      </c>
      <c r="K82" s="113" t="s">
        <v>1860</v>
      </c>
      <c r="L82" s="153"/>
      <c r="M82" s="113" t="s">
        <v>3058</v>
      </c>
      <c r="N82" s="71" t="s">
        <v>2582</v>
      </c>
      <c r="O82" s="71" t="s">
        <v>2560</v>
      </c>
      <c r="P82" s="113" t="s">
        <v>1603</v>
      </c>
      <c r="Q82" s="113" t="s">
        <v>3059</v>
      </c>
      <c r="R82" s="113" t="s">
        <v>1860</v>
      </c>
      <c r="S82" s="113" t="s">
        <v>1860</v>
      </c>
      <c r="T82" s="71" t="s">
        <v>1860</v>
      </c>
      <c r="U82" s="71" t="s">
        <v>2201</v>
      </c>
      <c r="V82" s="71" t="s">
        <v>1860</v>
      </c>
      <c r="W82" s="153"/>
      <c r="X82" s="153"/>
      <c r="Y82" s="153"/>
      <c r="Z82" s="153"/>
      <c r="AA82" s="153"/>
      <c r="AB82" s="153"/>
      <c r="AC82" s="153"/>
      <c r="AD82" s="154"/>
      <c r="AE82" s="154"/>
    </row>
    <row r="83" ht="37.5" customHeight="1">
      <c r="A83" s="71">
        <v>193869.0</v>
      </c>
      <c r="B83" s="71" t="s">
        <v>1238</v>
      </c>
      <c r="C83" s="71" t="s">
        <v>1241</v>
      </c>
      <c r="D83" s="71" t="s">
        <v>1241</v>
      </c>
      <c r="E83" s="71" t="s">
        <v>2781</v>
      </c>
      <c r="F83" s="71" t="s">
        <v>2628</v>
      </c>
      <c r="G83" s="71" t="s">
        <v>3060</v>
      </c>
      <c r="H83" s="71" t="s">
        <v>3061</v>
      </c>
      <c r="I83" s="71" t="s">
        <v>2508</v>
      </c>
      <c r="J83" s="113" t="s">
        <v>3062</v>
      </c>
      <c r="K83" s="113" t="s">
        <v>1860</v>
      </c>
      <c r="L83" s="153"/>
      <c r="M83" s="113" t="s">
        <v>1820</v>
      </c>
      <c r="N83" s="71" t="s">
        <v>2551</v>
      </c>
      <c r="O83" s="71" t="s">
        <v>2560</v>
      </c>
      <c r="P83" s="113" t="s">
        <v>3063</v>
      </c>
      <c r="Q83" s="113" t="s">
        <v>3064</v>
      </c>
      <c r="R83" s="113" t="s">
        <v>1860</v>
      </c>
      <c r="S83" s="113" t="s">
        <v>1860</v>
      </c>
      <c r="T83" s="71" t="s">
        <v>1860</v>
      </c>
      <c r="U83" s="71" t="s">
        <v>2201</v>
      </c>
      <c r="V83" s="71" t="s">
        <v>1860</v>
      </c>
      <c r="W83" s="153"/>
      <c r="X83" s="153"/>
      <c r="Y83" s="153"/>
      <c r="Z83" s="153"/>
      <c r="AA83" s="153"/>
      <c r="AB83" s="153"/>
      <c r="AC83" s="153"/>
      <c r="AD83" s="154"/>
      <c r="AE83" s="154"/>
    </row>
    <row r="84" ht="37.5" customHeight="1">
      <c r="A84" s="71">
        <v>194001.0</v>
      </c>
      <c r="B84" s="71" t="s">
        <v>1239</v>
      </c>
      <c r="C84" s="71" t="s">
        <v>1241</v>
      </c>
      <c r="D84" s="71" t="s">
        <v>1241</v>
      </c>
      <c r="E84" s="71" t="s">
        <v>1236</v>
      </c>
      <c r="F84" s="71" t="s">
        <v>3065</v>
      </c>
      <c r="G84" s="71" t="s">
        <v>3066</v>
      </c>
      <c r="H84" s="71" t="s">
        <v>3067</v>
      </c>
      <c r="I84" s="71" t="s">
        <v>2508</v>
      </c>
      <c r="J84" s="113" t="s">
        <v>3068</v>
      </c>
      <c r="K84" s="113" t="s">
        <v>1860</v>
      </c>
      <c r="L84" s="113" t="s">
        <v>1743</v>
      </c>
      <c r="M84" s="113" t="s">
        <v>1813</v>
      </c>
      <c r="N84" s="71" t="s">
        <v>2551</v>
      </c>
      <c r="O84" s="71" t="s">
        <v>2552</v>
      </c>
      <c r="P84" s="113" t="s">
        <v>3069</v>
      </c>
      <c r="Q84" s="113" t="s">
        <v>3070</v>
      </c>
      <c r="R84" s="113" t="s">
        <v>1860</v>
      </c>
      <c r="S84" s="113" t="s">
        <v>1860</v>
      </c>
      <c r="T84" s="71" t="s">
        <v>2554</v>
      </c>
      <c r="U84" s="71" t="s">
        <v>2200</v>
      </c>
      <c r="V84" s="71" t="s">
        <v>2533</v>
      </c>
      <c r="W84" s="113" t="s">
        <v>3071</v>
      </c>
      <c r="X84" s="113" t="s">
        <v>3072</v>
      </c>
      <c r="Y84" s="113" t="s">
        <v>3073</v>
      </c>
      <c r="Z84" s="113" t="s">
        <v>3074</v>
      </c>
      <c r="AA84" s="153"/>
      <c r="AB84" s="153"/>
      <c r="AC84" s="153"/>
      <c r="AD84" s="154"/>
      <c r="AE84" s="154"/>
    </row>
    <row r="85" ht="37.5" hidden="1" customHeight="1">
      <c r="A85" s="71">
        <v>193924.0</v>
      </c>
      <c r="B85" s="71" t="s">
        <v>1239</v>
      </c>
      <c r="C85" s="71" t="s">
        <v>1241</v>
      </c>
      <c r="D85" s="71"/>
      <c r="E85" s="71" t="s">
        <v>1233</v>
      </c>
      <c r="F85" s="71" t="s">
        <v>2673</v>
      </c>
      <c r="G85" s="71" t="s">
        <v>3075</v>
      </c>
      <c r="H85" s="71" t="s">
        <v>3076</v>
      </c>
      <c r="I85" s="71" t="s">
        <v>2508</v>
      </c>
      <c r="J85" s="113" t="s">
        <v>3077</v>
      </c>
      <c r="K85" s="113" t="s">
        <v>1860</v>
      </c>
      <c r="L85" s="113" t="s">
        <v>3078</v>
      </c>
      <c r="M85" s="113" t="s">
        <v>3079</v>
      </c>
      <c r="N85" s="71" t="s">
        <v>2582</v>
      </c>
      <c r="O85" s="71" t="s">
        <v>2560</v>
      </c>
      <c r="P85" s="153"/>
      <c r="Q85" s="113" t="s">
        <v>3080</v>
      </c>
      <c r="R85" s="113" t="s">
        <v>1860</v>
      </c>
      <c r="S85" s="113" t="s">
        <v>1860</v>
      </c>
      <c r="T85" s="71" t="s">
        <v>2524</v>
      </c>
      <c r="U85" s="71" t="s">
        <v>2201</v>
      </c>
      <c r="V85" s="71" t="s">
        <v>2525</v>
      </c>
      <c r="W85" s="153"/>
      <c r="X85" s="153"/>
      <c r="Y85" s="153"/>
      <c r="Z85" s="153"/>
      <c r="AA85" s="153"/>
      <c r="AB85" s="153"/>
      <c r="AC85" s="153"/>
      <c r="AD85" s="154"/>
      <c r="AE85" s="71" t="s">
        <v>2527</v>
      </c>
    </row>
    <row r="86" ht="37.5" customHeight="1">
      <c r="A86" s="71">
        <v>193967.0</v>
      </c>
      <c r="B86" s="71" t="s">
        <v>1239</v>
      </c>
      <c r="C86" s="71" t="s">
        <v>1241</v>
      </c>
      <c r="D86" s="71" t="s">
        <v>1241</v>
      </c>
      <c r="E86" s="71" t="s">
        <v>1234</v>
      </c>
      <c r="F86" s="71" t="s">
        <v>2605</v>
      </c>
      <c r="G86" s="71" t="s">
        <v>3081</v>
      </c>
      <c r="H86" s="71" t="s">
        <v>3082</v>
      </c>
      <c r="I86" s="71" t="s">
        <v>2508</v>
      </c>
      <c r="J86" s="113" t="s">
        <v>3083</v>
      </c>
      <c r="K86" s="113" t="s">
        <v>1860</v>
      </c>
      <c r="L86" s="113" t="s">
        <v>3084</v>
      </c>
      <c r="M86" s="113" t="s">
        <v>1793</v>
      </c>
      <c r="N86" s="71" t="s">
        <v>2521</v>
      </c>
      <c r="O86" s="71" t="s">
        <v>1860</v>
      </c>
      <c r="P86" s="113" t="s">
        <v>3085</v>
      </c>
      <c r="Q86" s="153"/>
      <c r="R86" s="113" t="s">
        <v>1860</v>
      </c>
      <c r="S86" s="113" t="s">
        <v>1860</v>
      </c>
      <c r="T86" s="71" t="s">
        <v>2524</v>
      </c>
      <c r="U86" s="71" t="s">
        <v>2205</v>
      </c>
      <c r="V86" s="71" t="s">
        <v>3086</v>
      </c>
      <c r="W86" s="153"/>
      <c r="X86" s="113" t="s">
        <v>3087</v>
      </c>
      <c r="Y86" s="153"/>
      <c r="Z86" s="153"/>
      <c r="AA86" s="153"/>
      <c r="AB86" s="153"/>
      <c r="AC86" s="153"/>
      <c r="AD86" s="154"/>
      <c r="AE86" s="154"/>
    </row>
    <row r="87" ht="37.5" customHeight="1">
      <c r="A87" s="155">
        <v>194026.0</v>
      </c>
      <c r="B87" s="155" t="s">
        <v>1239</v>
      </c>
      <c r="C87" s="155" t="s">
        <v>1241</v>
      </c>
      <c r="D87" s="155" t="s">
        <v>1241</v>
      </c>
      <c r="E87" s="155" t="s">
        <v>1235</v>
      </c>
      <c r="F87" s="155" t="s">
        <v>2628</v>
      </c>
      <c r="G87" s="155" t="s">
        <v>3088</v>
      </c>
      <c r="H87" s="155" t="s">
        <v>3089</v>
      </c>
      <c r="I87" s="155" t="s">
        <v>2508</v>
      </c>
      <c r="J87" s="157" t="s">
        <v>3090</v>
      </c>
      <c r="K87" s="157" t="s">
        <v>1860</v>
      </c>
      <c r="L87" s="157" t="s">
        <v>3091</v>
      </c>
      <c r="M87" s="157" t="s">
        <v>3092</v>
      </c>
      <c r="N87" s="155" t="s">
        <v>1860</v>
      </c>
      <c r="O87" s="155" t="s">
        <v>2108</v>
      </c>
      <c r="P87" s="157" t="s">
        <v>3093</v>
      </c>
      <c r="Q87" s="157" t="s">
        <v>3094</v>
      </c>
      <c r="R87" s="157" t="s">
        <v>1860</v>
      </c>
      <c r="S87" s="157" t="s">
        <v>1860</v>
      </c>
      <c r="T87" s="155" t="s">
        <v>1860</v>
      </c>
      <c r="U87" s="155" t="s">
        <v>2205</v>
      </c>
      <c r="V87" s="155" t="s">
        <v>1860</v>
      </c>
      <c r="W87" s="158"/>
      <c r="X87" s="157" t="s">
        <v>3095</v>
      </c>
      <c r="Y87" s="157" t="s">
        <v>3096</v>
      </c>
      <c r="Z87" s="158"/>
      <c r="AA87" s="158"/>
      <c r="AB87" s="158"/>
      <c r="AC87" s="158"/>
      <c r="AD87" s="156"/>
      <c r="AE87" s="156"/>
    </row>
    <row r="88" ht="37.5" customHeight="1">
      <c r="A88" s="71">
        <v>193925.0</v>
      </c>
      <c r="B88" s="71" t="s">
        <v>1238</v>
      </c>
      <c r="C88" s="71" t="s">
        <v>1241</v>
      </c>
      <c r="D88" s="71" t="s">
        <v>1241</v>
      </c>
      <c r="E88" s="71" t="s">
        <v>2781</v>
      </c>
      <c r="F88" s="71" t="s">
        <v>3097</v>
      </c>
      <c r="G88" s="71" t="s">
        <v>3098</v>
      </c>
      <c r="H88" s="154"/>
      <c r="I88" s="71" t="s">
        <v>2508</v>
      </c>
      <c r="J88" s="113" t="s">
        <v>3099</v>
      </c>
      <c r="K88" s="113" t="s">
        <v>1860</v>
      </c>
      <c r="L88" s="113" t="s">
        <v>3100</v>
      </c>
      <c r="M88" s="113" t="s">
        <v>1819</v>
      </c>
      <c r="N88" s="71" t="s">
        <v>2521</v>
      </c>
      <c r="O88" s="71" t="s">
        <v>2573</v>
      </c>
      <c r="P88" s="113" t="s">
        <v>3101</v>
      </c>
      <c r="Q88" s="113" t="s">
        <v>2150</v>
      </c>
      <c r="R88" s="113" t="s">
        <v>1860</v>
      </c>
      <c r="S88" s="113" t="s">
        <v>1860</v>
      </c>
      <c r="T88" s="71" t="s">
        <v>2524</v>
      </c>
      <c r="U88" s="71" t="s">
        <v>2202</v>
      </c>
      <c r="V88" s="71" t="s">
        <v>2533</v>
      </c>
      <c r="W88" s="153"/>
      <c r="X88" s="153"/>
      <c r="Y88" s="113" t="s">
        <v>2585</v>
      </c>
      <c r="Z88" s="153"/>
      <c r="AA88" s="153"/>
      <c r="AB88" s="153"/>
      <c r="AC88" s="153"/>
      <c r="AD88" s="154"/>
      <c r="AE88" s="154"/>
    </row>
    <row r="89" ht="37.5" customHeight="1">
      <c r="A89" s="71">
        <v>193870.0</v>
      </c>
      <c r="B89" s="71" t="s">
        <v>1239</v>
      </c>
      <c r="C89" s="71" t="s">
        <v>1241</v>
      </c>
      <c r="D89" s="71" t="s">
        <v>1241</v>
      </c>
      <c r="E89" s="71" t="s">
        <v>3102</v>
      </c>
      <c r="F89" s="71" t="s">
        <v>2713</v>
      </c>
      <c r="G89" s="71" t="s">
        <v>3103</v>
      </c>
      <c r="H89" s="71" t="s">
        <v>3104</v>
      </c>
      <c r="I89" s="71" t="s">
        <v>2508</v>
      </c>
      <c r="J89" s="113" t="s">
        <v>3105</v>
      </c>
      <c r="K89" s="113" t="s">
        <v>1860</v>
      </c>
      <c r="L89" s="113" t="s">
        <v>3106</v>
      </c>
      <c r="M89" s="113" t="s">
        <v>1798</v>
      </c>
      <c r="N89" s="71" t="s">
        <v>2521</v>
      </c>
      <c r="O89" s="71" t="s">
        <v>2573</v>
      </c>
      <c r="P89" s="113" t="s">
        <v>3107</v>
      </c>
      <c r="Q89" s="113" t="s">
        <v>2187</v>
      </c>
      <c r="R89" s="113" t="s">
        <v>1866</v>
      </c>
      <c r="S89" s="113" t="s">
        <v>1867</v>
      </c>
      <c r="T89" s="71" t="s">
        <v>2638</v>
      </c>
      <c r="U89" s="71" t="s">
        <v>2202</v>
      </c>
      <c r="V89" s="71" t="s">
        <v>2533</v>
      </c>
      <c r="W89" s="113" t="s">
        <v>3108</v>
      </c>
      <c r="X89" s="113" t="s">
        <v>3109</v>
      </c>
      <c r="Y89" s="153"/>
      <c r="Z89" s="113" t="s">
        <v>2023</v>
      </c>
      <c r="AA89" s="153"/>
      <c r="AB89" s="113" t="s">
        <v>2032</v>
      </c>
      <c r="AC89" s="153"/>
      <c r="AD89" s="154"/>
      <c r="AE89" s="154"/>
    </row>
    <row r="90" ht="37.5" customHeight="1">
      <c r="A90" s="71">
        <v>193905.0</v>
      </c>
      <c r="B90" s="71" t="s">
        <v>1239</v>
      </c>
      <c r="C90" s="71" t="s">
        <v>1241</v>
      </c>
      <c r="D90" s="71" t="s">
        <v>1241</v>
      </c>
      <c r="E90" s="71" t="s">
        <v>2781</v>
      </c>
      <c r="F90" s="71" t="s">
        <v>2544</v>
      </c>
      <c r="G90" s="71" t="s">
        <v>3110</v>
      </c>
      <c r="H90" s="71" t="s">
        <v>3111</v>
      </c>
      <c r="I90" s="71" t="s">
        <v>2508</v>
      </c>
      <c r="J90" s="113" t="s">
        <v>3112</v>
      </c>
      <c r="K90" s="113" t="s">
        <v>1860</v>
      </c>
      <c r="L90" s="153"/>
      <c r="M90" s="113" t="s">
        <v>3113</v>
      </c>
      <c r="N90" s="71" t="s">
        <v>2521</v>
      </c>
      <c r="O90" s="71" t="s">
        <v>1860</v>
      </c>
      <c r="P90" s="113" t="s">
        <v>3114</v>
      </c>
      <c r="Q90" s="113" t="s">
        <v>3115</v>
      </c>
      <c r="R90" s="113" t="s">
        <v>1860</v>
      </c>
      <c r="S90" s="113" t="s">
        <v>1860</v>
      </c>
      <c r="T90" s="71" t="s">
        <v>2524</v>
      </c>
      <c r="U90" s="71" t="s">
        <v>2201</v>
      </c>
      <c r="V90" s="71" t="s">
        <v>2533</v>
      </c>
      <c r="W90" s="153"/>
      <c r="X90" s="153"/>
      <c r="Y90" s="153"/>
      <c r="Z90" s="153"/>
      <c r="AA90" s="153"/>
      <c r="AB90" s="153"/>
      <c r="AC90" s="153"/>
      <c r="AD90" s="154"/>
      <c r="AE90" s="154"/>
    </row>
    <row r="91" ht="37.5" customHeight="1">
      <c r="A91" s="71">
        <v>193949.0</v>
      </c>
      <c r="B91" s="71" t="s">
        <v>1238</v>
      </c>
      <c r="C91" s="71" t="s">
        <v>1241</v>
      </c>
      <c r="D91" s="71" t="s">
        <v>1241</v>
      </c>
      <c r="E91" s="71" t="s">
        <v>1233</v>
      </c>
      <c r="F91" s="71" t="s">
        <v>2628</v>
      </c>
      <c r="G91" s="71" t="s">
        <v>3116</v>
      </c>
      <c r="H91" s="71" t="s">
        <v>3117</v>
      </c>
      <c r="I91" s="71" t="s">
        <v>2508</v>
      </c>
      <c r="J91" s="113" t="s">
        <v>3118</v>
      </c>
      <c r="K91" s="113" t="s">
        <v>1860</v>
      </c>
      <c r="L91" s="113" t="s">
        <v>1762</v>
      </c>
      <c r="M91" s="113" t="s">
        <v>1795</v>
      </c>
      <c r="N91" s="71" t="s">
        <v>2601</v>
      </c>
      <c r="O91" s="71" t="s">
        <v>2573</v>
      </c>
      <c r="P91" s="113" t="s">
        <v>3119</v>
      </c>
      <c r="Q91" s="113" t="s">
        <v>3120</v>
      </c>
      <c r="R91" s="113" t="s">
        <v>1860</v>
      </c>
      <c r="S91" s="113" t="s">
        <v>1860</v>
      </c>
      <c r="T91" s="71" t="s">
        <v>2524</v>
      </c>
      <c r="U91" s="71" t="s">
        <v>2201</v>
      </c>
      <c r="V91" s="71" t="s">
        <v>1860</v>
      </c>
      <c r="W91" s="153"/>
      <c r="X91" s="153"/>
      <c r="Y91" s="153"/>
      <c r="Z91" s="153"/>
      <c r="AA91" s="153"/>
      <c r="AB91" s="153"/>
      <c r="AC91" s="113"/>
      <c r="AD91" s="71"/>
      <c r="AE91" s="71"/>
    </row>
    <row r="92" ht="37.5" customHeight="1">
      <c r="A92" s="71">
        <v>194052.0</v>
      </c>
      <c r="B92" s="71" t="s">
        <v>1239</v>
      </c>
      <c r="C92" s="71" t="s">
        <v>1241</v>
      </c>
      <c r="D92" s="71" t="s">
        <v>1241</v>
      </c>
      <c r="E92" s="71" t="s">
        <v>1237</v>
      </c>
      <c r="F92" s="71" t="s">
        <v>2944</v>
      </c>
      <c r="G92" s="71" t="s">
        <v>3121</v>
      </c>
      <c r="H92" s="71" t="s">
        <v>3122</v>
      </c>
      <c r="I92" s="71" t="s">
        <v>2508</v>
      </c>
      <c r="J92" s="113" t="s">
        <v>3123</v>
      </c>
      <c r="K92" s="113" t="s">
        <v>1860</v>
      </c>
      <c r="L92" s="113" t="s">
        <v>2609</v>
      </c>
      <c r="M92" s="113" t="s">
        <v>3124</v>
      </c>
      <c r="N92" s="71" t="s">
        <v>2601</v>
      </c>
      <c r="O92" s="71" t="s">
        <v>1860</v>
      </c>
      <c r="P92" s="113" t="s">
        <v>3125</v>
      </c>
      <c r="Q92" s="153"/>
      <c r="R92" s="113" t="s">
        <v>1860</v>
      </c>
      <c r="S92" s="113" t="s">
        <v>1860</v>
      </c>
      <c r="T92" s="71" t="s">
        <v>2524</v>
      </c>
      <c r="U92" s="71" t="s">
        <v>2205</v>
      </c>
      <c r="V92" s="71" t="s">
        <v>2525</v>
      </c>
      <c r="W92" s="153"/>
      <c r="X92" s="153"/>
      <c r="Y92" s="153"/>
      <c r="Z92" s="153"/>
      <c r="AA92" s="153"/>
      <c r="AB92" s="153"/>
      <c r="AC92" s="153"/>
      <c r="AD92" s="154"/>
      <c r="AE92" s="154"/>
    </row>
    <row r="93" ht="37.5" customHeight="1">
      <c r="A93" s="71">
        <v>193899.0</v>
      </c>
      <c r="B93" s="71" t="s">
        <v>1238</v>
      </c>
      <c r="C93" s="71" t="s">
        <v>1241</v>
      </c>
      <c r="D93" s="71" t="s">
        <v>1241</v>
      </c>
      <c r="E93" s="71" t="s">
        <v>1233</v>
      </c>
      <c r="F93" s="71" t="s">
        <v>2534</v>
      </c>
      <c r="G93" s="71" t="s">
        <v>3126</v>
      </c>
      <c r="H93" s="154"/>
      <c r="I93" s="71" t="s">
        <v>2508</v>
      </c>
      <c r="J93" s="113" t="s">
        <v>3127</v>
      </c>
      <c r="K93" s="113" t="s">
        <v>1860</v>
      </c>
      <c r="L93" s="113" t="s">
        <v>1759</v>
      </c>
      <c r="M93" s="113" t="s">
        <v>3128</v>
      </c>
      <c r="N93" s="71" t="s">
        <v>1860</v>
      </c>
      <c r="O93" s="71" t="s">
        <v>2108</v>
      </c>
      <c r="P93" s="113" t="s">
        <v>3129</v>
      </c>
      <c r="Q93" s="153"/>
      <c r="R93" s="113" t="s">
        <v>1860</v>
      </c>
      <c r="S93" s="113" t="s">
        <v>1860</v>
      </c>
      <c r="T93" s="71" t="s">
        <v>1860</v>
      </c>
      <c r="U93" s="71" t="s">
        <v>2205</v>
      </c>
      <c r="V93" s="71" t="s">
        <v>1860</v>
      </c>
      <c r="W93" s="153"/>
      <c r="X93" s="153"/>
      <c r="Y93" s="153"/>
      <c r="Z93" s="153"/>
      <c r="AA93" s="153"/>
      <c r="AB93" s="153"/>
      <c r="AC93" s="153"/>
      <c r="AD93" s="154"/>
      <c r="AE93" s="154"/>
    </row>
    <row r="94" ht="37.5" customHeight="1">
      <c r="A94" s="155">
        <v>193912.0</v>
      </c>
      <c r="B94" s="155" t="s">
        <v>1238</v>
      </c>
      <c r="C94" s="155" t="s">
        <v>1241</v>
      </c>
      <c r="D94" s="155" t="s">
        <v>1241</v>
      </c>
      <c r="E94" s="155" t="s">
        <v>1233</v>
      </c>
      <c r="F94" s="155" t="s">
        <v>2597</v>
      </c>
      <c r="G94" s="155" t="s">
        <v>3130</v>
      </c>
      <c r="H94" s="155" t="s">
        <v>3131</v>
      </c>
      <c r="I94" s="155" t="s">
        <v>2508</v>
      </c>
      <c r="J94" s="157" t="s">
        <v>3132</v>
      </c>
      <c r="K94" s="157" t="s">
        <v>1860</v>
      </c>
      <c r="L94" s="157" t="s">
        <v>3133</v>
      </c>
      <c r="M94" s="157" t="s">
        <v>3134</v>
      </c>
      <c r="N94" s="155" t="s">
        <v>2521</v>
      </c>
      <c r="O94" s="155" t="s">
        <v>2573</v>
      </c>
      <c r="P94" s="157" t="s">
        <v>3135</v>
      </c>
      <c r="Q94" s="157" t="s">
        <v>3136</v>
      </c>
      <c r="R94" s="157" t="s">
        <v>1860</v>
      </c>
      <c r="S94" s="157" t="s">
        <v>1860</v>
      </c>
      <c r="T94" s="155" t="s">
        <v>2524</v>
      </c>
      <c r="U94" s="155" t="s">
        <v>2203</v>
      </c>
      <c r="V94" s="155" t="s">
        <v>2533</v>
      </c>
      <c r="W94" s="158"/>
      <c r="X94" s="158"/>
      <c r="Y94" s="157" t="s">
        <v>3137</v>
      </c>
      <c r="Z94" s="158"/>
      <c r="AA94" s="158"/>
      <c r="AB94" s="158"/>
      <c r="AC94" s="158"/>
      <c r="AD94" s="156"/>
      <c r="AE94" s="156"/>
    </row>
    <row r="95" ht="37.5" customHeight="1">
      <c r="A95" s="71">
        <v>193850.0</v>
      </c>
      <c r="B95" s="71" t="s">
        <v>1239</v>
      </c>
      <c r="C95" s="71" t="s">
        <v>1241</v>
      </c>
      <c r="D95" s="71" t="s">
        <v>1241</v>
      </c>
      <c r="E95" s="71" t="s">
        <v>1233</v>
      </c>
      <c r="F95" s="71" t="s">
        <v>2907</v>
      </c>
      <c r="G95" s="71" t="s">
        <v>3138</v>
      </c>
      <c r="H95" s="71" t="s">
        <v>3139</v>
      </c>
      <c r="I95" s="71" t="s">
        <v>2508</v>
      </c>
      <c r="J95" s="113" t="s">
        <v>3140</v>
      </c>
      <c r="K95" s="113" t="s">
        <v>1860</v>
      </c>
      <c r="L95" s="113"/>
      <c r="M95" s="113" t="s">
        <v>1818</v>
      </c>
      <c r="N95" s="71" t="s">
        <v>2551</v>
      </c>
      <c r="O95" s="71" t="s">
        <v>2552</v>
      </c>
      <c r="P95" s="113" t="s">
        <v>3141</v>
      </c>
      <c r="Q95" s="113" t="s">
        <v>3142</v>
      </c>
      <c r="R95" s="113" t="s">
        <v>1860</v>
      </c>
      <c r="S95" s="113" t="s">
        <v>1860</v>
      </c>
      <c r="T95" s="71" t="s">
        <v>1860</v>
      </c>
      <c r="U95" s="71" t="s">
        <v>2201</v>
      </c>
      <c r="V95" s="71" t="s">
        <v>2533</v>
      </c>
      <c r="W95" s="153"/>
      <c r="X95" s="153"/>
      <c r="Y95" s="153"/>
      <c r="Z95" s="153"/>
      <c r="AA95" s="153"/>
      <c r="AB95" s="153"/>
      <c r="AC95" s="153"/>
      <c r="AD95" s="154"/>
      <c r="AE95" s="154"/>
    </row>
    <row r="96" ht="37.5" customHeight="1">
      <c r="A96" s="71">
        <v>193934.0</v>
      </c>
      <c r="B96" s="71" t="s">
        <v>1238</v>
      </c>
      <c r="C96" s="71" t="s">
        <v>1241</v>
      </c>
      <c r="D96" s="71" t="s">
        <v>1241</v>
      </c>
      <c r="E96" s="71" t="s">
        <v>1237</v>
      </c>
      <c r="F96" s="71" t="s">
        <v>2544</v>
      </c>
      <c r="G96" s="71" t="s">
        <v>3143</v>
      </c>
      <c r="H96" s="71" t="s">
        <v>3144</v>
      </c>
      <c r="I96" s="71" t="s">
        <v>2508</v>
      </c>
      <c r="J96" s="113" t="s">
        <v>3145</v>
      </c>
      <c r="K96" s="113" t="s">
        <v>1860</v>
      </c>
      <c r="L96" s="113" t="s">
        <v>1806</v>
      </c>
      <c r="M96" s="113" t="s">
        <v>3146</v>
      </c>
      <c r="N96" s="71" t="s">
        <v>2521</v>
      </c>
      <c r="O96" s="71" t="s">
        <v>2573</v>
      </c>
      <c r="P96" s="113" t="s">
        <v>1659</v>
      </c>
      <c r="Q96" s="113" t="s">
        <v>3147</v>
      </c>
      <c r="R96" s="113" t="s">
        <v>1860</v>
      </c>
      <c r="S96" s="113" t="s">
        <v>1860</v>
      </c>
      <c r="T96" s="71" t="s">
        <v>1860</v>
      </c>
      <c r="U96" s="71" t="s">
        <v>2203</v>
      </c>
      <c r="V96" s="71" t="s">
        <v>2525</v>
      </c>
      <c r="W96" s="153"/>
      <c r="X96" s="153"/>
      <c r="Y96" s="153"/>
      <c r="Z96" s="153"/>
      <c r="AA96" s="153"/>
      <c r="AB96" s="153"/>
      <c r="AC96" s="153"/>
      <c r="AD96" s="154"/>
      <c r="AE96" s="154"/>
    </row>
    <row r="97" ht="37.5" customHeight="1">
      <c r="A97" s="155">
        <v>193955.0</v>
      </c>
      <c r="B97" s="155" t="s">
        <v>1238</v>
      </c>
      <c r="C97" s="155" t="s">
        <v>1241</v>
      </c>
      <c r="D97" s="155" t="s">
        <v>1241</v>
      </c>
      <c r="E97" s="155" t="s">
        <v>1237</v>
      </c>
      <c r="F97" s="155" t="s">
        <v>2515</v>
      </c>
      <c r="G97" s="155" t="s">
        <v>3148</v>
      </c>
      <c r="H97" s="155" t="s">
        <v>3149</v>
      </c>
      <c r="I97" s="155" t="s">
        <v>2508</v>
      </c>
      <c r="J97" s="157" t="s">
        <v>3150</v>
      </c>
      <c r="K97" s="157" t="s">
        <v>1860</v>
      </c>
      <c r="L97" s="158"/>
      <c r="M97" s="157" t="s">
        <v>1803</v>
      </c>
      <c r="N97" s="155" t="s">
        <v>2521</v>
      </c>
      <c r="O97" s="155" t="s">
        <v>2560</v>
      </c>
      <c r="P97" s="157" t="s">
        <v>3151</v>
      </c>
      <c r="Q97" s="157" t="s">
        <v>2118</v>
      </c>
      <c r="R97" s="157" t="s">
        <v>1860</v>
      </c>
      <c r="S97" s="157" t="s">
        <v>1860</v>
      </c>
      <c r="T97" s="155" t="s">
        <v>2524</v>
      </c>
      <c r="U97" s="155" t="s">
        <v>2200</v>
      </c>
      <c r="V97" s="155" t="s">
        <v>2525</v>
      </c>
      <c r="W97" s="158"/>
      <c r="X97" s="158"/>
      <c r="Y97" s="157" t="s">
        <v>3152</v>
      </c>
      <c r="Z97" s="158"/>
      <c r="AA97" s="158"/>
      <c r="AB97" s="158"/>
      <c r="AC97" s="158"/>
      <c r="AD97" s="156"/>
      <c r="AE97" s="156"/>
    </row>
    <row r="98" ht="37.5" customHeight="1">
      <c r="A98" s="71">
        <v>193988.0</v>
      </c>
      <c r="B98" s="71" t="s">
        <v>1238</v>
      </c>
      <c r="C98" s="71" t="s">
        <v>1241</v>
      </c>
      <c r="D98" s="71" t="s">
        <v>1241</v>
      </c>
      <c r="E98" s="71" t="s">
        <v>1237</v>
      </c>
      <c r="F98" s="71" t="s">
        <v>2515</v>
      </c>
      <c r="G98" s="71" t="s">
        <v>3153</v>
      </c>
      <c r="H98" s="71" t="s">
        <v>3154</v>
      </c>
      <c r="I98" s="71" t="s">
        <v>2508</v>
      </c>
      <c r="J98" s="113" t="s">
        <v>3155</v>
      </c>
      <c r="K98" s="113" t="s">
        <v>1860</v>
      </c>
      <c r="L98" s="113" t="s">
        <v>3156</v>
      </c>
      <c r="M98" s="153"/>
      <c r="N98" s="71" t="s">
        <v>2521</v>
      </c>
      <c r="O98" s="71" t="s">
        <v>2573</v>
      </c>
      <c r="P98" s="113" t="s">
        <v>2642</v>
      </c>
      <c r="Q98" s="113" t="s">
        <v>2089</v>
      </c>
      <c r="R98" s="113" t="s">
        <v>1860</v>
      </c>
      <c r="S98" s="113" t="s">
        <v>1860</v>
      </c>
      <c r="T98" s="71" t="s">
        <v>1860</v>
      </c>
      <c r="U98" s="71" t="s">
        <v>2203</v>
      </c>
      <c r="V98" s="71" t="s">
        <v>2525</v>
      </c>
      <c r="W98" s="153"/>
      <c r="X98" s="153"/>
      <c r="Y98" s="153"/>
      <c r="Z98" s="153"/>
      <c r="AA98" s="153"/>
      <c r="AB98" s="153"/>
      <c r="AC98" s="153"/>
      <c r="AD98" s="154"/>
      <c r="AE98" s="154"/>
    </row>
    <row r="99" ht="37.5" customHeight="1">
      <c r="A99" s="71">
        <v>193931.0</v>
      </c>
      <c r="B99" s="71" t="s">
        <v>1239</v>
      </c>
      <c r="C99" s="71" t="s">
        <v>1241</v>
      </c>
      <c r="D99" s="71" t="s">
        <v>1241</v>
      </c>
      <c r="E99" s="71" t="s">
        <v>1236</v>
      </c>
      <c r="F99" s="71" t="s">
        <v>2605</v>
      </c>
      <c r="G99" s="71" t="s">
        <v>3157</v>
      </c>
      <c r="H99" s="71" t="s">
        <v>3158</v>
      </c>
      <c r="I99" s="71" t="s">
        <v>2508</v>
      </c>
      <c r="J99" s="113" t="s">
        <v>3159</v>
      </c>
      <c r="K99" s="113" t="s">
        <v>1860</v>
      </c>
      <c r="L99" s="113" t="s">
        <v>3160</v>
      </c>
      <c r="M99" s="113" t="s">
        <v>1837</v>
      </c>
      <c r="N99" s="71" t="s">
        <v>2582</v>
      </c>
      <c r="O99" s="71" t="s">
        <v>2560</v>
      </c>
      <c r="P99" s="113" t="s">
        <v>3161</v>
      </c>
      <c r="Q99" s="113" t="s">
        <v>3162</v>
      </c>
      <c r="R99" s="113" t="s">
        <v>1860</v>
      </c>
      <c r="S99" s="113" t="s">
        <v>1860</v>
      </c>
      <c r="T99" s="71" t="s">
        <v>2524</v>
      </c>
      <c r="U99" s="71" t="s">
        <v>2202</v>
      </c>
      <c r="V99" s="71" t="s">
        <v>2533</v>
      </c>
      <c r="W99" s="113" t="s">
        <v>3163</v>
      </c>
      <c r="X99" s="113" t="s">
        <v>3164</v>
      </c>
      <c r="Y99" s="113" t="s">
        <v>3165</v>
      </c>
      <c r="Z99" s="153"/>
      <c r="AA99" s="153"/>
      <c r="AB99" s="153"/>
      <c r="AC99" s="153"/>
      <c r="AD99" s="154"/>
      <c r="AE99" s="154"/>
    </row>
    <row r="100" ht="37.5" customHeight="1">
      <c r="A100" s="71">
        <v>193876.0</v>
      </c>
      <c r="B100" s="71" t="s">
        <v>1239</v>
      </c>
      <c r="C100" s="71" t="s">
        <v>1241</v>
      </c>
      <c r="D100" s="71" t="s">
        <v>1241</v>
      </c>
      <c r="E100" s="71" t="s">
        <v>1236</v>
      </c>
      <c r="F100" s="71" t="s">
        <v>2597</v>
      </c>
      <c r="G100" s="71" t="s">
        <v>3166</v>
      </c>
      <c r="H100" s="71" t="s">
        <v>3167</v>
      </c>
      <c r="I100" s="71" t="s">
        <v>2508</v>
      </c>
      <c r="J100" s="113" t="s">
        <v>3168</v>
      </c>
      <c r="K100" s="113" t="s">
        <v>1860</v>
      </c>
      <c r="L100" s="113" t="s">
        <v>3169</v>
      </c>
      <c r="M100" s="113" t="s">
        <v>3170</v>
      </c>
      <c r="N100" s="71" t="s">
        <v>2551</v>
      </c>
      <c r="O100" s="71" t="s">
        <v>2552</v>
      </c>
      <c r="P100" s="113" t="s">
        <v>3171</v>
      </c>
      <c r="Q100" s="113" t="s">
        <v>3172</v>
      </c>
      <c r="R100" s="113" t="s">
        <v>1854</v>
      </c>
      <c r="S100" s="113" t="s">
        <v>1859</v>
      </c>
      <c r="T100" s="71" t="s">
        <v>2524</v>
      </c>
      <c r="U100" s="71" t="s">
        <v>2201</v>
      </c>
      <c r="V100" s="71" t="s">
        <v>2525</v>
      </c>
      <c r="W100" s="113" t="s">
        <v>3173</v>
      </c>
      <c r="X100" s="113" t="s">
        <v>3174</v>
      </c>
      <c r="Y100" s="113" t="s">
        <v>3175</v>
      </c>
      <c r="Z100" s="153"/>
      <c r="AA100" s="153"/>
      <c r="AB100" s="153"/>
      <c r="AC100" s="153"/>
      <c r="AD100" s="154"/>
      <c r="AE100" s="154"/>
    </row>
    <row r="101" ht="37.5" customHeight="1">
      <c r="A101" s="71">
        <v>193902.0</v>
      </c>
      <c r="B101" s="71" t="s">
        <v>1238</v>
      </c>
      <c r="C101" s="71" t="s">
        <v>1241</v>
      </c>
      <c r="D101" s="71" t="s">
        <v>1241</v>
      </c>
      <c r="E101" s="71" t="s">
        <v>1234</v>
      </c>
      <c r="F101" s="71" t="s">
        <v>2713</v>
      </c>
      <c r="G101" s="71" t="s">
        <v>3176</v>
      </c>
      <c r="H101" s="71" t="s">
        <v>3177</v>
      </c>
      <c r="I101" s="71" t="s">
        <v>2508</v>
      </c>
      <c r="J101" s="113" t="s">
        <v>3178</v>
      </c>
      <c r="K101" s="113" t="s">
        <v>1860</v>
      </c>
      <c r="L101" s="153"/>
      <c r="M101" s="113" t="s">
        <v>3179</v>
      </c>
      <c r="N101" s="71" t="s">
        <v>1860</v>
      </c>
      <c r="O101" s="71" t="s">
        <v>2560</v>
      </c>
      <c r="P101" s="113" t="s">
        <v>3180</v>
      </c>
      <c r="Q101" s="153"/>
      <c r="R101" s="113" t="s">
        <v>1860</v>
      </c>
      <c r="S101" s="113" t="s">
        <v>1860</v>
      </c>
      <c r="T101" s="71" t="s">
        <v>1860</v>
      </c>
      <c r="U101" s="71" t="s">
        <v>2205</v>
      </c>
      <c r="V101" s="71" t="s">
        <v>1860</v>
      </c>
      <c r="W101" s="153"/>
      <c r="X101" s="153"/>
      <c r="Y101" s="153"/>
      <c r="Z101" s="153"/>
      <c r="AA101" s="153"/>
      <c r="AB101" s="153"/>
      <c r="AC101" s="153"/>
      <c r="AD101" s="154"/>
      <c r="AE101" s="154"/>
    </row>
    <row r="102" ht="37.5" customHeight="1">
      <c r="A102" s="155">
        <v>193879.0</v>
      </c>
      <c r="B102" s="155" t="s">
        <v>1239</v>
      </c>
      <c r="C102" s="155" t="s">
        <v>1241</v>
      </c>
      <c r="D102" s="155" t="s">
        <v>1241</v>
      </c>
      <c r="E102" s="155" t="s">
        <v>2627</v>
      </c>
      <c r="F102" s="155" t="s">
        <v>3065</v>
      </c>
      <c r="G102" s="155" t="s">
        <v>3181</v>
      </c>
      <c r="H102" s="155" t="s">
        <v>3182</v>
      </c>
      <c r="I102" s="155" t="s">
        <v>2508</v>
      </c>
      <c r="J102" s="157" t="s">
        <v>3183</v>
      </c>
      <c r="K102" s="157" t="s">
        <v>1860</v>
      </c>
      <c r="L102" s="157" t="s">
        <v>3184</v>
      </c>
      <c r="M102" s="157" t="s">
        <v>1817</v>
      </c>
      <c r="N102" s="155" t="s">
        <v>2551</v>
      </c>
      <c r="O102" s="155" t="s">
        <v>2552</v>
      </c>
      <c r="P102" s="157" t="s">
        <v>3185</v>
      </c>
      <c r="Q102" s="157" t="s">
        <v>3186</v>
      </c>
      <c r="R102" s="157" t="s">
        <v>1860</v>
      </c>
      <c r="S102" s="157" t="s">
        <v>1860</v>
      </c>
      <c r="T102" s="155" t="s">
        <v>2524</v>
      </c>
      <c r="U102" s="155" t="s">
        <v>2200</v>
      </c>
      <c r="V102" s="155" t="s">
        <v>2525</v>
      </c>
      <c r="W102" s="158"/>
      <c r="X102" s="158"/>
      <c r="Y102" s="157" t="s">
        <v>3187</v>
      </c>
      <c r="Z102" s="158"/>
      <c r="AA102" s="158"/>
      <c r="AB102" s="158"/>
      <c r="AC102" s="158"/>
      <c r="AD102" s="156"/>
      <c r="AE102" s="156"/>
    </row>
    <row r="103" ht="37.5" customHeight="1">
      <c r="A103" s="71">
        <v>193904.0</v>
      </c>
      <c r="B103" s="71" t="s">
        <v>1238</v>
      </c>
      <c r="C103" s="71" t="s">
        <v>1241</v>
      </c>
      <c r="D103" s="71" t="s">
        <v>1241</v>
      </c>
      <c r="E103" s="71" t="s">
        <v>1235</v>
      </c>
      <c r="F103" s="71" t="s">
        <v>2652</v>
      </c>
      <c r="G103" s="71" t="s">
        <v>3188</v>
      </c>
      <c r="H103" s="71" t="s">
        <v>3189</v>
      </c>
      <c r="I103" s="71" t="s">
        <v>2508</v>
      </c>
      <c r="J103" s="113" t="s">
        <v>3190</v>
      </c>
      <c r="K103" s="113" t="s">
        <v>1860</v>
      </c>
      <c r="L103" s="153"/>
      <c r="M103" s="113" t="s">
        <v>3191</v>
      </c>
      <c r="N103" s="71" t="s">
        <v>2521</v>
      </c>
      <c r="O103" s="71" t="s">
        <v>2573</v>
      </c>
      <c r="P103" s="113" t="s">
        <v>3192</v>
      </c>
      <c r="Q103" s="113" t="s">
        <v>3193</v>
      </c>
      <c r="R103" s="113" t="s">
        <v>1860</v>
      </c>
      <c r="S103" s="113" t="s">
        <v>1860</v>
      </c>
      <c r="T103" s="71" t="s">
        <v>1860</v>
      </c>
      <c r="U103" s="71" t="s">
        <v>2201</v>
      </c>
      <c r="V103" s="71" t="s">
        <v>1860</v>
      </c>
      <c r="W103" s="153"/>
      <c r="X103" s="153"/>
      <c r="Y103" s="113" t="s">
        <v>3194</v>
      </c>
      <c r="Z103" s="153"/>
      <c r="AA103" s="153"/>
      <c r="AB103" s="153"/>
      <c r="AC103" s="153"/>
      <c r="AD103" s="154"/>
      <c r="AE103" s="154"/>
    </row>
    <row r="104" ht="37.5" customHeight="1">
      <c r="A104" s="71">
        <v>193852.0</v>
      </c>
      <c r="B104" s="71" t="s">
        <v>1239</v>
      </c>
      <c r="C104" s="71" t="s">
        <v>1241</v>
      </c>
      <c r="D104" s="71" t="s">
        <v>1241</v>
      </c>
      <c r="E104" s="71" t="s">
        <v>2504</v>
      </c>
      <c r="F104" s="71" t="s">
        <v>2612</v>
      </c>
      <c r="G104" s="71" t="s">
        <v>3195</v>
      </c>
      <c r="H104" s="71" t="s">
        <v>3196</v>
      </c>
      <c r="I104" s="71" t="s">
        <v>2508</v>
      </c>
      <c r="J104" s="113" t="s">
        <v>3197</v>
      </c>
      <c r="K104" s="113" t="s">
        <v>1860</v>
      </c>
      <c r="L104" s="153"/>
      <c r="M104" s="113" t="s">
        <v>3198</v>
      </c>
      <c r="N104" s="71" t="s">
        <v>1860</v>
      </c>
      <c r="O104" s="71" t="s">
        <v>1860</v>
      </c>
      <c r="P104" s="113" t="s">
        <v>3199</v>
      </c>
      <c r="Q104" s="113" t="s">
        <v>2180</v>
      </c>
      <c r="R104" s="113" t="s">
        <v>1860</v>
      </c>
      <c r="S104" s="113" t="s">
        <v>1860</v>
      </c>
      <c r="T104" s="71" t="s">
        <v>2524</v>
      </c>
      <c r="U104" s="71" t="s">
        <v>2202</v>
      </c>
      <c r="V104" s="71" t="s">
        <v>2533</v>
      </c>
      <c r="W104" s="153"/>
      <c r="X104" s="153"/>
      <c r="Y104" s="153"/>
      <c r="Z104" s="153"/>
      <c r="AA104" s="153"/>
      <c r="AB104" s="153"/>
      <c r="AC104" s="153"/>
      <c r="AD104" s="154"/>
      <c r="AE104" s="154"/>
    </row>
    <row r="105" ht="37.5" customHeight="1">
      <c r="A105" s="71">
        <v>194033.0</v>
      </c>
      <c r="B105" s="71" t="s">
        <v>1238</v>
      </c>
      <c r="C105" s="71" t="s">
        <v>1241</v>
      </c>
      <c r="D105" s="71" t="s">
        <v>1241</v>
      </c>
      <c r="E105" s="71" t="s">
        <v>1233</v>
      </c>
      <c r="F105" s="71" t="s">
        <v>2597</v>
      </c>
      <c r="G105" s="71" t="s">
        <v>3200</v>
      </c>
      <c r="H105" s="71" t="s">
        <v>3201</v>
      </c>
      <c r="I105" s="71" t="s">
        <v>2508</v>
      </c>
      <c r="J105" s="113" t="s">
        <v>3202</v>
      </c>
      <c r="K105" s="113" t="s">
        <v>1860</v>
      </c>
      <c r="L105" s="113" t="s">
        <v>1834</v>
      </c>
      <c r="M105" s="113" t="s">
        <v>3203</v>
      </c>
      <c r="N105" s="71" t="s">
        <v>2521</v>
      </c>
      <c r="O105" s="71" t="s">
        <v>2573</v>
      </c>
      <c r="P105" s="113" t="s">
        <v>3204</v>
      </c>
      <c r="Q105" s="113" t="s">
        <v>3205</v>
      </c>
      <c r="R105" s="113" t="s">
        <v>1860</v>
      </c>
      <c r="S105" s="113" t="s">
        <v>1860</v>
      </c>
      <c r="T105" s="71" t="s">
        <v>1860</v>
      </c>
      <c r="U105" s="71" t="s">
        <v>2203</v>
      </c>
      <c r="V105" s="71" t="s">
        <v>1860</v>
      </c>
      <c r="W105" s="153"/>
      <c r="X105" s="153"/>
      <c r="Y105" s="153"/>
      <c r="Z105" s="153"/>
      <c r="AA105" s="153"/>
      <c r="AB105" s="153"/>
      <c r="AC105" s="153"/>
      <c r="AD105" s="154"/>
      <c r="AE105" s="154"/>
    </row>
    <row r="106" ht="37.5" customHeight="1">
      <c r="A106" s="71">
        <v>194034.0</v>
      </c>
      <c r="B106" s="71" t="s">
        <v>1238</v>
      </c>
      <c r="C106" s="71" t="s">
        <v>1241</v>
      </c>
      <c r="D106" s="71" t="s">
        <v>1241</v>
      </c>
      <c r="E106" s="71" t="s">
        <v>1235</v>
      </c>
      <c r="F106" s="71" t="s">
        <v>2544</v>
      </c>
      <c r="G106" s="71" t="s">
        <v>3206</v>
      </c>
      <c r="H106" s="71"/>
      <c r="I106" s="71" t="s">
        <v>2508</v>
      </c>
      <c r="J106" s="113" t="s">
        <v>3207</v>
      </c>
      <c r="K106" s="113" t="s">
        <v>1860</v>
      </c>
      <c r="L106" s="113" t="s">
        <v>3208</v>
      </c>
      <c r="M106" s="113" t="s">
        <v>1822</v>
      </c>
      <c r="N106" s="71" t="s">
        <v>2521</v>
      </c>
      <c r="O106" s="71" t="s">
        <v>2573</v>
      </c>
      <c r="P106" s="113" t="s">
        <v>3209</v>
      </c>
      <c r="Q106" s="113" t="s">
        <v>3210</v>
      </c>
      <c r="R106" s="113" t="s">
        <v>1860</v>
      </c>
      <c r="S106" s="113" t="s">
        <v>1860</v>
      </c>
      <c r="T106" s="71" t="s">
        <v>1860</v>
      </c>
      <c r="U106" s="71" t="s">
        <v>2203</v>
      </c>
      <c r="V106" s="71" t="s">
        <v>2525</v>
      </c>
      <c r="W106" s="153"/>
      <c r="X106" s="153"/>
      <c r="Y106" s="153"/>
      <c r="Z106" s="153"/>
      <c r="AA106" s="153"/>
      <c r="AB106" s="153"/>
      <c r="AC106" s="153"/>
      <c r="AD106" s="154"/>
      <c r="AE106" s="154"/>
    </row>
    <row r="107" ht="37.5" customHeight="1">
      <c r="A107" s="71">
        <v>194062.0</v>
      </c>
      <c r="B107" s="71" t="s">
        <v>1238</v>
      </c>
      <c r="C107" s="71" t="s">
        <v>1241</v>
      </c>
      <c r="D107" s="71" t="s">
        <v>1241</v>
      </c>
      <c r="E107" s="71" t="s">
        <v>1233</v>
      </c>
      <c r="F107" s="71" t="s">
        <v>2628</v>
      </c>
      <c r="G107" s="71" t="s">
        <v>3211</v>
      </c>
      <c r="H107" s="71" t="s">
        <v>3212</v>
      </c>
      <c r="I107" s="71" t="s">
        <v>2508</v>
      </c>
      <c r="J107" s="113" t="s">
        <v>3213</v>
      </c>
      <c r="K107" s="113" t="s">
        <v>1860</v>
      </c>
      <c r="L107" s="113" t="s">
        <v>1766</v>
      </c>
      <c r="M107" s="113" t="s">
        <v>3214</v>
      </c>
      <c r="N107" s="71" t="s">
        <v>2551</v>
      </c>
      <c r="O107" s="71" t="s">
        <v>2108</v>
      </c>
      <c r="P107" s="113" t="s">
        <v>3215</v>
      </c>
      <c r="Q107" s="153"/>
      <c r="R107" s="113" t="s">
        <v>1860</v>
      </c>
      <c r="S107" s="113" t="s">
        <v>1860</v>
      </c>
      <c r="T107" s="71" t="s">
        <v>1860</v>
      </c>
      <c r="U107" s="71" t="s">
        <v>2205</v>
      </c>
      <c r="V107" s="71" t="s">
        <v>1860</v>
      </c>
      <c r="W107" s="153"/>
      <c r="X107" s="153"/>
      <c r="Y107" s="153"/>
      <c r="Z107" s="153"/>
      <c r="AA107" s="153"/>
      <c r="AB107" s="153"/>
      <c r="AC107" s="153"/>
      <c r="AD107" s="154"/>
      <c r="AE107" s="154"/>
    </row>
    <row r="108" ht="37.5" customHeight="1">
      <c r="A108" s="71">
        <v>194071.0</v>
      </c>
      <c r="B108" s="71" t="s">
        <v>1238</v>
      </c>
      <c r="C108" s="71" t="s">
        <v>1241</v>
      </c>
      <c r="D108" s="71" t="s">
        <v>1241</v>
      </c>
      <c r="E108" s="71" t="s">
        <v>1234</v>
      </c>
      <c r="F108" s="71" t="s">
        <v>3216</v>
      </c>
      <c r="G108" s="71" t="s">
        <v>3217</v>
      </c>
      <c r="H108" s="71"/>
      <c r="I108" s="71" t="s">
        <v>2508</v>
      </c>
      <c r="J108" s="113" t="s">
        <v>3218</v>
      </c>
      <c r="K108" s="113" t="s">
        <v>1860</v>
      </c>
      <c r="L108" s="113" t="s">
        <v>3219</v>
      </c>
      <c r="M108" s="153"/>
      <c r="N108" s="71" t="s">
        <v>2521</v>
      </c>
      <c r="O108" s="71" t="s">
        <v>2552</v>
      </c>
      <c r="P108" s="113" t="s">
        <v>3220</v>
      </c>
      <c r="Q108" s="113" t="s">
        <v>3221</v>
      </c>
      <c r="R108" s="113" t="s">
        <v>3222</v>
      </c>
      <c r="S108" s="113" t="s">
        <v>3223</v>
      </c>
      <c r="T108" s="71" t="s">
        <v>2524</v>
      </c>
      <c r="U108" s="71" t="s">
        <v>2200</v>
      </c>
      <c r="V108" s="71" t="s">
        <v>1860</v>
      </c>
      <c r="W108" s="113" t="s">
        <v>3224</v>
      </c>
      <c r="X108" s="153"/>
      <c r="Y108" s="153"/>
      <c r="Z108" s="153"/>
      <c r="AA108" s="153"/>
      <c r="AB108" s="153"/>
      <c r="AC108" s="153"/>
      <c r="AD108" s="154"/>
      <c r="AE108" s="154"/>
    </row>
    <row r="109" ht="37.5" customHeight="1">
      <c r="A109" s="71">
        <v>193901.0</v>
      </c>
      <c r="B109" s="71" t="s">
        <v>1239</v>
      </c>
      <c r="C109" s="71" t="s">
        <v>1241</v>
      </c>
      <c r="D109" s="71" t="s">
        <v>1241</v>
      </c>
      <c r="E109" s="71" t="s">
        <v>1233</v>
      </c>
      <c r="F109" s="71" t="s">
        <v>2505</v>
      </c>
      <c r="G109" s="71" t="s">
        <v>3225</v>
      </c>
      <c r="H109" s="71" t="s">
        <v>3226</v>
      </c>
      <c r="I109" s="71" t="s">
        <v>2508</v>
      </c>
      <c r="J109" s="113" t="s">
        <v>3227</v>
      </c>
      <c r="K109" s="113" t="s">
        <v>3228</v>
      </c>
      <c r="L109" s="153"/>
      <c r="M109" s="113" t="s">
        <v>1838</v>
      </c>
      <c r="N109" s="71" t="s">
        <v>1860</v>
      </c>
      <c r="O109" s="71" t="s">
        <v>1860</v>
      </c>
      <c r="P109" s="113" t="s">
        <v>3229</v>
      </c>
      <c r="Q109" s="153"/>
      <c r="R109" s="113" t="s">
        <v>1860</v>
      </c>
      <c r="S109" s="113" t="s">
        <v>1860</v>
      </c>
      <c r="T109" s="71" t="s">
        <v>1860</v>
      </c>
      <c r="U109" s="71" t="s">
        <v>2205</v>
      </c>
      <c r="V109" s="71" t="s">
        <v>1860</v>
      </c>
      <c r="W109" s="153"/>
      <c r="X109" s="153"/>
      <c r="Y109" s="153"/>
      <c r="Z109" s="153"/>
      <c r="AA109" s="153"/>
      <c r="AB109" s="153"/>
      <c r="AC109" s="113" t="s">
        <v>3230</v>
      </c>
      <c r="AD109" s="71"/>
      <c r="AE109" s="71"/>
    </row>
    <row r="110" ht="37.5" customHeight="1">
      <c r="A110" s="71">
        <v>193987.0</v>
      </c>
      <c r="B110" s="159" t="s">
        <v>1239</v>
      </c>
      <c r="C110" s="71" t="s">
        <v>1241</v>
      </c>
      <c r="D110" s="71" t="s">
        <v>1241</v>
      </c>
      <c r="E110" s="71" t="s">
        <v>1237</v>
      </c>
      <c r="F110" s="71" t="s">
        <v>2612</v>
      </c>
      <c r="G110" s="71" t="s">
        <v>3231</v>
      </c>
      <c r="H110" s="71" t="s">
        <v>3232</v>
      </c>
      <c r="I110" s="71" t="s">
        <v>2508</v>
      </c>
      <c r="J110" s="113" t="s">
        <v>3233</v>
      </c>
      <c r="K110" s="113" t="s">
        <v>3234</v>
      </c>
      <c r="L110" s="113" t="s">
        <v>3235</v>
      </c>
      <c r="M110" s="113" t="s">
        <v>1799</v>
      </c>
      <c r="N110" s="71" t="s">
        <v>2551</v>
      </c>
      <c r="O110" s="71" t="s">
        <v>2552</v>
      </c>
      <c r="P110" s="113" t="s">
        <v>3236</v>
      </c>
      <c r="Q110" s="113" t="s">
        <v>2114</v>
      </c>
      <c r="R110" s="113" t="s">
        <v>3237</v>
      </c>
      <c r="S110" s="113" t="s">
        <v>3238</v>
      </c>
      <c r="T110" s="71" t="s">
        <v>1860</v>
      </c>
      <c r="U110" s="71" t="s">
        <v>2200</v>
      </c>
      <c r="V110" s="71" t="s">
        <v>2525</v>
      </c>
      <c r="W110" s="153"/>
      <c r="X110" s="153"/>
      <c r="Y110" s="153"/>
      <c r="Z110" s="153"/>
      <c r="AA110" s="153"/>
      <c r="AB110" s="113" t="s">
        <v>2031</v>
      </c>
      <c r="AC110" s="153"/>
      <c r="AD110" s="154"/>
      <c r="AE110" s="154"/>
    </row>
    <row r="111" ht="37.5" customHeight="1">
      <c r="A111" s="71">
        <v>193882.0</v>
      </c>
      <c r="B111" s="71" t="s">
        <v>1239</v>
      </c>
      <c r="C111" s="71" t="s">
        <v>1241</v>
      </c>
      <c r="D111" s="71" t="s">
        <v>1241</v>
      </c>
      <c r="E111" s="71" t="s">
        <v>1233</v>
      </c>
      <c r="F111" s="71" t="s">
        <v>2534</v>
      </c>
      <c r="G111" s="71" t="s">
        <v>3239</v>
      </c>
      <c r="H111" s="71" t="s">
        <v>3240</v>
      </c>
      <c r="I111" s="71" t="s">
        <v>2508</v>
      </c>
      <c r="J111" s="113" t="s">
        <v>3241</v>
      </c>
      <c r="K111" s="113" t="s">
        <v>3242</v>
      </c>
      <c r="L111" s="153"/>
      <c r="M111" s="113" t="s">
        <v>1752</v>
      </c>
      <c r="N111" s="71" t="s">
        <v>2601</v>
      </c>
      <c r="O111" s="71" t="s">
        <v>1860</v>
      </c>
      <c r="P111" s="113" t="s">
        <v>1724</v>
      </c>
      <c r="Q111" s="113" t="s">
        <v>2165</v>
      </c>
      <c r="R111" s="113" t="s">
        <v>1860</v>
      </c>
      <c r="S111" s="113" t="s">
        <v>1860</v>
      </c>
      <c r="T111" s="71" t="s">
        <v>1860</v>
      </c>
      <c r="U111" s="71" t="s">
        <v>2205</v>
      </c>
      <c r="V111" s="71" t="s">
        <v>1860</v>
      </c>
      <c r="W111" s="153"/>
      <c r="X111" s="153"/>
      <c r="Y111" s="153"/>
      <c r="Z111" s="153"/>
      <c r="AA111" s="153"/>
      <c r="AB111" s="153"/>
      <c r="AC111" s="153"/>
      <c r="AD111" s="154"/>
      <c r="AE111" s="154"/>
    </row>
    <row r="112" ht="37.5" customHeight="1">
      <c r="A112" s="155">
        <v>193944.0</v>
      </c>
      <c r="B112" s="155" t="s">
        <v>1238</v>
      </c>
      <c r="C112" s="155" t="s">
        <v>1241</v>
      </c>
      <c r="D112" s="155" t="s">
        <v>1241</v>
      </c>
      <c r="E112" s="155" t="s">
        <v>1233</v>
      </c>
      <c r="F112" s="155" t="s">
        <v>2505</v>
      </c>
      <c r="G112" s="155" t="s">
        <v>3225</v>
      </c>
      <c r="H112" s="155" t="s">
        <v>3226</v>
      </c>
      <c r="I112" s="155" t="s">
        <v>2508</v>
      </c>
      <c r="J112" s="157" t="s">
        <v>3243</v>
      </c>
      <c r="K112" s="157" t="s">
        <v>3244</v>
      </c>
      <c r="L112" s="157" t="s">
        <v>3245</v>
      </c>
      <c r="M112" s="158"/>
      <c r="N112" s="155" t="s">
        <v>2521</v>
      </c>
      <c r="O112" s="155" t="s">
        <v>2573</v>
      </c>
      <c r="P112" s="157" t="s">
        <v>3246</v>
      </c>
      <c r="Q112" s="157" t="s">
        <v>3247</v>
      </c>
      <c r="R112" s="157" t="s">
        <v>1860</v>
      </c>
      <c r="S112" s="157" t="s">
        <v>1860</v>
      </c>
      <c r="T112" s="155" t="s">
        <v>2524</v>
      </c>
      <c r="U112" s="155" t="s">
        <v>2201</v>
      </c>
      <c r="V112" s="155" t="s">
        <v>2533</v>
      </c>
      <c r="W112" s="158"/>
      <c r="X112" s="157" t="s">
        <v>3248</v>
      </c>
      <c r="Y112" s="157" t="s">
        <v>3249</v>
      </c>
      <c r="Z112" s="158"/>
      <c r="AA112" s="158"/>
      <c r="AB112" s="158"/>
      <c r="AC112" s="157" t="s">
        <v>3250</v>
      </c>
      <c r="AD112" s="155" t="s">
        <v>2438</v>
      </c>
      <c r="AE112" s="155"/>
    </row>
    <row r="113" ht="37.5" customHeight="1">
      <c r="A113" s="71">
        <v>193933.0</v>
      </c>
      <c r="B113" s="71" t="s">
        <v>1239</v>
      </c>
      <c r="C113" s="71" t="s">
        <v>1241</v>
      </c>
      <c r="D113" s="71" t="s">
        <v>1241</v>
      </c>
      <c r="E113" s="71" t="s">
        <v>1235</v>
      </c>
      <c r="F113" s="71" t="s">
        <v>3251</v>
      </c>
      <c r="G113" s="71" t="s">
        <v>3252</v>
      </c>
      <c r="H113" s="154"/>
      <c r="I113" s="71" t="s">
        <v>2508</v>
      </c>
      <c r="J113" s="113" t="s">
        <v>3253</v>
      </c>
      <c r="K113" s="113" t="s">
        <v>3254</v>
      </c>
      <c r="L113" s="153"/>
      <c r="M113" s="113" t="s">
        <v>3255</v>
      </c>
      <c r="N113" s="71" t="s">
        <v>2870</v>
      </c>
      <c r="O113" s="71" t="s">
        <v>1860</v>
      </c>
      <c r="P113" s="113" t="s">
        <v>3256</v>
      </c>
      <c r="Q113" s="113" t="s">
        <v>3257</v>
      </c>
      <c r="R113" s="113" t="s">
        <v>1860</v>
      </c>
      <c r="S113" s="113" t="s">
        <v>1860</v>
      </c>
      <c r="T113" s="71" t="s">
        <v>1860</v>
      </c>
      <c r="U113" s="71" t="s">
        <v>2201</v>
      </c>
      <c r="V113" s="71" t="s">
        <v>2533</v>
      </c>
      <c r="W113" s="153"/>
      <c r="X113" s="153"/>
      <c r="Y113" s="153"/>
      <c r="Z113" s="153"/>
      <c r="AA113" s="153"/>
      <c r="AB113" s="153"/>
      <c r="AC113" s="113" t="s">
        <v>3258</v>
      </c>
      <c r="AD113" s="71" t="s">
        <v>2438</v>
      </c>
      <c r="AE113" s="71"/>
    </row>
    <row r="114" ht="37.5" customHeight="1">
      <c r="A114" s="71">
        <v>194067.0</v>
      </c>
      <c r="B114" s="71" t="s">
        <v>1239</v>
      </c>
      <c r="C114" s="71" t="s">
        <v>1241</v>
      </c>
      <c r="D114" s="71"/>
      <c r="E114" s="71" t="s">
        <v>1233</v>
      </c>
      <c r="F114" s="71" t="s">
        <v>3259</v>
      </c>
      <c r="G114" s="71" t="s">
        <v>3260</v>
      </c>
      <c r="H114" s="71" t="s">
        <v>3261</v>
      </c>
      <c r="I114" s="71" t="s">
        <v>2508</v>
      </c>
      <c r="J114" s="113" t="s">
        <v>3262</v>
      </c>
      <c r="K114" s="113" t="s">
        <v>3263</v>
      </c>
      <c r="L114" s="113" t="s">
        <v>1744</v>
      </c>
      <c r="M114" s="113" t="s">
        <v>3264</v>
      </c>
      <c r="N114" s="71" t="s">
        <v>2521</v>
      </c>
      <c r="O114" s="71" t="s">
        <v>2573</v>
      </c>
      <c r="P114" s="113" t="s">
        <v>3265</v>
      </c>
      <c r="Q114" s="113" t="s">
        <v>3266</v>
      </c>
      <c r="R114" s="113" t="s">
        <v>1860</v>
      </c>
      <c r="S114" s="113" t="s">
        <v>1860</v>
      </c>
      <c r="T114" s="71" t="s">
        <v>2638</v>
      </c>
      <c r="U114" s="71" t="s">
        <v>2201</v>
      </c>
      <c r="V114" s="71" t="s">
        <v>2533</v>
      </c>
      <c r="W114" s="153"/>
      <c r="X114" s="153"/>
      <c r="Y114" s="153"/>
      <c r="Z114" s="153"/>
      <c r="AA114" s="153"/>
      <c r="AB114" s="153"/>
      <c r="AC114" s="113" t="s">
        <v>3267</v>
      </c>
      <c r="AD114" s="71" t="s">
        <v>2438</v>
      </c>
      <c r="AE114" s="71"/>
    </row>
  </sheetData>
  <autoFilter ref="$A$1:$AE$114">
    <filterColumn colId="30">
      <filters blank="1"/>
    </filterColumn>
    <sortState ref="A1:AE114">
      <sortCondition ref="K1:K114"/>
      <sortCondition ref="AC1:AC114"/>
    </sortState>
  </autoFilter>
  <conditionalFormatting sqref="A1:AE114">
    <cfRule type="expression" dxfId="0" priority="1">
      <formula>$C:$C="Done"</formula>
    </cfRule>
  </conditionalFormatting>
  <dataValidations>
    <dataValidation type="list" allowBlank="1" showErrorMessage="1" sqref="C2:D114">
      <formula1>"ToDo,Done"</formula1>
    </dataValidation>
    <dataValidation type="list" allowBlank="1" sqref="E2:E114">
      <formula1>"IoT Healthcare Services,Wearables and Sensors,Big Data,Health Activity Monitoring,Elderly Healthcare,Security,Health Prediction,Networks,Well-being and comfort"</formula1>
    </dataValidation>
    <dataValidation type="custom" allowBlank="1" showDropDown="1" sqref="H2:H114">
      <formula1>IFERROR(ISEMAIL(H2), true)</formula1>
    </dataValidation>
    <dataValidation type="list" allowBlank="1" showErrorMessage="1" sqref="U2:U114">
      <formula1>"Method,Model,Tool,Formal Study,Experience,Others"</formula1>
    </dataValidation>
    <dataValidation type="list" allowBlank="1" showErrorMessage="1" sqref="T2:T114">
      <formula1>"Monitoring,Acting,Both,Not identified"</formula1>
    </dataValidation>
    <dataValidation type="list" allowBlank="1" showErrorMessage="1" sqref="N2:N76 N78:N114">
      <formula1>"Evaluation Research,Validation Research,Solution Proposal,Experience Paper,Conceptual Proposal,Opinion Paper,Not identified"</formula1>
    </dataValidation>
    <dataValidation type="list" allowBlank="1" showErrorMessage="1" sqref="I2:I114">
      <formula1>"Academia,Industry,Both,Not identified"</formula1>
    </dataValidation>
    <dataValidation type="list" allowBlank="1" showErrorMessage="1" sqref="V2:V114">
      <formula1>"Fetus,Child,Young,Adult,Elderly,Anyone,Not identified"</formula1>
    </dataValidation>
    <dataValidation type="list" allowBlank="1" showErrorMessage="1" sqref="B2:B114">
      <formula1>"Breno,PedroAlmir"</formula1>
    </dataValidation>
    <dataValidation type="list" allowBlank="1" showErrorMessage="1" sqref="O2:O76 N77:O77 O78:O114">
      <formula1>"Survey,Experiment,Case Study,Usability Evaluation,PoC,Simulation,Not identified"</formula1>
    </dataValidation>
  </dataValidations>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0.0"/>
    <col customWidth="1" min="2" max="2" width="43.71"/>
    <col customWidth="1" min="3" max="3" width="49.57"/>
    <col customWidth="1" min="4" max="4" width="29.14"/>
    <col customWidth="1" min="5" max="5" width="18.29"/>
  </cols>
  <sheetData>
    <row r="1">
      <c r="A1" s="111" t="s">
        <v>958</v>
      </c>
      <c r="B1" s="111" t="s">
        <v>3268</v>
      </c>
      <c r="C1" s="111" t="s">
        <v>3269</v>
      </c>
      <c r="D1" s="111" t="s">
        <v>3270</v>
      </c>
      <c r="E1" s="111" t="s">
        <v>1504</v>
      </c>
    </row>
    <row r="2" ht="20.25" hidden="1" customHeight="1">
      <c r="A2" s="71">
        <v>193898.0</v>
      </c>
      <c r="B2" s="71" t="s">
        <v>3271</v>
      </c>
      <c r="C2" s="71" t="s">
        <v>3272</v>
      </c>
      <c r="D2" s="71" t="s">
        <v>2505</v>
      </c>
      <c r="E2" s="71" t="str">
        <f t="shared" ref="E2:E248" si="1">IF(COUNTIF($C:$C,$C2)&gt;1,"Duplicado","Ok")</f>
        <v>Duplicado</v>
      </c>
    </row>
    <row r="3" ht="20.25" hidden="1" customHeight="1">
      <c r="A3" s="71">
        <v>193887.0</v>
      </c>
      <c r="B3" s="71" t="s">
        <v>2666</v>
      </c>
      <c r="C3" s="71" t="s">
        <v>2667</v>
      </c>
      <c r="D3" s="71" t="s">
        <v>2505</v>
      </c>
      <c r="E3" s="71" t="str">
        <f t="shared" si="1"/>
        <v>Duplicado</v>
      </c>
    </row>
    <row r="4" ht="20.25" hidden="1" customHeight="1">
      <c r="A4" s="71">
        <v>193887.0</v>
      </c>
      <c r="B4" s="71" t="s">
        <v>3273</v>
      </c>
      <c r="C4" s="71" t="s">
        <v>3274</v>
      </c>
      <c r="D4" s="71" t="s">
        <v>2505</v>
      </c>
      <c r="E4" s="71" t="str">
        <f t="shared" si="1"/>
        <v>Duplicado</v>
      </c>
    </row>
    <row r="5" ht="20.25" hidden="1" customHeight="1">
      <c r="A5" s="71">
        <v>193887.0</v>
      </c>
      <c r="B5" s="71" t="s">
        <v>3023</v>
      </c>
      <c r="C5" s="71" t="s">
        <v>3024</v>
      </c>
      <c r="D5" s="71" t="s">
        <v>2505</v>
      </c>
      <c r="E5" s="71" t="str">
        <f t="shared" si="1"/>
        <v>Duplicado</v>
      </c>
    </row>
    <row r="6" ht="20.25" hidden="1" customHeight="1">
      <c r="A6" s="71">
        <v>194182.0</v>
      </c>
      <c r="B6" s="71" t="s">
        <v>2692</v>
      </c>
      <c r="C6" s="71" t="s">
        <v>2693</v>
      </c>
      <c r="D6" s="71" t="s">
        <v>2534</v>
      </c>
      <c r="E6" s="71" t="str">
        <f t="shared" si="1"/>
        <v>Duplicado</v>
      </c>
    </row>
    <row r="7" ht="20.25" hidden="1" customHeight="1">
      <c r="A7" s="155">
        <v>193914.0</v>
      </c>
      <c r="B7" s="155" t="s">
        <v>2747</v>
      </c>
      <c r="C7" s="155" t="s">
        <v>2748</v>
      </c>
      <c r="D7" s="71" t="s">
        <v>2534</v>
      </c>
      <c r="E7" s="71" t="str">
        <f t="shared" si="1"/>
        <v>Duplicado</v>
      </c>
    </row>
    <row r="8" ht="20.25" hidden="1" customHeight="1">
      <c r="A8" s="155">
        <v>193914.0</v>
      </c>
      <c r="B8" s="71" t="s">
        <v>3275</v>
      </c>
      <c r="C8" s="71" t="s">
        <v>3276</v>
      </c>
      <c r="D8" s="71" t="s">
        <v>2907</v>
      </c>
      <c r="E8" s="71" t="str">
        <f t="shared" si="1"/>
        <v>Duplicado</v>
      </c>
    </row>
    <row r="9" ht="20.25" hidden="1" customHeight="1">
      <c r="A9" s="155">
        <v>193893.0</v>
      </c>
      <c r="B9" s="155" t="s">
        <v>2699</v>
      </c>
      <c r="C9" s="155" t="s">
        <v>2700</v>
      </c>
      <c r="D9" s="71" t="s">
        <v>3277</v>
      </c>
      <c r="E9" s="71" t="str">
        <f t="shared" si="1"/>
        <v>Duplicado</v>
      </c>
    </row>
    <row r="10" ht="20.25" hidden="1" customHeight="1">
      <c r="A10" s="71">
        <v>194165.0</v>
      </c>
      <c r="B10" s="71" t="s">
        <v>3278</v>
      </c>
      <c r="C10" s="71" t="s">
        <v>2693</v>
      </c>
      <c r="D10" s="71" t="s">
        <v>2544</v>
      </c>
      <c r="E10" s="71" t="str">
        <f t="shared" si="1"/>
        <v>Duplicado</v>
      </c>
    </row>
    <row r="11" ht="20.25" hidden="1" customHeight="1">
      <c r="A11" s="71">
        <v>193936.0</v>
      </c>
      <c r="B11" s="71" t="s">
        <v>2699</v>
      </c>
      <c r="C11" s="71" t="s">
        <v>2700</v>
      </c>
      <c r="D11" s="71" t="s">
        <v>2698</v>
      </c>
      <c r="E11" s="71" t="str">
        <f t="shared" si="1"/>
        <v>Duplicado</v>
      </c>
    </row>
    <row r="12" ht="20.25" hidden="1" customHeight="1">
      <c r="A12" s="71">
        <v>193848.0</v>
      </c>
      <c r="B12" s="71" t="s">
        <v>2945</v>
      </c>
      <c r="C12" s="71" t="s">
        <v>2946</v>
      </c>
      <c r="D12" s="71" t="s">
        <v>2944</v>
      </c>
      <c r="E12" s="71" t="str">
        <f t="shared" si="1"/>
        <v>Duplicado</v>
      </c>
    </row>
    <row r="13" ht="20.25" hidden="1" customHeight="1">
      <c r="A13" s="71">
        <v>193848.0</v>
      </c>
      <c r="B13" s="71" t="s">
        <v>3279</v>
      </c>
      <c r="C13" s="71" t="s">
        <v>3280</v>
      </c>
      <c r="D13" s="71" t="s">
        <v>2713</v>
      </c>
      <c r="E13" s="71" t="str">
        <f t="shared" si="1"/>
        <v>Duplicado</v>
      </c>
    </row>
    <row r="14" ht="20.25" hidden="1" customHeight="1">
      <c r="A14" s="71">
        <v>194107.0</v>
      </c>
      <c r="B14" s="71" t="s">
        <v>2747</v>
      </c>
      <c r="C14" s="71" t="s">
        <v>2748</v>
      </c>
      <c r="D14" s="71" t="s">
        <v>2563</v>
      </c>
      <c r="E14" s="71" t="str">
        <f t="shared" si="1"/>
        <v>Duplicado</v>
      </c>
    </row>
    <row r="15" ht="20.25" hidden="1" customHeight="1">
      <c r="A15" s="71">
        <v>194107.0</v>
      </c>
      <c r="B15" s="71" t="s">
        <v>3275</v>
      </c>
      <c r="C15" s="71" t="s">
        <v>3276</v>
      </c>
      <c r="D15" s="71" t="s">
        <v>2563</v>
      </c>
      <c r="E15" s="71" t="str">
        <f t="shared" si="1"/>
        <v>Duplicado</v>
      </c>
    </row>
    <row r="16" ht="20.25" hidden="1" customHeight="1">
      <c r="A16" s="71">
        <v>193907.0</v>
      </c>
      <c r="B16" s="71" t="s">
        <v>3023</v>
      </c>
      <c r="C16" s="71" t="s">
        <v>3024</v>
      </c>
      <c r="D16" s="71" t="s">
        <v>2635</v>
      </c>
      <c r="E16" s="71" t="str">
        <f t="shared" si="1"/>
        <v>Duplicado</v>
      </c>
    </row>
    <row r="17" ht="20.25" hidden="1" customHeight="1">
      <c r="A17" s="71">
        <v>193907.0</v>
      </c>
      <c r="B17" s="71" t="s">
        <v>3273</v>
      </c>
      <c r="C17" s="71" t="s">
        <v>3274</v>
      </c>
      <c r="D17" s="71" t="s">
        <v>2635</v>
      </c>
      <c r="E17" s="71" t="str">
        <f t="shared" si="1"/>
        <v>Duplicado</v>
      </c>
    </row>
    <row r="18" ht="20.25" hidden="1" customHeight="1">
      <c r="A18" s="71">
        <v>193907.0</v>
      </c>
      <c r="B18" s="71" t="s">
        <v>2666</v>
      </c>
      <c r="C18" s="71" t="s">
        <v>2667</v>
      </c>
      <c r="D18" s="71" t="s">
        <v>2635</v>
      </c>
      <c r="E18" s="71" t="str">
        <f t="shared" si="1"/>
        <v>Duplicado</v>
      </c>
    </row>
    <row r="19" ht="20.25" hidden="1" customHeight="1">
      <c r="A19" s="71">
        <v>194052.0</v>
      </c>
      <c r="B19" s="71" t="s">
        <v>3281</v>
      </c>
      <c r="C19" s="71" t="s">
        <v>2946</v>
      </c>
      <c r="D19" s="71" t="s">
        <v>2944</v>
      </c>
      <c r="E19" s="71" t="str">
        <f t="shared" si="1"/>
        <v>Duplicado</v>
      </c>
    </row>
    <row r="20" ht="20.25" hidden="1" customHeight="1">
      <c r="A20" s="71">
        <v>194052.0</v>
      </c>
      <c r="B20" s="71" t="s">
        <v>3279</v>
      </c>
      <c r="C20" s="71" t="s">
        <v>3280</v>
      </c>
      <c r="D20" s="71" t="s">
        <v>2713</v>
      </c>
      <c r="E20" s="71" t="str">
        <f t="shared" si="1"/>
        <v>Duplicado</v>
      </c>
    </row>
    <row r="21" ht="20.25" hidden="1" customHeight="1">
      <c r="A21" s="71">
        <v>193901.0</v>
      </c>
      <c r="B21" s="71" t="s">
        <v>3225</v>
      </c>
      <c r="C21" s="71" t="s">
        <v>3226</v>
      </c>
      <c r="D21" s="71" t="s">
        <v>2505</v>
      </c>
      <c r="E21" s="71" t="str">
        <f t="shared" si="1"/>
        <v>Duplicado</v>
      </c>
    </row>
    <row r="22" ht="20.25" hidden="1" customHeight="1">
      <c r="A22" s="71">
        <v>193901.0</v>
      </c>
      <c r="B22" s="71" t="s">
        <v>3282</v>
      </c>
      <c r="C22" s="71" t="s">
        <v>3272</v>
      </c>
      <c r="D22" s="71" t="s">
        <v>2505</v>
      </c>
      <c r="E22" s="71" t="str">
        <f t="shared" si="1"/>
        <v>Duplicado</v>
      </c>
    </row>
    <row r="23" ht="20.25" hidden="1" customHeight="1">
      <c r="A23" s="71">
        <v>193944.0</v>
      </c>
      <c r="B23" s="71" t="s">
        <v>3225</v>
      </c>
      <c r="C23" s="71" t="s">
        <v>3226</v>
      </c>
      <c r="D23" s="71" t="s">
        <v>2505</v>
      </c>
      <c r="E23" s="71" t="str">
        <f t="shared" si="1"/>
        <v>Duplicado</v>
      </c>
    </row>
    <row r="24" ht="20.25" hidden="1" customHeight="1">
      <c r="A24" s="71">
        <v>193944.0</v>
      </c>
      <c r="B24" s="71" t="s">
        <v>3282</v>
      </c>
      <c r="C24" s="71" t="s">
        <v>3272</v>
      </c>
      <c r="D24" s="71" t="s">
        <v>2505</v>
      </c>
      <c r="E24" s="71" t="str">
        <f t="shared" si="1"/>
        <v>Duplicado</v>
      </c>
    </row>
    <row r="25" ht="20.25" customHeight="1">
      <c r="A25" s="71">
        <v>193923.0</v>
      </c>
      <c r="B25" s="71" t="s">
        <v>2516</v>
      </c>
      <c r="C25" s="71" t="s">
        <v>2517</v>
      </c>
      <c r="D25" s="71" t="s">
        <v>2515</v>
      </c>
      <c r="E25" s="71" t="str">
        <f t="shared" si="1"/>
        <v>Ok</v>
      </c>
    </row>
    <row r="26" ht="20.25" customHeight="1">
      <c r="A26" s="71">
        <v>193881.0</v>
      </c>
      <c r="B26" s="71" t="s">
        <v>2613</v>
      </c>
      <c r="C26" s="71" t="s">
        <v>2614</v>
      </c>
      <c r="D26" s="71" t="s">
        <v>2612</v>
      </c>
      <c r="E26" s="71" t="str">
        <f t="shared" si="1"/>
        <v>Ok</v>
      </c>
    </row>
    <row r="27" ht="20.25" customHeight="1">
      <c r="A27" s="71">
        <v>194172.0</v>
      </c>
      <c r="B27" s="71" t="s">
        <v>2647</v>
      </c>
      <c r="C27" s="71" t="s">
        <v>2648</v>
      </c>
      <c r="D27" s="71" t="s">
        <v>2646</v>
      </c>
      <c r="E27" s="71" t="str">
        <f t="shared" si="1"/>
        <v>Ok</v>
      </c>
    </row>
    <row r="28" ht="20.25" customHeight="1">
      <c r="A28" s="71">
        <v>193898.0</v>
      </c>
      <c r="B28" s="71" t="s">
        <v>2506</v>
      </c>
      <c r="C28" s="71" t="s">
        <v>2507</v>
      </c>
      <c r="D28" s="71" t="s">
        <v>2555</v>
      </c>
      <c r="E28" s="71" t="str">
        <f t="shared" si="1"/>
        <v>Ok</v>
      </c>
    </row>
    <row r="29" ht="20.25" customHeight="1">
      <c r="A29" s="71">
        <v>193859.0</v>
      </c>
      <c r="B29" s="71" t="s">
        <v>2674</v>
      </c>
      <c r="C29" s="71" t="s">
        <v>2675</v>
      </c>
      <c r="D29" s="71" t="s">
        <v>2673</v>
      </c>
      <c r="E29" s="71" t="str">
        <f t="shared" si="1"/>
        <v>Ok</v>
      </c>
    </row>
    <row r="30" ht="20.25" customHeight="1">
      <c r="A30" s="71">
        <v>193979.0</v>
      </c>
      <c r="B30" s="71" t="s">
        <v>2528</v>
      </c>
      <c r="C30" s="71" t="s">
        <v>2529</v>
      </c>
      <c r="D30" s="71" t="s">
        <v>2555</v>
      </c>
      <c r="E30" s="71" t="str">
        <f t="shared" si="1"/>
        <v>Ok</v>
      </c>
    </row>
    <row r="31" ht="20.25" customHeight="1">
      <c r="A31" s="71">
        <v>193979.0</v>
      </c>
      <c r="B31" s="71" t="s">
        <v>3283</v>
      </c>
      <c r="C31" s="71" t="s">
        <v>3284</v>
      </c>
      <c r="D31" s="71" t="s">
        <v>3285</v>
      </c>
      <c r="E31" s="71" t="str">
        <f t="shared" si="1"/>
        <v>Ok</v>
      </c>
    </row>
    <row r="32" ht="20.25" customHeight="1">
      <c r="A32" s="71">
        <v>193913.0</v>
      </c>
      <c r="B32" s="71" t="s">
        <v>2535</v>
      </c>
      <c r="C32" s="71" t="s">
        <v>2536</v>
      </c>
      <c r="D32" s="71" t="s">
        <v>3285</v>
      </c>
      <c r="E32" s="71" t="str">
        <f t="shared" si="1"/>
        <v>Ok</v>
      </c>
    </row>
    <row r="33" ht="20.25" customHeight="1">
      <c r="A33" s="71">
        <v>193952.0</v>
      </c>
      <c r="B33" s="71" t="s">
        <v>2705</v>
      </c>
      <c r="C33" s="71" t="s">
        <v>2706</v>
      </c>
      <c r="D33" s="71" t="s">
        <v>2628</v>
      </c>
      <c r="E33" s="71" t="str">
        <f t="shared" si="1"/>
        <v>Ok</v>
      </c>
    </row>
    <row r="34" ht="20.25" customHeight="1">
      <c r="A34" s="71">
        <v>194084.0</v>
      </c>
      <c r="B34" s="71" t="s">
        <v>2708</v>
      </c>
      <c r="C34" s="71" t="s">
        <v>2709</v>
      </c>
      <c r="D34" s="71" t="s">
        <v>2698</v>
      </c>
      <c r="E34" s="71" t="str">
        <f t="shared" si="1"/>
        <v>Ok</v>
      </c>
    </row>
    <row r="35" ht="20.25" customHeight="1">
      <c r="A35" s="71">
        <v>193956.0</v>
      </c>
      <c r="B35" s="71" t="s">
        <v>3286</v>
      </c>
      <c r="C35" s="71" t="s">
        <v>3287</v>
      </c>
      <c r="D35" s="71" t="s">
        <v>2612</v>
      </c>
      <c r="E35" s="71" t="str">
        <f t="shared" si="1"/>
        <v>Ok</v>
      </c>
    </row>
    <row r="36" ht="20.25" customHeight="1">
      <c r="A36" s="71">
        <v>193922.0</v>
      </c>
      <c r="B36" s="71" t="s">
        <v>2714</v>
      </c>
      <c r="C36" s="71" t="s">
        <v>2715</v>
      </c>
      <c r="D36" s="71" t="s">
        <v>2713</v>
      </c>
      <c r="E36" s="71" t="str">
        <f t="shared" si="1"/>
        <v>Ok</v>
      </c>
    </row>
    <row r="37" ht="20.25" customHeight="1">
      <c r="A37" s="71">
        <v>193950.0</v>
      </c>
      <c r="B37" s="71" t="s">
        <v>2717</v>
      </c>
      <c r="C37" s="71" t="s">
        <v>2718</v>
      </c>
      <c r="D37" s="71" t="s">
        <v>2628</v>
      </c>
      <c r="E37" s="71" t="str">
        <f t="shared" si="1"/>
        <v>Ok</v>
      </c>
    </row>
    <row r="38" ht="20.25" customHeight="1">
      <c r="A38" s="71">
        <v>193913.0</v>
      </c>
      <c r="B38" s="71" t="s">
        <v>3288</v>
      </c>
      <c r="C38" s="71" t="s">
        <v>3289</v>
      </c>
      <c r="D38" s="71" t="s">
        <v>2555</v>
      </c>
      <c r="E38" s="71" t="str">
        <f t="shared" si="1"/>
        <v>Ok</v>
      </c>
    </row>
    <row r="39" ht="20.25" customHeight="1">
      <c r="A39" s="71">
        <v>193964.0</v>
      </c>
      <c r="B39" s="71" t="s">
        <v>2728</v>
      </c>
      <c r="C39" s="71" t="s">
        <v>2729</v>
      </c>
      <c r="D39" s="71" t="s">
        <v>2597</v>
      </c>
      <c r="E39" s="71" t="str">
        <f t="shared" si="1"/>
        <v>Ok</v>
      </c>
    </row>
    <row r="40" ht="20.25" customHeight="1">
      <c r="A40" s="71">
        <v>193913.0</v>
      </c>
      <c r="B40" s="71" t="s">
        <v>3290</v>
      </c>
      <c r="C40" s="71" t="s">
        <v>3291</v>
      </c>
      <c r="D40" s="71" t="s">
        <v>2555</v>
      </c>
      <c r="E40" s="71" t="str">
        <f t="shared" si="1"/>
        <v>Ok</v>
      </c>
    </row>
    <row r="41" ht="20.25" customHeight="1">
      <c r="A41" s="71">
        <v>193913.0</v>
      </c>
      <c r="B41" s="71" t="s">
        <v>3292</v>
      </c>
      <c r="C41" s="71" t="s">
        <v>3293</v>
      </c>
      <c r="D41" s="71" t="s">
        <v>2555</v>
      </c>
      <c r="E41" s="71" t="str">
        <f t="shared" si="1"/>
        <v>Ok</v>
      </c>
    </row>
    <row r="42" ht="20.25" customHeight="1">
      <c r="A42" s="71">
        <v>193872.0</v>
      </c>
      <c r="B42" s="71" t="s">
        <v>2545</v>
      </c>
      <c r="C42" s="71" t="s">
        <v>2546</v>
      </c>
      <c r="D42" s="71" t="s">
        <v>2555</v>
      </c>
      <c r="E42" s="71" t="str">
        <f t="shared" si="1"/>
        <v>Ok</v>
      </c>
    </row>
    <row r="43" ht="20.25" customHeight="1">
      <c r="A43" s="71">
        <v>193919.0</v>
      </c>
      <c r="B43" s="71" t="s">
        <v>2556</v>
      </c>
      <c r="C43" s="71" t="s">
        <v>2557</v>
      </c>
      <c r="D43" s="155" t="s">
        <v>2563</v>
      </c>
      <c r="E43" s="71" t="str">
        <f t="shared" si="1"/>
        <v>Ok</v>
      </c>
    </row>
    <row r="44" ht="20.25" customHeight="1">
      <c r="A44" s="71">
        <v>193919.0</v>
      </c>
      <c r="B44" s="155" t="s">
        <v>3294</v>
      </c>
      <c r="C44" s="155" t="s">
        <v>3295</v>
      </c>
      <c r="D44" s="71" t="s">
        <v>2563</v>
      </c>
      <c r="E44" s="71" t="str">
        <f t="shared" si="1"/>
        <v>Ok</v>
      </c>
    </row>
    <row r="45" ht="20.25" customHeight="1">
      <c r="A45" s="71">
        <v>193919.0</v>
      </c>
      <c r="B45" s="71" t="s">
        <v>3296</v>
      </c>
      <c r="C45" s="71" t="s">
        <v>3297</v>
      </c>
      <c r="D45" s="71" t="s">
        <v>2563</v>
      </c>
      <c r="E45" s="71" t="str">
        <f t="shared" si="1"/>
        <v>Ok</v>
      </c>
    </row>
    <row r="46" ht="20.25" customHeight="1">
      <c r="A46" s="71">
        <v>193919.0</v>
      </c>
      <c r="B46" s="71" t="s">
        <v>3298</v>
      </c>
      <c r="C46" s="71" t="s">
        <v>3299</v>
      </c>
      <c r="D46" s="71" t="s">
        <v>2563</v>
      </c>
      <c r="E46" s="71" t="str">
        <f t="shared" si="1"/>
        <v>Ok</v>
      </c>
    </row>
    <row r="47" ht="20.25" customHeight="1">
      <c r="A47" s="71">
        <v>193919.0</v>
      </c>
      <c r="B47" s="71" t="s">
        <v>3300</v>
      </c>
      <c r="C47" s="71" t="s">
        <v>3301</v>
      </c>
      <c r="D47" s="71" t="s">
        <v>2563</v>
      </c>
      <c r="E47" s="71" t="str">
        <f t="shared" si="1"/>
        <v>Ok</v>
      </c>
    </row>
    <row r="48" ht="20.25" customHeight="1">
      <c r="A48" s="71">
        <v>193919.0</v>
      </c>
      <c r="B48" s="71" t="s">
        <v>3302</v>
      </c>
      <c r="C48" s="71" t="s">
        <v>3303</v>
      </c>
      <c r="D48" s="71" t="s">
        <v>2569</v>
      </c>
      <c r="E48" s="71" t="str">
        <f t="shared" si="1"/>
        <v>Ok</v>
      </c>
    </row>
    <row r="49" ht="20.25" customHeight="1">
      <c r="A49" s="71">
        <v>193919.0</v>
      </c>
      <c r="B49" s="155" t="s">
        <v>3304</v>
      </c>
      <c r="C49" s="155" t="s">
        <v>3305</v>
      </c>
      <c r="D49" s="71" t="s">
        <v>2612</v>
      </c>
      <c r="E49" s="71" t="str">
        <f t="shared" si="1"/>
        <v>Ok</v>
      </c>
    </row>
    <row r="50" ht="20.25" customHeight="1">
      <c r="A50" s="71">
        <v>193919.0</v>
      </c>
      <c r="B50" s="71" t="s">
        <v>3306</v>
      </c>
      <c r="C50" s="71" t="s">
        <v>3307</v>
      </c>
      <c r="D50" s="71" t="s">
        <v>2612</v>
      </c>
      <c r="E50" s="71" t="str">
        <f t="shared" si="1"/>
        <v>Ok</v>
      </c>
    </row>
    <row r="51" ht="20.25" customHeight="1">
      <c r="A51" s="155">
        <v>193969.0</v>
      </c>
      <c r="B51" s="155" t="s">
        <v>2564</v>
      </c>
      <c r="C51" s="155" t="s">
        <v>2565</v>
      </c>
      <c r="D51" s="71" t="s">
        <v>2597</v>
      </c>
      <c r="E51" s="71" t="str">
        <f t="shared" si="1"/>
        <v>Ok</v>
      </c>
    </row>
    <row r="52" ht="20.25" customHeight="1">
      <c r="A52" s="155">
        <v>193969.0</v>
      </c>
      <c r="B52" s="71" t="s">
        <v>3308</v>
      </c>
      <c r="C52" s="71" t="s">
        <v>3309</v>
      </c>
      <c r="D52" s="71" t="s">
        <v>2597</v>
      </c>
      <c r="E52" s="71" t="str">
        <f t="shared" si="1"/>
        <v>Ok</v>
      </c>
    </row>
    <row r="53" ht="20.25" customHeight="1">
      <c r="A53" s="155">
        <v>193969.0</v>
      </c>
      <c r="B53" s="71" t="s">
        <v>3310</v>
      </c>
      <c r="C53" s="71" t="s">
        <v>3311</v>
      </c>
      <c r="D53" s="71" t="s">
        <v>2605</v>
      </c>
      <c r="E53" s="71" t="str">
        <f t="shared" si="1"/>
        <v>Ok</v>
      </c>
    </row>
    <row r="54" ht="20.25" customHeight="1">
      <c r="A54" s="71">
        <v>193908.0</v>
      </c>
      <c r="B54" s="71" t="s">
        <v>2847</v>
      </c>
      <c r="C54" s="71" t="s">
        <v>2848</v>
      </c>
      <c r="D54" s="71" t="s">
        <v>2698</v>
      </c>
      <c r="E54" s="71" t="str">
        <f t="shared" si="1"/>
        <v>Ok</v>
      </c>
    </row>
    <row r="55" ht="20.25" customHeight="1">
      <c r="A55" s="155">
        <v>193969.0</v>
      </c>
      <c r="B55" s="71" t="s">
        <v>3312</v>
      </c>
      <c r="C55" s="71" t="s">
        <v>3313</v>
      </c>
      <c r="D55" s="71" t="s">
        <v>2635</v>
      </c>
      <c r="E55" s="71" t="str">
        <f t="shared" si="1"/>
        <v>Ok</v>
      </c>
    </row>
    <row r="56" ht="20.25" customHeight="1">
      <c r="A56" s="155">
        <v>193969.0</v>
      </c>
      <c r="B56" s="71" t="s">
        <v>3314</v>
      </c>
      <c r="C56" s="71" t="s">
        <v>3315</v>
      </c>
      <c r="D56" s="71" t="s">
        <v>2618</v>
      </c>
      <c r="E56" s="71" t="str">
        <f t="shared" si="1"/>
        <v>Ok</v>
      </c>
    </row>
    <row r="57" ht="20.25" customHeight="1">
      <c r="A57" s="71">
        <v>193993.0</v>
      </c>
      <c r="B57" s="71" t="s">
        <v>2570</v>
      </c>
      <c r="C57" s="71" t="s">
        <v>2571</v>
      </c>
      <c r="D57" s="71" t="s">
        <v>2628</v>
      </c>
      <c r="E57" s="71" t="str">
        <f t="shared" si="1"/>
        <v>Ok</v>
      </c>
    </row>
    <row r="58" ht="20.25" customHeight="1">
      <c r="A58" s="71">
        <v>193993.0</v>
      </c>
      <c r="B58" s="71" t="s">
        <v>3316</v>
      </c>
      <c r="C58" s="71" t="s">
        <v>3317</v>
      </c>
      <c r="D58" s="71" t="s">
        <v>2628</v>
      </c>
      <c r="E58" s="71" t="str">
        <f t="shared" si="1"/>
        <v>Ok</v>
      </c>
    </row>
    <row r="59" ht="20.25" customHeight="1">
      <c r="A59" s="71">
        <v>193993.0</v>
      </c>
      <c r="B59" s="71" t="s">
        <v>3318</v>
      </c>
      <c r="C59" s="71" t="s">
        <v>3319</v>
      </c>
      <c r="D59" s="71" t="s">
        <v>2612</v>
      </c>
      <c r="E59" s="71" t="str">
        <f t="shared" si="1"/>
        <v>Ok</v>
      </c>
    </row>
    <row r="60" ht="20.25" customHeight="1">
      <c r="A60" s="71">
        <v>193864.0</v>
      </c>
      <c r="B60" s="71" t="s">
        <v>3320</v>
      </c>
      <c r="C60" s="71" t="s">
        <v>2599</v>
      </c>
      <c r="D60" s="71" t="s">
        <v>2635</v>
      </c>
      <c r="E60" s="71" t="str">
        <f t="shared" si="1"/>
        <v>Ok</v>
      </c>
    </row>
    <row r="61" ht="20.25" customHeight="1">
      <c r="A61" s="71">
        <v>193864.0</v>
      </c>
      <c r="B61" s="71" t="s">
        <v>3321</v>
      </c>
      <c r="C61" s="71" t="s">
        <v>3322</v>
      </c>
      <c r="D61" s="71" t="s">
        <v>2635</v>
      </c>
      <c r="E61" s="71" t="str">
        <f t="shared" si="1"/>
        <v>Ok</v>
      </c>
    </row>
    <row r="62" ht="20.25" customHeight="1">
      <c r="A62" s="71">
        <v>193864.0</v>
      </c>
      <c r="B62" s="71" t="s">
        <v>3323</v>
      </c>
      <c r="C62" s="71" t="s">
        <v>3324</v>
      </c>
      <c r="D62" s="71" t="s">
        <v>2635</v>
      </c>
      <c r="E62" s="71" t="str">
        <f t="shared" si="1"/>
        <v>Ok</v>
      </c>
    </row>
    <row r="63" ht="20.25" customHeight="1">
      <c r="A63" s="71">
        <v>193864.0</v>
      </c>
      <c r="B63" s="71" t="s">
        <v>3325</v>
      </c>
      <c r="C63" s="71" t="s">
        <v>3326</v>
      </c>
      <c r="D63" s="71" t="s">
        <v>2635</v>
      </c>
      <c r="E63" s="71" t="str">
        <f t="shared" si="1"/>
        <v>Ok</v>
      </c>
    </row>
    <row r="64" ht="20.25" customHeight="1">
      <c r="A64" s="71">
        <v>193946.0</v>
      </c>
      <c r="B64" s="71" t="s">
        <v>2926</v>
      </c>
      <c r="C64" s="71" t="s">
        <v>2927</v>
      </c>
      <c r="D64" s="71" t="s">
        <v>2652</v>
      </c>
      <c r="E64" s="71" t="str">
        <f t="shared" si="1"/>
        <v>Ok</v>
      </c>
    </row>
    <row r="65" ht="20.25" customHeight="1">
      <c r="A65" s="71">
        <v>193873.0</v>
      </c>
      <c r="B65" s="71" t="s">
        <v>3327</v>
      </c>
      <c r="C65" s="71" t="s">
        <v>2620</v>
      </c>
      <c r="D65" s="71" t="s">
        <v>2635</v>
      </c>
      <c r="E65" s="71" t="str">
        <f t="shared" si="1"/>
        <v>Ok</v>
      </c>
    </row>
    <row r="66" ht="20.25" customHeight="1">
      <c r="A66" s="155">
        <v>193885.0</v>
      </c>
      <c r="B66" s="155" t="s">
        <v>2938</v>
      </c>
      <c r="C66" s="155" t="s">
        <v>2939</v>
      </c>
      <c r="D66" s="155" t="s">
        <v>2612</v>
      </c>
      <c r="E66" s="71" t="str">
        <f t="shared" si="1"/>
        <v>Ok</v>
      </c>
    </row>
    <row r="67" ht="20.25" customHeight="1">
      <c r="A67" s="71">
        <v>193897.0</v>
      </c>
      <c r="B67" s="71" t="s">
        <v>2629</v>
      </c>
      <c r="C67" s="71" t="s">
        <v>2630</v>
      </c>
      <c r="D67" s="71" t="s">
        <v>3328</v>
      </c>
      <c r="E67" s="71" t="str">
        <f t="shared" si="1"/>
        <v>Ok</v>
      </c>
    </row>
    <row r="68" ht="20.25" customHeight="1">
      <c r="A68" s="71">
        <v>193897.0</v>
      </c>
      <c r="B68" s="71" t="s">
        <v>3329</v>
      </c>
      <c r="C68" s="71" t="s">
        <v>3330</v>
      </c>
      <c r="D68" s="71" t="s">
        <v>3328</v>
      </c>
      <c r="E68" s="71" t="str">
        <f t="shared" si="1"/>
        <v>Ok</v>
      </c>
    </row>
    <row r="69" ht="20.25" customHeight="1">
      <c r="A69" s="71">
        <v>193960.0</v>
      </c>
      <c r="B69" s="71" t="s">
        <v>2960</v>
      </c>
      <c r="C69" s="71" t="s">
        <v>2961</v>
      </c>
      <c r="D69" s="71" t="s">
        <v>2628</v>
      </c>
      <c r="E69" s="71" t="str">
        <f t="shared" si="1"/>
        <v>Ok</v>
      </c>
    </row>
    <row r="70" ht="20.25" customHeight="1">
      <c r="A70" s="71">
        <v>193932.0</v>
      </c>
      <c r="B70" s="71" t="s">
        <v>2606</v>
      </c>
      <c r="C70" s="71" t="s">
        <v>2607</v>
      </c>
      <c r="D70" s="71" t="s">
        <v>2605</v>
      </c>
      <c r="E70" s="71" t="str">
        <f t="shared" si="1"/>
        <v>Ok</v>
      </c>
    </row>
    <row r="71" ht="20.25" customHeight="1">
      <c r="A71" s="71">
        <v>193927.0</v>
      </c>
      <c r="B71" s="71" t="s">
        <v>2974</v>
      </c>
      <c r="C71" s="71" t="s">
        <v>2975</v>
      </c>
      <c r="D71" s="71" t="s">
        <v>2973</v>
      </c>
      <c r="E71" s="71" t="str">
        <f t="shared" si="1"/>
        <v>Ok</v>
      </c>
    </row>
    <row r="72" ht="20.25" customHeight="1">
      <c r="A72" s="71">
        <v>193897.0</v>
      </c>
      <c r="B72" s="71" t="s">
        <v>3331</v>
      </c>
      <c r="C72" s="71" t="s">
        <v>3332</v>
      </c>
      <c r="D72" s="71" t="s">
        <v>2635</v>
      </c>
      <c r="E72" s="71" t="str">
        <f t="shared" si="1"/>
        <v>Ok</v>
      </c>
    </row>
    <row r="73" ht="20.25" customHeight="1">
      <c r="A73" s="71">
        <v>193884.0</v>
      </c>
      <c r="B73" s="71" t="s">
        <v>2636</v>
      </c>
      <c r="C73" s="71" t="s">
        <v>3333</v>
      </c>
      <c r="D73" s="71" t="s">
        <v>3334</v>
      </c>
      <c r="E73" s="71" t="str">
        <f t="shared" si="1"/>
        <v>Ok</v>
      </c>
    </row>
    <row r="74" ht="20.25" customHeight="1">
      <c r="A74" s="71">
        <v>193884.0</v>
      </c>
      <c r="B74" s="71" t="s">
        <v>3335</v>
      </c>
      <c r="C74" s="71" t="s">
        <v>2637</v>
      </c>
      <c r="D74" s="71" t="s">
        <v>2652</v>
      </c>
      <c r="E74" s="71" t="str">
        <f t="shared" si="1"/>
        <v>Ok</v>
      </c>
    </row>
    <row r="75" ht="20.25" customHeight="1">
      <c r="A75" s="155">
        <v>193884.0</v>
      </c>
      <c r="B75" s="155" t="s">
        <v>3336</v>
      </c>
      <c r="C75" s="155" t="s">
        <v>3337</v>
      </c>
      <c r="D75" s="71" t="s">
        <v>2612</v>
      </c>
      <c r="E75" s="71" t="str">
        <f t="shared" si="1"/>
        <v>Ok</v>
      </c>
    </row>
    <row r="76" ht="20.25" customHeight="1">
      <c r="A76" s="155">
        <v>193884.0</v>
      </c>
      <c r="B76" s="71" t="s">
        <v>3338</v>
      </c>
      <c r="C76" s="71" t="s">
        <v>3339</v>
      </c>
      <c r="D76" s="71" t="s">
        <v>2635</v>
      </c>
      <c r="E76" s="71" t="str">
        <f t="shared" si="1"/>
        <v>Ok</v>
      </c>
    </row>
    <row r="77" ht="20.25" customHeight="1">
      <c r="A77" s="155">
        <v>193884.0</v>
      </c>
      <c r="B77" s="71" t="s">
        <v>3340</v>
      </c>
      <c r="C77" s="71" t="s">
        <v>3341</v>
      </c>
      <c r="D77" s="71" t="s">
        <v>2635</v>
      </c>
      <c r="E77" s="71" t="str">
        <f t="shared" si="1"/>
        <v>Ok</v>
      </c>
    </row>
    <row r="78" ht="20.25" customHeight="1">
      <c r="A78" s="155">
        <v>193884.0</v>
      </c>
      <c r="B78" s="71" t="s">
        <v>3342</v>
      </c>
      <c r="C78" s="71" t="s">
        <v>3343</v>
      </c>
      <c r="D78" s="71" t="s">
        <v>2635</v>
      </c>
      <c r="E78" s="71" t="str">
        <f t="shared" si="1"/>
        <v>Ok</v>
      </c>
    </row>
    <row r="79" ht="20.25" customHeight="1">
      <c r="A79" s="71">
        <v>193963.0</v>
      </c>
      <c r="B79" s="71" t="s">
        <v>3016</v>
      </c>
      <c r="C79" s="71" t="s">
        <v>3017</v>
      </c>
      <c r="D79" s="71" t="s">
        <v>3015</v>
      </c>
      <c r="E79" s="71" t="str">
        <f t="shared" si="1"/>
        <v>Ok</v>
      </c>
    </row>
    <row r="80" ht="20.25" customHeight="1">
      <c r="A80" s="155">
        <v>193884.0</v>
      </c>
      <c r="B80" s="71" t="s">
        <v>3344</v>
      </c>
      <c r="C80" s="71" t="s">
        <v>3345</v>
      </c>
      <c r="D80" s="71" t="s">
        <v>2635</v>
      </c>
      <c r="E80" s="71" t="str">
        <f t="shared" si="1"/>
        <v>Ok</v>
      </c>
    </row>
    <row r="81" ht="20.25" customHeight="1">
      <c r="A81" s="155">
        <v>193884.0</v>
      </c>
      <c r="B81" s="71" t="s">
        <v>3346</v>
      </c>
      <c r="C81" s="71" t="s">
        <v>3347</v>
      </c>
      <c r="D81" s="71" t="s">
        <v>2635</v>
      </c>
      <c r="E81" s="71" t="str">
        <f t="shared" si="1"/>
        <v>Ok</v>
      </c>
    </row>
    <row r="82" ht="20.25" customHeight="1">
      <c r="A82" s="71">
        <v>193996.0</v>
      </c>
      <c r="B82" s="71" t="s">
        <v>3348</v>
      </c>
      <c r="C82" s="71" t="s">
        <v>3349</v>
      </c>
      <c r="D82" s="71" t="s">
        <v>2635</v>
      </c>
      <c r="E82" s="71" t="str">
        <f t="shared" si="1"/>
        <v>Ok</v>
      </c>
    </row>
    <row r="83" ht="20.25" customHeight="1">
      <c r="A83" s="71">
        <v>193996.0</v>
      </c>
      <c r="B83" s="71" t="s">
        <v>3350</v>
      </c>
      <c r="C83" s="71" t="s">
        <v>3351</v>
      </c>
      <c r="D83" s="71" t="s">
        <v>2635</v>
      </c>
      <c r="E83" s="71" t="str">
        <f t="shared" si="1"/>
        <v>Ok</v>
      </c>
    </row>
    <row r="84" ht="20.25" customHeight="1">
      <c r="A84" s="71">
        <v>193866.0</v>
      </c>
      <c r="B84" s="71" t="s">
        <v>3352</v>
      </c>
      <c r="C84" s="71" t="s">
        <v>2660</v>
      </c>
      <c r="D84" s="71" t="s">
        <v>2635</v>
      </c>
      <c r="E84" s="71" t="str">
        <f t="shared" si="1"/>
        <v>Ok</v>
      </c>
    </row>
    <row r="85" ht="20.25" customHeight="1">
      <c r="A85" s="71">
        <v>194010.0</v>
      </c>
      <c r="B85" s="71" t="s">
        <v>2677</v>
      </c>
      <c r="C85" s="71" t="s">
        <v>2678</v>
      </c>
      <c r="D85" s="71" t="s">
        <v>2635</v>
      </c>
      <c r="E85" s="71" t="str">
        <f t="shared" si="1"/>
        <v>Ok</v>
      </c>
    </row>
    <row r="86" ht="20.25" customHeight="1">
      <c r="A86" s="71">
        <v>194010.0</v>
      </c>
      <c r="B86" s="71" t="s">
        <v>3353</v>
      </c>
      <c r="C86" s="71" t="s">
        <v>3354</v>
      </c>
      <c r="D86" s="71" t="s">
        <v>2563</v>
      </c>
      <c r="E86" s="71" t="str">
        <f t="shared" si="1"/>
        <v>Ok</v>
      </c>
    </row>
    <row r="87" ht="20.25" customHeight="1">
      <c r="A87" s="71">
        <v>194010.0</v>
      </c>
      <c r="B87" s="71" t="s">
        <v>3355</v>
      </c>
      <c r="C87" s="71" t="s">
        <v>3356</v>
      </c>
      <c r="D87" s="71" t="s">
        <v>2698</v>
      </c>
      <c r="E87" s="71" t="str">
        <f t="shared" si="1"/>
        <v>Ok</v>
      </c>
    </row>
    <row r="88" ht="20.25" customHeight="1">
      <c r="A88" s="71">
        <v>194010.0</v>
      </c>
      <c r="B88" s="71" t="s">
        <v>3357</v>
      </c>
      <c r="C88" s="71" t="s">
        <v>3358</v>
      </c>
      <c r="D88" s="71" t="s">
        <v>2534</v>
      </c>
      <c r="E88" s="71" t="str">
        <f t="shared" si="1"/>
        <v>Ok</v>
      </c>
    </row>
    <row r="89" ht="20.25" customHeight="1">
      <c r="A89" s="71">
        <v>193924.0</v>
      </c>
      <c r="B89" s="71" t="s">
        <v>3075</v>
      </c>
      <c r="C89" s="71" t="s">
        <v>3076</v>
      </c>
      <c r="D89" s="71" t="s">
        <v>2673</v>
      </c>
      <c r="E89" s="71" t="str">
        <f t="shared" si="1"/>
        <v>Ok</v>
      </c>
    </row>
    <row r="90" ht="20.25" customHeight="1">
      <c r="A90" s="71">
        <v>194010.0</v>
      </c>
      <c r="B90" s="71" t="s">
        <v>3359</v>
      </c>
      <c r="C90" s="71" t="s">
        <v>3360</v>
      </c>
      <c r="D90" s="71" t="s">
        <v>2569</v>
      </c>
      <c r="E90" s="71" t="str">
        <f t="shared" si="1"/>
        <v>Ok</v>
      </c>
    </row>
    <row r="91" ht="20.25" customHeight="1">
      <c r="A91" s="155">
        <v>193995.0</v>
      </c>
      <c r="B91" s="155" t="s">
        <v>2686</v>
      </c>
      <c r="C91" s="155" t="s">
        <v>2687</v>
      </c>
      <c r="D91" s="155" t="s">
        <v>2569</v>
      </c>
      <c r="E91" s="71" t="str">
        <f t="shared" si="1"/>
        <v>Ok</v>
      </c>
    </row>
    <row r="92" ht="20.25" customHeight="1">
      <c r="A92" s="71">
        <v>193849.0</v>
      </c>
      <c r="B92" s="71" t="s">
        <v>2722</v>
      </c>
      <c r="C92" s="71" t="s">
        <v>2723</v>
      </c>
      <c r="D92" s="71" t="s">
        <v>3361</v>
      </c>
      <c r="E92" s="71" t="str">
        <f t="shared" si="1"/>
        <v>Ok</v>
      </c>
    </row>
    <row r="93" ht="20.25" customHeight="1">
      <c r="A93" s="71">
        <v>193930.0</v>
      </c>
      <c r="B93" s="71" t="s">
        <v>2732</v>
      </c>
      <c r="C93" s="71" t="s">
        <v>2733</v>
      </c>
      <c r="D93" s="71" t="s">
        <v>2569</v>
      </c>
      <c r="E93" s="71" t="str">
        <f t="shared" si="1"/>
        <v>Ok</v>
      </c>
    </row>
    <row r="94" ht="20.25" customHeight="1">
      <c r="A94" s="71">
        <v>193930.0</v>
      </c>
      <c r="B94" s="71" t="s">
        <v>3362</v>
      </c>
      <c r="C94" s="71" t="s">
        <v>3363</v>
      </c>
      <c r="D94" s="71" t="s">
        <v>2534</v>
      </c>
      <c r="E94" s="71" t="str">
        <f t="shared" si="1"/>
        <v>Ok</v>
      </c>
    </row>
    <row r="95" ht="20.25" customHeight="1">
      <c r="A95" s="71">
        <v>193930.0</v>
      </c>
      <c r="B95" s="155" t="s">
        <v>3364</v>
      </c>
      <c r="C95" s="155" t="s">
        <v>3365</v>
      </c>
      <c r="D95" s="71" t="s">
        <v>2652</v>
      </c>
      <c r="E95" s="71" t="str">
        <f t="shared" si="1"/>
        <v>Ok</v>
      </c>
    </row>
    <row r="96" ht="20.25" customHeight="1">
      <c r="A96" s="71">
        <v>193930.0</v>
      </c>
      <c r="B96" s="71" t="s">
        <v>3366</v>
      </c>
      <c r="C96" s="71" t="s">
        <v>3367</v>
      </c>
      <c r="D96" s="71" t="s">
        <v>2605</v>
      </c>
      <c r="E96" s="71" t="str">
        <f t="shared" si="1"/>
        <v>Ok</v>
      </c>
    </row>
    <row r="97" ht="20.25" customHeight="1">
      <c r="A97" s="71">
        <v>193930.0</v>
      </c>
      <c r="B97" s="71" t="s">
        <v>3368</v>
      </c>
      <c r="C97" s="71" t="s">
        <v>3369</v>
      </c>
      <c r="D97" s="71" t="s">
        <v>2739</v>
      </c>
      <c r="E97" s="71" t="str">
        <f t="shared" si="1"/>
        <v>Ok</v>
      </c>
    </row>
    <row r="98" ht="20.25" customHeight="1">
      <c r="A98" s="71">
        <v>193930.0</v>
      </c>
      <c r="B98" s="71" t="s">
        <v>3370</v>
      </c>
      <c r="C98" s="71" t="s">
        <v>3371</v>
      </c>
      <c r="D98" s="155" t="s">
        <v>2563</v>
      </c>
      <c r="E98" s="71" t="str">
        <f t="shared" si="1"/>
        <v>Ok</v>
      </c>
    </row>
    <row r="99" ht="20.25" customHeight="1">
      <c r="A99" s="71">
        <v>193930.0</v>
      </c>
      <c r="B99" s="71" t="s">
        <v>3372</v>
      </c>
      <c r="C99" s="71" t="s">
        <v>3373</v>
      </c>
      <c r="D99" s="155" t="s">
        <v>2563</v>
      </c>
      <c r="E99" s="71" t="str">
        <f t="shared" si="1"/>
        <v>Ok</v>
      </c>
    </row>
    <row r="100" ht="20.25" customHeight="1">
      <c r="A100" s="71">
        <v>193883.0</v>
      </c>
      <c r="B100" s="71" t="s">
        <v>3374</v>
      </c>
      <c r="C100" s="71" t="s">
        <v>2741</v>
      </c>
      <c r="D100" s="155" t="s">
        <v>2563</v>
      </c>
      <c r="E100" s="71" t="str">
        <f t="shared" si="1"/>
        <v>Ok</v>
      </c>
    </row>
    <row r="101" ht="20.25" customHeight="1">
      <c r="A101" s="71">
        <v>193883.0</v>
      </c>
      <c r="B101" s="71" t="s">
        <v>3375</v>
      </c>
      <c r="C101" s="71" t="s">
        <v>3376</v>
      </c>
      <c r="D101" s="155" t="s">
        <v>2698</v>
      </c>
      <c r="E101" s="71" t="str">
        <f t="shared" si="1"/>
        <v>Ok</v>
      </c>
    </row>
    <row r="102" ht="20.25" customHeight="1">
      <c r="A102" s="155">
        <v>193914.0</v>
      </c>
      <c r="B102" s="71" t="s">
        <v>3377</v>
      </c>
      <c r="C102" s="71" t="s">
        <v>3378</v>
      </c>
      <c r="D102" s="71" t="s">
        <v>2563</v>
      </c>
      <c r="E102" s="71" t="str">
        <f t="shared" si="1"/>
        <v>Ok</v>
      </c>
    </row>
    <row r="103" ht="20.25" customHeight="1">
      <c r="A103" s="71">
        <v>194165.0</v>
      </c>
      <c r="B103" s="71" t="s">
        <v>2760</v>
      </c>
      <c r="C103" s="71" t="s">
        <v>2761</v>
      </c>
      <c r="D103" s="71" t="s">
        <v>2563</v>
      </c>
      <c r="E103" s="71" t="str">
        <f t="shared" si="1"/>
        <v>Ok</v>
      </c>
    </row>
    <row r="104" ht="20.25" customHeight="1">
      <c r="A104" s="71">
        <v>193972.0</v>
      </c>
      <c r="B104" s="71" t="s">
        <v>2773</v>
      </c>
      <c r="C104" s="71" t="s">
        <v>2774</v>
      </c>
      <c r="D104" s="71" t="s">
        <v>2772</v>
      </c>
      <c r="E104" s="71" t="str">
        <f t="shared" si="1"/>
        <v>Ok</v>
      </c>
    </row>
    <row r="105" ht="20.25" customHeight="1">
      <c r="A105" s="71">
        <v>193972.0</v>
      </c>
      <c r="B105" s="71" t="s">
        <v>3379</v>
      </c>
      <c r="C105" s="71" t="s">
        <v>3380</v>
      </c>
      <c r="D105" s="71" t="s">
        <v>2772</v>
      </c>
      <c r="E105" s="71" t="str">
        <f t="shared" si="1"/>
        <v>Ok</v>
      </c>
    </row>
    <row r="106" ht="20.25" customHeight="1">
      <c r="A106" s="71">
        <v>193972.0</v>
      </c>
      <c r="B106" s="155" t="s">
        <v>3381</v>
      </c>
      <c r="C106" s="155" t="s">
        <v>3382</v>
      </c>
      <c r="D106" s="71" t="s">
        <v>2772</v>
      </c>
      <c r="E106" s="71" t="str">
        <f t="shared" si="1"/>
        <v>Ok</v>
      </c>
    </row>
    <row r="107" ht="20.25" customHeight="1">
      <c r="A107" s="71">
        <v>193972.0</v>
      </c>
      <c r="B107" s="71" t="s">
        <v>3383</v>
      </c>
      <c r="C107" s="71" t="s">
        <v>3384</v>
      </c>
      <c r="D107" s="71" t="s">
        <v>2772</v>
      </c>
      <c r="E107" s="71" t="str">
        <f t="shared" si="1"/>
        <v>Ok</v>
      </c>
    </row>
    <row r="108" ht="20.25" customHeight="1">
      <c r="A108" s="71">
        <v>193857.0</v>
      </c>
      <c r="B108" s="71" t="s">
        <v>2782</v>
      </c>
      <c r="C108" s="71" t="s">
        <v>2783</v>
      </c>
      <c r="D108" s="71" t="s">
        <v>2628</v>
      </c>
      <c r="E108" s="71" t="str">
        <f t="shared" si="1"/>
        <v>Ok</v>
      </c>
    </row>
    <row r="109" ht="20.25" customHeight="1">
      <c r="A109" s="71">
        <v>193857.0</v>
      </c>
      <c r="B109" s="71" t="s">
        <v>3385</v>
      </c>
      <c r="C109" s="71" t="s">
        <v>3386</v>
      </c>
      <c r="D109" s="71" t="s">
        <v>2628</v>
      </c>
      <c r="E109" s="71" t="str">
        <f t="shared" si="1"/>
        <v>Ok</v>
      </c>
    </row>
    <row r="110" ht="20.25" customHeight="1">
      <c r="A110" s="71">
        <v>193871.0</v>
      </c>
      <c r="B110" s="71" t="s">
        <v>2789</v>
      </c>
      <c r="C110" s="71" t="s">
        <v>2790</v>
      </c>
      <c r="D110" s="71" t="s">
        <v>2569</v>
      </c>
      <c r="E110" s="71" t="str">
        <f t="shared" si="1"/>
        <v>Ok</v>
      </c>
    </row>
    <row r="111" ht="20.25" customHeight="1">
      <c r="A111" s="71">
        <v>193871.0</v>
      </c>
      <c r="B111" s="71" t="s">
        <v>3387</v>
      </c>
      <c r="C111" s="71" t="s">
        <v>3388</v>
      </c>
      <c r="D111" s="71" t="s">
        <v>2569</v>
      </c>
      <c r="E111" s="71" t="str">
        <f t="shared" si="1"/>
        <v>Ok</v>
      </c>
    </row>
    <row r="112" ht="20.25" customHeight="1">
      <c r="A112" s="71">
        <v>193871.0</v>
      </c>
      <c r="B112" s="71" t="s">
        <v>3389</v>
      </c>
      <c r="C112" s="71" t="s">
        <v>3390</v>
      </c>
      <c r="D112" s="71" t="s">
        <v>2944</v>
      </c>
      <c r="E112" s="71" t="str">
        <f t="shared" si="1"/>
        <v>Ok</v>
      </c>
    </row>
    <row r="113" ht="20.25" customHeight="1">
      <c r="A113" s="71">
        <v>193871.0</v>
      </c>
      <c r="B113" s="71" t="s">
        <v>3391</v>
      </c>
      <c r="C113" s="71" t="s">
        <v>3392</v>
      </c>
      <c r="D113" s="71" t="s">
        <v>2569</v>
      </c>
      <c r="E113" s="71" t="str">
        <f t="shared" si="1"/>
        <v>Ok</v>
      </c>
    </row>
    <row r="114" ht="20.25" customHeight="1">
      <c r="A114" s="71">
        <v>193971.0</v>
      </c>
      <c r="B114" s="71" t="s">
        <v>2796</v>
      </c>
      <c r="C114" s="71" t="s">
        <v>2797</v>
      </c>
      <c r="D114" s="71" t="s">
        <v>2767</v>
      </c>
      <c r="E114" s="71" t="str">
        <f t="shared" si="1"/>
        <v>Ok</v>
      </c>
    </row>
    <row r="115" ht="20.25" customHeight="1">
      <c r="A115" s="71">
        <v>193971.0</v>
      </c>
      <c r="B115" s="71" t="s">
        <v>3393</v>
      </c>
      <c r="C115" s="71" t="s">
        <v>3394</v>
      </c>
      <c r="D115" s="71" t="s">
        <v>2767</v>
      </c>
      <c r="E115" s="71" t="str">
        <f t="shared" si="1"/>
        <v>Ok</v>
      </c>
    </row>
    <row r="116" ht="20.25" customHeight="1">
      <c r="A116" s="71">
        <v>193892.0</v>
      </c>
      <c r="B116" s="71" t="s">
        <v>2804</v>
      </c>
      <c r="C116" s="71" t="s">
        <v>2805</v>
      </c>
      <c r="D116" s="71" t="s">
        <v>2803</v>
      </c>
      <c r="E116" s="71" t="str">
        <f t="shared" si="1"/>
        <v>Ok</v>
      </c>
    </row>
    <row r="117" ht="20.25" customHeight="1">
      <c r="A117" s="71">
        <v>193892.0</v>
      </c>
      <c r="B117" s="71" t="s">
        <v>3395</v>
      </c>
      <c r="C117" s="71" t="s">
        <v>3396</v>
      </c>
      <c r="D117" s="71" t="s">
        <v>2515</v>
      </c>
      <c r="E117" s="71" t="str">
        <f t="shared" si="1"/>
        <v>Ok</v>
      </c>
    </row>
    <row r="118" ht="20.25" customHeight="1">
      <c r="A118" s="71">
        <v>193892.0</v>
      </c>
      <c r="B118" s="71" t="s">
        <v>3397</v>
      </c>
      <c r="C118" s="71" t="s">
        <v>3398</v>
      </c>
      <c r="D118" s="71" t="s">
        <v>2839</v>
      </c>
      <c r="E118" s="71" t="str">
        <f t="shared" si="1"/>
        <v>Ok</v>
      </c>
    </row>
    <row r="119" ht="20.25" customHeight="1">
      <c r="A119" s="71">
        <v>193915.0</v>
      </c>
      <c r="B119" s="71" t="s">
        <v>2811</v>
      </c>
      <c r="C119" s="71" t="s">
        <v>2812</v>
      </c>
      <c r="D119" s="71" t="s">
        <v>2767</v>
      </c>
      <c r="E119" s="71" t="str">
        <f t="shared" si="1"/>
        <v>Ok</v>
      </c>
    </row>
    <row r="120" ht="20.25" customHeight="1">
      <c r="A120" s="71">
        <v>193915.0</v>
      </c>
      <c r="B120" s="71" t="s">
        <v>3399</v>
      </c>
      <c r="C120" s="71" t="s">
        <v>3400</v>
      </c>
      <c r="D120" s="71" t="s">
        <v>2767</v>
      </c>
      <c r="E120" s="71" t="str">
        <f t="shared" si="1"/>
        <v>Ok</v>
      </c>
    </row>
    <row r="121" ht="20.25" customHeight="1">
      <c r="A121" s="155">
        <v>193915.0</v>
      </c>
      <c r="B121" s="155" t="s">
        <v>3401</v>
      </c>
      <c r="C121" s="155" t="s">
        <v>3402</v>
      </c>
      <c r="D121" s="71" t="s">
        <v>2767</v>
      </c>
      <c r="E121" s="71" t="str">
        <f t="shared" si="1"/>
        <v>Ok</v>
      </c>
    </row>
    <row r="122" ht="20.25" customHeight="1">
      <c r="A122" s="71">
        <v>193915.0</v>
      </c>
      <c r="B122" s="71" t="s">
        <v>3403</v>
      </c>
      <c r="C122" s="71" t="s">
        <v>3404</v>
      </c>
      <c r="D122" s="71" t="s">
        <v>2767</v>
      </c>
      <c r="E122" s="71" t="str">
        <f t="shared" si="1"/>
        <v>Ok</v>
      </c>
    </row>
    <row r="123" ht="20.25" customHeight="1">
      <c r="A123" s="71">
        <v>193877.0</v>
      </c>
      <c r="B123" s="71" t="s">
        <v>2821</v>
      </c>
      <c r="C123" s="71" t="s">
        <v>2822</v>
      </c>
      <c r="D123" s="71" t="s">
        <v>2612</v>
      </c>
      <c r="E123" s="71" t="str">
        <f t="shared" si="1"/>
        <v>Ok</v>
      </c>
    </row>
    <row r="124" ht="20.25" customHeight="1">
      <c r="A124" s="71">
        <v>193900.0</v>
      </c>
      <c r="B124" s="71" t="s">
        <v>2827</v>
      </c>
      <c r="C124" s="71" t="s">
        <v>2828</v>
      </c>
      <c r="D124" s="71" t="s">
        <v>2587</v>
      </c>
      <c r="E124" s="71" t="str">
        <f t="shared" si="1"/>
        <v>Ok</v>
      </c>
    </row>
    <row r="125" ht="20.25" customHeight="1">
      <c r="A125" s="71">
        <v>193970.0</v>
      </c>
      <c r="B125" s="71" t="s">
        <v>2833</v>
      </c>
      <c r="C125" s="71" t="s">
        <v>2834</v>
      </c>
      <c r="D125" s="71" t="s">
        <v>2605</v>
      </c>
      <c r="E125" s="71" t="str">
        <f t="shared" si="1"/>
        <v>Ok</v>
      </c>
    </row>
    <row r="126" ht="20.25" customHeight="1">
      <c r="A126" s="71">
        <v>193970.0</v>
      </c>
      <c r="B126" s="71" t="s">
        <v>3405</v>
      </c>
      <c r="C126" s="71" t="s">
        <v>3406</v>
      </c>
      <c r="D126" s="71" t="s">
        <v>2597</v>
      </c>
      <c r="E126" s="71" t="str">
        <f t="shared" si="1"/>
        <v>Ok</v>
      </c>
    </row>
    <row r="127" ht="20.25" customHeight="1">
      <c r="A127" s="71">
        <v>193970.0</v>
      </c>
      <c r="B127" s="71" t="s">
        <v>3407</v>
      </c>
      <c r="C127" s="71" t="s">
        <v>3408</v>
      </c>
      <c r="D127" s="71" t="s">
        <v>2605</v>
      </c>
      <c r="E127" s="71" t="str">
        <f t="shared" si="1"/>
        <v>Ok</v>
      </c>
    </row>
    <row r="128" ht="20.25" customHeight="1">
      <c r="A128" s="71">
        <v>193970.0</v>
      </c>
      <c r="B128" s="71" t="s">
        <v>3409</v>
      </c>
      <c r="C128" s="71" t="s">
        <v>3410</v>
      </c>
      <c r="D128" s="71" t="s">
        <v>2605</v>
      </c>
      <c r="E128" s="71" t="str">
        <f t="shared" si="1"/>
        <v>Ok</v>
      </c>
    </row>
    <row r="129" ht="20.25" customHeight="1">
      <c r="A129" s="71">
        <v>193970.0</v>
      </c>
      <c r="B129" s="71" t="s">
        <v>3411</v>
      </c>
      <c r="C129" s="71" t="s">
        <v>3412</v>
      </c>
      <c r="D129" s="71" t="s">
        <v>2605</v>
      </c>
      <c r="E129" s="71" t="str">
        <f t="shared" si="1"/>
        <v>Ok</v>
      </c>
    </row>
    <row r="130" ht="20.25" customHeight="1">
      <c r="A130" s="71">
        <v>193970.0</v>
      </c>
      <c r="B130" s="71" t="s">
        <v>3413</v>
      </c>
      <c r="C130" s="71" t="s">
        <v>3414</v>
      </c>
      <c r="D130" s="71" t="s">
        <v>2605</v>
      </c>
      <c r="E130" s="71" t="str">
        <f t="shared" si="1"/>
        <v>Ok</v>
      </c>
    </row>
    <row r="131" ht="20.25" customHeight="1">
      <c r="A131" s="71">
        <v>193886.0</v>
      </c>
      <c r="B131" s="71" t="s">
        <v>2840</v>
      </c>
      <c r="C131" s="71" t="s">
        <v>2841</v>
      </c>
      <c r="D131" s="71" t="s">
        <v>2839</v>
      </c>
      <c r="E131" s="71" t="str">
        <f t="shared" si="1"/>
        <v>Ok</v>
      </c>
    </row>
    <row r="132" ht="20.25" customHeight="1">
      <c r="A132" s="71">
        <v>193886.0</v>
      </c>
      <c r="B132" s="71" t="s">
        <v>3415</v>
      </c>
      <c r="C132" s="71" t="s">
        <v>3416</v>
      </c>
      <c r="D132" s="71" t="s">
        <v>2839</v>
      </c>
      <c r="E132" s="71" t="str">
        <f t="shared" si="1"/>
        <v>Ok</v>
      </c>
    </row>
    <row r="133" ht="20.25" customHeight="1">
      <c r="A133" s="71">
        <v>193886.0</v>
      </c>
      <c r="B133" s="71" t="s">
        <v>3417</v>
      </c>
      <c r="C133" s="71" t="s">
        <v>3418</v>
      </c>
      <c r="D133" s="71" t="s">
        <v>2839</v>
      </c>
      <c r="E133" s="71" t="str">
        <f t="shared" si="1"/>
        <v>Ok</v>
      </c>
    </row>
    <row r="134" ht="20.25" customHeight="1">
      <c r="A134" s="71">
        <v>193886.0</v>
      </c>
      <c r="B134" s="71" t="s">
        <v>3419</v>
      </c>
      <c r="C134" s="71" t="s">
        <v>3420</v>
      </c>
      <c r="D134" s="71" t="s">
        <v>2839</v>
      </c>
      <c r="E134" s="71" t="str">
        <f t="shared" si="1"/>
        <v>Ok</v>
      </c>
    </row>
    <row r="135" ht="20.25" customHeight="1">
      <c r="A135" s="71">
        <v>194047.0</v>
      </c>
      <c r="B135" s="71" t="s">
        <v>2856</v>
      </c>
      <c r="C135" s="71" t="s">
        <v>2857</v>
      </c>
      <c r="D135" s="71" t="s">
        <v>2605</v>
      </c>
      <c r="E135" s="71" t="str">
        <f t="shared" si="1"/>
        <v>Ok</v>
      </c>
    </row>
    <row r="136" ht="20.25" customHeight="1">
      <c r="A136" s="71">
        <v>194047.0</v>
      </c>
      <c r="B136" s="71" t="s">
        <v>3421</v>
      </c>
      <c r="C136" s="71" t="s">
        <v>3422</v>
      </c>
      <c r="D136" s="71" t="s">
        <v>2605</v>
      </c>
      <c r="E136" s="71" t="str">
        <f t="shared" si="1"/>
        <v>Ok</v>
      </c>
    </row>
    <row r="137" ht="20.25" customHeight="1">
      <c r="A137" s="71">
        <v>194047.0</v>
      </c>
      <c r="B137" s="71" t="s">
        <v>3423</v>
      </c>
      <c r="C137" s="71" t="s">
        <v>3424</v>
      </c>
      <c r="D137" s="71" t="s">
        <v>2605</v>
      </c>
      <c r="E137" s="71" t="str">
        <f t="shared" si="1"/>
        <v>Ok</v>
      </c>
    </row>
    <row r="138" ht="20.25" customHeight="1">
      <c r="A138" s="71">
        <v>194047.0</v>
      </c>
      <c r="B138" s="71" t="s">
        <v>3425</v>
      </c>
      <c r="C138" s="71" t="s">
        <v>3426</v>
      </c>
      <c r="D138" s="71" t="s">
        <v>2605</v>
      </c>
      <c r="E138" s="71" t="str">
        <f t="shared" si="1"/>
        <v>Ok</v>
      </c>
    </row>
    <row r="139" ht="20.25" customHeight="1">
      <c r="A139" s="71">
        <v>194047.0</v>
      </c>
      <c r="B139" s="71" t="s">
        <v>3427</v>
      </c>
      <c r="C139" s="71" t="s">
        <v>3428</v>
      </c>
      <c r="D139" s="71" t="s">
        <v>2605</v>
      </c>
      <c r="E139" s="71" t="str">
        <f t="shared" si="1"/>
        <v>Ok</v>
      </c>
    </row>
    <row r="140" ht="20.25" customHeight="1">
      <c r="A140" s="71">
        <v>194047.0</v>
      </c>
      <c r="B140" s="71" t="s">
        <v>3429</v>
      </c>
      <c r="C140" s="71" t="s">
        <v>3430</v>
      </c>
      <c r="D140" s="71" t="s">
        <v>2605</v>
      </c>
      <c r="E140" s="71" t="str">
        <f t="shared" si="1"/>
        <v>Ok</v>
      </c>
    </row>
    <row r="141" ht="20.25" customHeight="1">
      <c r="A141" s="71">
        <v>194047.0</v>
      </c>
      <c r="B141" s="71" t="s">
        <v>3431</v>
      </c>
      <c r="C141" s="71" t="s">
        <v>3432</v>
      </c>
      <c r="D141" s="71" t="s">
        <v>2605</v>
      </c>
      <c r="E141" s="71" t="str">
        <f t="shared" si="1"/>
        <v>Ok</v>
      </c>
    </row>
    <row r="142" ht="20.25" customHeight="1">
      <c r="A142" s="71">
        <v>193891.0</v>
      </c>
      <c r="B142" s="71" t="s">
        <v>2866</v>
      </c>
      <c r="C142" s="71" t="s">
        <v>2867</v>
      </c>
      <c r="D142" s="71" t="s">
        <v>2646</v>
      </c>
      <c r="E142" s="71" t="str">
        <f t="shared" si="1"/>
        <v>Ok</v>
      </c>
    </row>
    <row r="143" ht="20.25" customHeight="1">
      <c r="A143" s="71">
        <v>193878.0</v>
      </c>
      <c r="B143" s="71" t="s">
        <v>2874</v>
      </c>
      <c r="C143" s="71" t="s">
        <v>2875</v>
      </c>
      <c r="D143" s="71" t="s">
        <v>2605</v>
      </c>
      <c r="E143" s="71" t="str">
        <f t="shared" si="1"/>
        <v>Ok</v>
      </c>
    </row>
    <row r="144" ht="20.25" customHeight="1">
      <c r="A144" s="71">
        <v>193935.0</v>
      </c>
      <c r="B144" s="71" t="s">
        <v>2879</v>
      </c>
      <c r="C144" s="71" t="s">
        <v>2880</v>
      </c>
      <c r="D144" s="71" t="s">
        <v>2505</v>
      </c>
      <c r="E144" s="71" t="str">
        <f t="shared" si="1"/>
        <v>Ok</v>
      </c>
    </row>
    <row r="145" ht="20.25" customHeight="1">
      <c r="A145" s="71">
        <v>193867.0</v>
      </c>
      <c r="B145" s="71" t="s">
        <v>2887</v>
      </c>
      <c r="C145" s="166" t="s">
        <v>3433</v>
      </c>
      <c r="D145" s="71" t="s">
        <v>2612</v>
      </c>
      <c r="E145" s="71" t="str">
        <f t="shared" si="1"/>
        <v>Ok</v>
      </c>
    </row>
    <row r="146" ht="20.25" customHeight="1">
      <c r="A146" s="71">
        <v>193867.0</v>
      </c>
      <c r="B146" s="71" t="s">
        <v>3434</v>
      </c>
      <c r="C146" s="166" t="s">
        <v>3435</v>
      </c>
      <c r="D146" s="71" t="s">
        <v>2612</v>
      </c>
      <c r="E146" s="71" t="str">
        <f t="shared" si="1"/>
        <v>Ok</v>
      </c>
    </row>
    <row r="147" ht="20.25" customHeight="1">
      <c r="A147" s="71">
        <v>193867.0</v>
      </c>
      <c r="B147" s="71" t="s">
        <v>3436</v>
      </c>
      <c r="C147" s="166" t="s">
        <v>3437</v>
      </c>
      <c r="D147" s="71" t="s">
        <v>2612</v>
      </c>
      <c r="E147" s="71" t="str">
        <f t="shared" si="1"/>
        <v>Ok</v>
      </c>
    </row>
    <row r="148" ht="20.25" customHeight="1">
      <c r="A148" s="71">
        <v>193867.0</v>
      </c>
      <c r="B148" s="71" t="s">
        <v>3438</v>
      </c>
      <c r="C148" s="166" t="s">
        <v>3439</v>
      </c>
      <c r="D148" s="71" t="s">
        <v>2612</v>
      </c>
      <c r="E148" s="71" t="str">
        <f t="shared" si="1"/>
        <v>Ok</v>
      </c>
    </row>
    <row r="149" ht="20.25" customHeight="1">
      <c r="A149" s="71">
        <v>194209.0</v>
      </c>
      <c r="B149" s="71" t="s">
        <v>2895</v>
      </c>
      <c r="C149" s="71" t="s">
        <v>2896</v>
      </c>
      <c r="D149" s="71" t="s">
        <v>2894</v>
      </c>
      <c r="E149" s="71" t="str">
        <f t="shared" si="1"/>
        <v>Ok</v>
      </c>
    </row>
    <row r="150" ht="20.25" customHeight="1">
      <c r="A150" s="71">
        <v>194110.0</v>
      </c>
      <c r="B150" s="71" t="s">
        <v>2899</v>
      </c>
      <c r="C150" s="71" t="s">
        <v>2900</v>
      </c>
      <c r="D150" s="71" t="s">
        <v>2612</v>
      </c>
      <c r="E150" s="71" t="str">
        <f t="shared" si="1"/>
        <v>Ok</v>
      </c>
    </row>
    <row r="151" ht="20.25" customHeight="1">
      <c r="A151" s="71">
        <v>194110.0</v>
      </c>
      <c r="B151" s="71" t="s">
        <v>3440</v>
      </c>
      <c r="C151" s="71" t="s">
        <v>3441</v>
      </c>
      <c r="D151" s="71" t="s">
        <v>2612</v>
      </c>
      <c r="E151" s="71" t="str">
        <f t="shared" si="1"/>
        <v>Ok</v>
      </c>
    </row>
    <row r="152" ht="20.25" customHeight="1">
      <c r="A152" s="71">
        <v>194110.0</v>
      </c>
      <c r="B152" s="71" t="s">
        <v>3442</v>
      </c>
      <c r="C152" s="71" t="s">
        <v>3443</v>
      </c>
      <c r="D152" s="71" t="s">
        <v>2612</v>
      </c>
      <c r="E152" s="71" t="str">
        <f t="shared" si="1"/>
        <v>Ok</v>
      </c>
    </row>
    <row r="153" ht="20.25" customHeight="1">
      <c r="A153" s="71">
        <v>194110.0</v>
      </c>
      <c r="B153" s="71" t="s">
        <v>3444</v>
      </c>
      <c r="C153" s="71" t="s">
        <v>3445</v>
      </c>
      <c r="D153" s="71" t="s">
        <v>2612</v>
      </c>
      <c r="E153" s="71" t="str">
        <f t="shared" si="1"/>
        <v>Ok</v>
      </c>
    </row>
    <row r="154" ht="20.25" customHeight="1">
      <c r="A154" s="71">
        <v>194110.0</v>
      </c>
      <c r="B154" s="71" t="s">
        <v>3446</v>
      </c>
      <c r="C154" s="71" t="s">
        <v>3447</v>
      </c>
      <c r="D154" s="71" t="s">
        <v>2612</v>
      </c>
      <c r="E154" s="71" t="str">
        <f t="shared" si="1"/>
        <v>Ok</v>
      </c>
    </row>
    <row r="155" ht="20.25" customHeight="1">
      <c r="A155" s="71">
        <v>194110.0</v>
      </c>
      <c r="B155" s="71" t="s">
        <v>3448</v>
      </c>
      <c r="C155" s="71" t="s">
        <v>3449</v>
      </c>
      <c r="D155" s="71" t="s">
        <v>2612</v>
      </c>
      <c r="E155" s="71" t="str">
        <f t="shared" si="1"/>
        <v>Ok</v>
      </c>
    </row>
    <row r="156" ht="20.25" customHeight="1">
      <c r="A156" s="71">
        <v>194012.0</v>
      </c>
      <c r="B156" s="71" t="s">
        <v>2908</v>
      </c>
      <c r="C156" s="71" t="s">
        <v>3450</v>
      </c>
      <c r="D156" s="71" t="s">
        <v>2907</v>
      </c>
      <c r="E156" s="71" t="str">
        <f t="shared" si="1"/>
        <v>Ok</v>
      </c>
    </row>
    <row r="157" ht="20.25" customHeight="1">
      <c r="A157" s="71">
        <v>194012.0</v>
      </c>
      <c r="B157" s="71" t="s">
        <v>3451</v>
      </c>
      <c r="C157" s="71" t="s">
        <v>3452</v>
      </c>
      <c r="D157" s="71" t="s">
        <v>2907</v>
      </c>
      <c r="E157" s="71" t="str">
        <f t="shared" si="1"/>
        <v>Ok</v>
      </c>
    </row>
    <row r="158" ht="20.25" customHeight="1">
      <c r="A158" s="71">
        <v>194012.0</v>
      </c>
      <c r="B158" s="71" t="s">
        <v>3453</v>
      </c>
      <c r="C158" s="71" t="s">
        <v>3454</v>
      </c>
      <c r="D158" s="71" t="s">
        <v>2907</v>
      </c>
      <c r="E158" s="71" t="str">
        <f t="shared" si="1"/>
        <v>Ok</v>
      </c>
    </row>
    <row r="159" ht="20.25" customHeight="1">
      <c r="A159" s="71">
        <v>193957.0</v>
      </c>
      <c r="B159" s="71" t="s">
        <v>3455</v>
      </c>
      <c r="C159" s="71" t="s">
        <v>2918</v>
      </c>
      <c r="D159" s="71" t="s">
        <v>2612</v>
      </c>
      <c r="E159" s="71" t="str">
        <f t="shared" si="1"/>
        <v>Ok</v>
      </c>
    </row>
    <row r="160" ht="20.25" customHeight="1">
      <c r="A160" s="71">
        <v>193890.0</v>
      </c>
      <c r="B160" s="71" t="s">
        <v>2933</v>
      </c>
      <c r="C160" s="71" t="s">
        <v>2934</v>
      </c>
      <c r="D160" s="71" t="s">
        <v>2713</v>
      </c>
      <c r="E160" s="71" t="str">
        <f t="shared" si="1"/>
        <v>Ok</v>
      </c>
    </row>
    <row r="161" ht="20.25" customHeight="1">
      <c r="A161" s="71">
        <v>193848.0</v>
      </c>
      <c r="B161" s="71" t="s">
        <v>3456</v>
      </c>
      <c r="C161" s="71" t="s">
        <v>3457</v>
      </c>
      <c r="D161" s="71" t="s">
        <v>2944</v>
      </c>
      <c r="E161" s="71" t="str">
        <f t="shared" si="1"/>
        <v>Ok</v>
      </c>
    </row>
    <row r="162" ht="20.25" customHeight="1">
      <c r="A162" s="71">
        <v>193848.0</v>
      </c>
      <c r="B162" s="71" t="s">
        <v>3458</v>
      </c>
      <c r="C162" s="71" t="s">
        <v>3459</v>
      </c>
      <c r="D162" s="71" t="s">
        <v>2944</v>
      </c>
      <c r="E162" s="71" t="str">
        <f t="shared" si="1"/>
        <v>Ok</v>
      </c>
    </row>
    <row r="163" ht="20.25" customHeight="1">
      <c r="A163" s="71">
        <v>193848.0</v>
      </c>
      <c r="B163" s="71" t="s">
        <v>3460</v>
      </c>
      <c r="C163" s="71" t="s">
        <v>3461</v>
      </c>
      <c r="D163" s="71" t="s">
        <v>2944</v>
      </c>
      <c r="E163" s="71" t="str">
        <f t="shared" si="1"/>
        <v>Ok</v>
      </c>
    </row>
    <row r="164" ht="20.25" customHeight="1">
      <c r="A164" s="71">
        <v>193848.0</v>
      </c>
      <c r="B164" s="71" t="s">
        <v>3462</v>
      </c>
      <c r="C164" s="71" t="s">
        <v>3463</v>
      </c>
      <c r="D164" s="71" t="s">
        <v>2944</v>
      </c>
      <c r="E164" s="71" t="str">
        <f t="shared" si="1"/>
        <v>Ok</v>
      </c>
    </row>
    <row r="165" ht="20.25" customHeight="1">
      <c r="A165" s="71">
        <v>193848.0</v>
      </c>
      <c r="B165" s="71" t="s">
        <v>3464</v>
      </c>
      <c r="C165" s="71" t="s">
        <v>3465</v>
      </c>
      <c r="D165" s="71" t="s">
        <v>2944</v>
      </c>
      <c r="E165" s="71" t="str">
        <f t="shared" si="1"/>
        <v>Ok</v>
      </c>
    </row>
    <row r="166" ht="20.25" customHeight="1">
      <c r="A166" s="71">
        <v>193863.0</v>
      </c>
      <c r="B166" s="71" t="s">
        <v>2952</v>
      </c>
      <c r="C166" s="71" t="s">
        <v>2953</v>
      </c>
      <c r="D166" s="71" t="s">
        <v>2635</v>
      </c>
      <c r="E166" s="71" t="str">
        <f t="shared" si="1"/>
        <v>Ok</v>
      </c>
    </row>
    <row r="167" ht="20.25" customHeight="1">
      <c r="A167" s="71">
        <v>193903.0</v>
      </c>
      <c r="B167" s="71" t="s">
        <v>2983</v>
      </c>
      <c r="C167" s="71" t="s">
        <v>2984</v>
      </c>
      <c r="D167" s="71" t="s">
        <v>2612</v>
      </c>
      <c r="E167" s="71" t="str">
        <f t="shared" si="1"/>
        <v>Ok</v>
      </c>
    </row>
    <row r="168" ht="20.25" customHeight="1">
      <c r="A168" s="71">
        <v>193903.0</v>
      </c>
      <c r="B168" s="71" t="s">
        <v>3466</v>
      </c>
      <c r="C168" s="71" t="s">
        <v>3467</v>
      </c>
      <c r="D168" s="71" t="s">
        <v>2612</v>
      </c>
      <c r="E168" s="71" t="str">
        <f t="shared" si="1"/>
        <v>Ok</v>
      </c>
    </row>
    <row r="169" ht="20.25" customHeight="1">
      <c r="A169" s="71">
        <v>193909.0</v>
      </c>
      <c r="B169" s="71" t="s">
        <v>2996</v>
      </c>
      <c r="C169" s="71" t="s">
        <v>2997</v>
      </c>
      <c r="D169" s="71" t="s">
        <v>2555</v>
      </c>
      <c r="E169" s="71" t="str">
        <f t="shared" si="1"/>
        <v>Ok</v>
      </c>
    </row>
    <row r="170" ht="20.25" customHeight="1">
      <c r="A170" s="71">
        <v>193962.0</v>
      </c>
      <c r="B170" s="71" t="s">
        <v>3000</v>
      </c>
      <c r="C170" s="71" t="s">
        <v>3001</v>
      </c>
      <c r="D170" s="71" t="s">
        <v>2999</v>
      </c>
      <c r="E170" s="71" t="str">
        <f t="shared" si="1"/>
        <v>Ok</v>
      </c>
    </row>
    <row r="171" ht="20.25" customHeight="1">
      <c r="A171" s="71">
        <v>193962.0</v>
      </c>
      <c r="B171" s="71" t="s">
        <v>3468</v>
      </c>
      <c r="C171" s="71" t="s">
        <v>3469</v>
      </c>
      <c r="D171" s="71" t="s">
        <v>2999</v>
      </c>
      <c r="E171" s="71" t="str">
        <f t="shared" si="1"/>
        <v>Ok</v>
      </c>
    </row>
    <row r="172" ht="20.25" customHeight="1">
      <c r="A172" s="71">
        <v>193962.0</v>
      </c>
      <c r="B172" s="71" t="s">
        <v>3470</v>
      </c>
      <c r="C172" s="71" t="s">
        <v>3471</v>
      </c>
      <c r="D172" s="71" t="s">
        <v>2999</v>
      </c>
      <c r="E172" s="71" t="str">
        <f t="shared" si="1"/>
        <v>Ok</v>
      </c>
    </row>
    <row r="173" ht="20.25" customHeight="1">
      <c r="A173" s="71">
        <v>193847.0</v>
      </c>
      <c r="B173" s="167" t="s">
        <v>3472</v>
      </c>
      <c r="C173" s="71" t="s">
        <v>3007</v>
      </c>
      <c r="D173" s="71" t="s">
        <v>2612</v>
      </c>
      <c r="E173" s="71" t="str">
        <f t="shared" si="1"/>
        <v>Ok</v>
      </c>
    </row>
    <row r="174" ht="20.25" customHeight="1">
      <c r="A174" s="71">
        <v>193880.0</v>
      </c>
      <c r="B174" s="71" t="s">
        <v>3011</v>
      </c>
      <c r="C174" s="71" t="s">
        <v>3012</v>
      </c>
      <c r="D174" s="71" t="s">
        <v>2907</v>
      </c>
      <c r="E174" s="71" t="str">
        <f t="shared" si="1"/>
        <v>Ok</v>
      </c>
    </row>
    <row r="175" ht="20.25" customHeight="1">
      <c r="A175" s="71">
        <v>193880.0</v>
      </c>
      <c r="B175" s="71" t="s">
        <v>3473</v>
      </c>
      <c r="C175" s="71" t="s">
        <v>3474</v>
      </c>
      <c r="D175" s="71" t="s">
        <v>2907</v>
      </c>
      <c r="E175" s="71" t="str">
        <f t="shared" si="1"/>
        <v>Ok</v>
      </c>
    </row>
    <row r="176" ht="20.25" customHeight="1">
      <c r="A176" s="71">
        <v>193880.0</v>
      </c>
      <c r="B176" s="71" t="s">
        <v>3475</v>
      </c>
      <c r="C176" s="71" t="s">
        <v>3476</v>
      </c>
      <c r="D176" s="71" t="s">
        <v>2907</v>
      </c>
      <c r="E176" s="71" t="str">
        <f t="shared" si="1"/>
        <v>Ok</v>
      </c>
    </row>
    <row r="177" ht="20.25" customHeight="1">
      <c r="A177" s="71">
        <v>193954.0</v>
      </c>
      <c r="B177" s="71" t="s">
        <v>3029</v>
      </c>
      <c r="C177" s="71" t="s">
        <v>3030</v>
      </c>
      <c r="D177" s="71" t="s">
        <v>2628</v>
      </c>
      <c r="E177" s="71" t="str">
        <f t="shared" si="1"/>
        <v>Ok</v>
      </c>
    </row>
    <row r="178" ht="20.25" customHeight="1">
      <c r="A178" s="71">
        <v>194213.0</v>
      </c>
      <c r="B178" s="71" t="s">
        <v>3033</v>
      </c>
      <c r="C178" s="71" t="s">
        <v>3477</v>
      </c>
      <c r="D178" s="71" t="s">
        <v>2605</v>
      </c>
      <c r="E178" s="71" t="str">
        <f t="shared" si="1"/>
        <v>Ok</v>
      </c>
    </row>
    <row r="179" ht="20.25" customHeight="1">
      <c r="A179" s="71">
        <v>193937.0</v>
      </c>
      <c r="B179" s="27" t="s">
        <v>3039</v>
      </c>
      <c r="C179" s="71" t="s">
        <v>3040</v>
      </c>
      <c r="D179" s="71" t="s">
        <v>3038</v>
      </c>
      <c r="E179" s="71" t="str">
        <f t="shared" si="1"/>
        <v>Ok</v>
      </c>
    </row>
    <row r="180" ht="20.25" customHeight="1">
      <c r="A180" s="71">
        <v>193953.0</v>
      </c>
      <c r="B180" s="71" t="s">
        <v>3048</v>
      </c>
      <c r="C180" s="71" t="s">
        <v>3049</v>
      </c>
      <c r="D180" s="71" t="s">
        <v>2635</v>
      </c>
      <c r="E180" s="71" t="str">
        <f t="shared" si="1"/>
        <v>Ok</v>
      </c>
    </row>
    <row r="181" ht="20.25" customHeight="1">
      <c r="A181" s="71">
        <v>193953.0</v>
      </c>
      <c r="B181" s="71" t="s">
        <v>3478</v>
      </c>
      <c r="C181" s="71" t="s">
        <v>3479</v>
      </c>
      <c r="D181" s="71" t="s">
        <v>2635</v>
      </c>
      <c r="E181" s="71" t="str">
        <f t="shared" si="1"/>
        <v>Ok</v>
      </c>
    </row>
    <row r="182" ht="20.25" customHeight="1">
      <c r="A182" s="71">
        <v>193953.0</v>
      </c>
      <c r="B182" s="71" t="s">
        <v>3480</v>
      </c>
      <c r="C182" s="71" t="s">
        <v>3481</v>
      </c>
      <c r="D182" s="71" t="s">
        <v>2635</v>
      </c>
      <c r="E182" s="71" t="str">
        <f t="shared" si="1"/>
        <v>Ok</v>
      </c>
    </row>
    <row r="183" ht="20.25" customHeight="1">
      <c r="A183" s="71">
        <v>193953.0</v>
      </c>
      <c r="B183" s="71" t="s">
        <v>3482</v>
      </c>
      <c r="C183" s="71" t="s">
        <v>3483</v>
      </c>
      <c r="D183" s="71" t="s">
        <v>2635</v>
      </c>
      <c r="E183" s="71" t="str">
        <f t="shared" si="1"/>
        <v>Ok</v>
      </c>
    </row>
    <row r="184" ht="20.25" customHeight="1">
      <c r="A184" s="71">
        <v>193910.0</v>
      </c>
      <c r="B184" s="71" t="s">
        <v>3055</v>
      </c>
      <c r="C184" s="71" t="s">
        <v>3056</v>
      </c>
      <c r="D184" s="71" t="s">
        <v>2612</v>
      </c>
      <c r="E184" s="71" t="str">
        <f t="shared" si="1"/>
        <v>Ok</v>
      </c>
    </row>
    <row r="185" ht="20.25" customHeight="1">
      <c r="A185" s="71">
        <v>193910.0</v>
      </c>
      <c r="B185" s="71" t="s">
        <v>3484</v>
      </c>
      <c r="C185" s="71" t="s">
        <v>3485</v>
      </c>
      <c r="D185" s="71" t="s">
        <v>2612</v>
      </c>
      <c r="E185" s="71" t="str">
        <f t="shared" si="1"/>
        <v>Ok</v>
      </c>
    </row>
    <row r="186" ht="20.25" customHeight="1">
      <c r="A186" s="71">
        <v>193910.0</v>
      </c>
      <c r="B186" s="71" t="s">
        <v>3486</v>
      </c>
      <c r="C186" s="71" t="s">
        <v>3487</v>
      </c>
      <c r="D186" s="71" t="s">
        <v>2612</v>
      </c>
      <c r="E186" s="71" t="str">
        <f t="shared" si="1"/>
        <v>Ok</v>
      </c>
    </row>
    <row r="187" ht="20.25" customHeight="1">
      <c r="A187" s="71">
        <v>193910.0</v>
      </c>
      <c r="B187" s="71" t="s">
        <v>3488</v>
      </c>
      <c r="C187" s="71" t="s">
        <v>3489</v>
      </c>
      <c r="D187" s="71" t="s">
        <v>2612</v>
      </c>
      <c r="E187" s="71" t="str">
        <f t="shared" si="1"/>
        <v>Ok</v>
      </c>
    </row>
    <row r="188" ht="20.25" customHeight="1">
      <c r="A188" s="71">
        <v>193910.0</v>
      </c>
      <c r="B188" s="71" t="s">
        <v>3490</v>
      </c>
      <c r="C188" s="71" t="s">
        <v>3491</v>
      </c>
      <c r="D188" s="71" t="s">
        <v>2612</v>
      </c>
      <c r="E188" s="71" t="str">
        <f t="shared" si="1"/>
        <v>Ok</v>
      </c>
    </row>
    <row r="189" ht="20.25" customHeight="1">
      <c r="A189" s="71">
        <v>193910.0</v>
      </c>
      <c r="B189" s="71" t="s">
        <v>3492</v>
      </c>
      <c r="C189" s="71" t="s">
        <v>3493</v>
      </c>
      <c r="D189" s="71" t="s">
        <v>2612</v>
      </c>
      <c r="E189" s="71" t="str">
        <f t="shared" si="1"/>
        <v>Ok</v>
      </c>
    </row>
    <row r="190" ht="20.25" customHeight="1">
      <c r="A190" s="71">
        <v>193910.0</v>
      </c>
      <c r="B190" s="71" t="s">
        <v>3494</v>
      </c>
      <c r="C190" s="71" t="s">
        <v>3495</v>
      </c>
      <c r="D190" s="71" t="s">
        <v>2612</v>
      </c>
      <c r="E190" s="71" t="str">
        <f t="shared" si="1"/>
        <v>Ok</v>
      </c>
    </row>
    <row r="191" ht="20.25" customHeight="1">
      <c r="A191" s="71">
        <v>193910.0</v>
      </c>
      <c r="B191" s="71" t="s">
        <v>3496</v>
      </c>
      <c r="C191" s="71" t="s">
        <v>3497</v>
      </c>
      <c r="D191" s="71" t="s">
        <v>2612</v>
      </c>
      <c r="E191" s="71" t="str">
        <f t="shared" si="1"/>
        <v>Ok</v>
      </c>
    </row>
    <row r="192" ht="20.25" customHeight="1">
      <c r="A192" s="71">
        <v>193910.0</v>
      </c>
      <c r="B192" s="71" t="s">
        <v>3498</v>
      </c>
      <c r="C192" s="71" t="s">
        <v>3499</v>
      </c>
      <c r="D192" s="71" t="s">
        <v>2612</v>
      </c>
      <c r="E192" s="71" t="str">
        <f t="shared" si="1"/>
        <v>Ok</v>
      </c>
    </row>
    <row r="193" ht="20.25" customHeight="1">
      <c r="A193" s="71">
        <v>193910.0</v>
      </c>
      <c r="B193" s="71" t="s">
        <v>3500</v>
      </c>
      <c r="C193" s="71" t="s">
        <v>3501</v>
      </c>
      <c r="D193" s="71" t="s">
        <v>2612</v>
      </c>
      <c r="E193" s="71" t="str">
        <f t="shared" si="1"/>
        <v>Ok</v>
      </c>
    </row>
    <row r="194" ht="20.25" customHeight="1">
      <c r="A194" s="71">
        <v>193910.0</v>
      </c>
      <c r="B194" s="71" t="s">
        <v>3502</v>
      </c>
      <c r="C194" s="71" t="s">
        <v>3503</v>
      </c>
      <c r="D194" s="71" t="s">
        <v>2612</v>
      </c>
      <c r="E194" s="71" t="str">
        <f t="shared" si="1"/>
        <v>Ok</v>
      </c>
    </row>
    <row r="195" ht="20.25" customHeight="1">
      <c r="A195" s="71">
        <v>193910.0</v>
      </c>
      <c r="B195" s="71" t="s">
        <v>3504</v>
      </c>
      <c r="C195" s="71" t="s">
        <v>3505</v>
      </c>
      <c r="D195" s="71" t="s">
        <v>2612</v>
      </c>
      <c r="E195" s="71" t="str">
        <f t="shared" si="1"/>
        <v>Ok</v>
      </c>
    </row>
    <row r="196" ht="20.25" customHeight="1">
      <c r="A196" s="71">
        <v>193910.0</v>
      </c>
      <c r="B196" s="71" t="s">
        <v>3506</v>
      </c>
      <c r="C196" s="71" t="s">
        <v>3507</v>
      </c>
      <c r="D196" s="71" t="s">
        <v>2612</v>
      </c>
      <c r="E196" s="71" t="str">
        <f t="shared" si="1"/>
        <v>Ok</v>
      </c>
    </row>
    <row r="197" ht="20.25" customHeight="1">
      <c r="A197" s="71">
        <v>193910.0</v>
      </c>
      <c r="B197" s="71" t="s">
        <v>3508</v>
      </c>
      <c r="C197" s="71" t="s">
        <v>3509</v>
      </c>
      <c r="D197" s="71" t="s">
        <v>2612</v>
      </c>
      <c r="E197" s="71" t="str">
        <f t="shared" si="1"/>
        <v>Ok</v>
      </c>
    </row>
    <row r="198" ht="20.25" customHeight="1">
      <c r="A198" s="71">
        <v>193910.0</v>
      </c>
      <c r="B198" s="71" t="s">
        <v>3510</v>
      </c>
      <c r="C198" s="71" t="s">
        <v>3511</v>
      </c>
      <c r="D198" s="71" t="s">
        <v>2612</v>
      </c>
      <c r="E198" s="71" t="str">
        <f t="shared" si="1"/>
        <v>Ok</v>
      </c>
    </row>
    <row r="199" ht="20.25" customHeight="1">
      <c r="A199" s="71">
        <v>193910.0</v>
      </c>
      <c r="B199" s="71" t="s">
        <v>3512</v>
      </c>
      <c r="C199" s="71" t="s">
        <v>3513</v>
      </c>
      <c r="D199" s="71" t="s">
        <v>2612</v>
      </c>
      <c r="E199" s="71" t="str">
        <f t="shared" si="1"/>
        <v>Ok</v>
      </c>
    </row>
    <row r="200" ht="20.25" customHeight="1">
      <c r="A200" s="71">
        <v>193910.0</v>
      </c>
      <c r="B200" s="71" t="s">
        <v>3514</v>
      </c>
      <c r="C200" s="71" t="s">
        <v>3515</v>
      </c>
      <c r="D200" s="71" t="s">
        <v>2612</v>
      </c>
      <c r="E200" s="71" t="str">
        <f t="shared" si="1"/>
        <v>Ok</v>
      </c>
    </row>
    <row r="201" ht="20.25" customHeight="1">
      <c r="A201" s="71">
        <v>193869.0</v>
      </c>
      <c r="B201" s="71" t="s">
        <v>3060</v>
      </c>
      <c r="C201" s="71" t="s">
        <v>3061</v>
      </c>
      <c r="D201" s="71" t="s">
        <v>2628</v>
      </c>
      <c r="E201" s="71" t="str">
        <f t="shared" si="1"/>
        <v>Ok</v>
      </c>
    </row>
    <row r="202" ht="20.25" customHeight="1">
      <c r="A202" s="71">
        <v>194001.0</v>
      </c>
      <c r="B202" s="71" t="s">
        <v>3066</v>
      </c>
      <c r="C202" s="71" t="s">
        <v>3067</v>
      </c>
      <c r="D202" s="71" t="s">
        <v>3065</v>
      </c>
      <c r="E202" s="71" t="str">
        <f t="shared" si="1"/>
        <v>Ok</v>
      </c>
    </row>
    <row r="203" ht="20.25" customHeight="1">
      <c r="A203" s="71">
        <v>193967.0</v>
      </c>
      <c r="B203" s="71" t="s">
        <v>3081</v>
      </c>
      <c r="C203" s="71" t="s">
        <v>3082</v>
      </c>
      <c r="D203" s="71" t="s">
        <v>2605</v>
      </c>
      <c r="E203" s="71" t="str">
        <f t="shared" si="1"/>
        <v>Ok</v>
      </c>
    </row>
    <row r="204" ht="20.25" customHeight="1">
      <c r="A204" s="71">
        <v>193967.0</v>
      </c>
      <c r="B204" s="71" t="s">
        <v>3516</v>
      </c>
      <c r="C204" s="71" t="s">
        <v>3517</v>
      </c>
      <c r="D204" s="71" t="s">
        <v>2605</v>
      </c>
      <c r="E204" s="71" t="str">
        <f t="shared" si="1"/>
        <v>Ok</v>
      </c>
    </row>
    <row r="205" ht="20.25" customHeight="1">
      <c r="A205" s="71">
        <v>194026.0</v>
      </c>
      <c r="B205" s="71" t="s">
        <v>3088</v>
      </c>
      <c r="C205" s="71" t="s">
        <v>3089</v>
      </c>
      <c r="D205" s="71" t="s">
        <v>2628</v>
      </c>
      <c r="E205" s="71" t="str">
        <f t="shared" si="1"/>
        <v>Ok</v>
      </c>
    </row>
    <row r="206" ht="20.25" customHeight="1">
      <c r="A206" s="71">
        <v>193870.0</v>
      </c>
      <c r="B206" s="71" t="s">
        <v>3103</v>
      </c>
      <c r="C206" s="71" t="s">
        <v>3104</v>
      </c>
      <c r="D206" s="71" t="s">
        <v>2713</v>
      </c>
      <c r="E206" s="71" t="str">
        <f t="shared" si="1"/>
        <v>Ok</v>
      </c>
    </row>
    <row r="207" ht="20.25" customHeight="1">
      <c r="A207" s="71">
        <v>193905.0</v>
      </c>
      <c r="B207" s="71" t="s">
        <v>3110</v>
      </c>
      <c r="C207" s="71" t="s">
        <v>3111</v>
      </c>
      <c r="D207" s="71" t="s">
        <v>2544</v>
      </c>
      <c r="E207" s="71" t="str">
        <f t="shared" si="1"/>
        <v>Ok</v>
      </c>
    </row>
    <row r="208" ht="20.25" customHeight="1">
      <c r="A208" s="71">
        <v>193949.0</v>
      </c>
      <c r="B208" s="71" t="s">
        <v>3116</v>
      </c>
      <c r="C208" s="71" t="s">
        <v>3117</v>
      </c>
      <c r="D208" s="71" t="s">
        <v>2628</v>
      </c>
      <c r="E208" s="71" t="str">
        <f t="shared" si="1"/>
        <v>Ok</v>
      </c>
    </row>
    <row r="209" ht="20.25" customHeight="1">
      <c r="A209" s="71">
        <v>193949.0</v>
      </c>
      <c r="B209" s="71" t="s">
        <v>3518</v>
      </c>
      <c r="C209" s="71" t="s">
        <v>3519</v>
      </c>
      <c r="D209" s="71" t="s">
        <v>2628</v>
      </c>
      <c r="E209" s="71" t="str">
        <f t="shared" si="1"/>
        <v>Ok</v>
      </c>
    </row>
    <row r="210" ht="20.25" customHeight="1">
      <c r="A210" s="71">
        <v>194052.0</v>
      </c>
      <c r="B210" s="71" t="s">
        <v>3121</v>
      </c>
      <c r="C210" s="71" t="s">
        <v>3122</v>
      </c>
      <c r="D210" s="71" t="s">
        <v>2944</v>
      </c>
      <c r="E210" s="71" t="str">
        <f t="shared" si="1"/>
        <v>Ok</v>
      </c>
    </row>
    <row r="211" ht="20.25" customHeight="1">
      <c r="A211" s="71">
        <v>194052.0</v>
      </c>
      <c r="B211" s="71" t="s">
        <v>3464</v>
      </c>
      <c r="C211" s="71" t="s">
        <v>3520</v>
      </c>
      <c r="D211" s="71" t="s">
        <v>2944</v>
      </c>
      <c r="E211" s="71" t="str">
        <f t="shared" si="1"/>
        <v>Ok</v>
      </c>
    </row>
    <row r="212" ht="20.25" customHeight="1">
      <c r="A212" s="71">
        <v>193912.0</v>
      </c>
      <c r="B212" s="71" t="s">
        <v>3130</v>
      </c>
      <c r="C212" s="71" t="s">
        <v>3131</v>
      </c>
      <c r="D212" s="71" t="s">
        <v>2597</v>
      </c>
      <c r="E212" s="71" t="str">
        <f t="shared" si="1"/>
        <v>Ok</v>
      </c>
    </row>
    <row r="213" ht="20.25" customHeight="1">
      <c r="A213" s="71">
        <v>193850.0</v>
      </c>
      <c r="B213" s="71" t="s">
        <v>3138</v>
      </c>
      <c r="C213" s="71" t="s">
        <v>3139</v>
      </c>
      <c r="D213" s="71" t="s">
        <v>2907</v>
      </c>
      <c r="E213" s="71" t="str">
        <f t="shared" si="1"/>
        <v>Ok</v>
      </c>
    </row>
    <row r="214" ht="20.25" customHeight="1">
      <c r="A214" s="71">
        <v>193850.0</v>
      </c>
      <c r="B214" s="71" t="s">
        <v>3521</v>
      </c>
      <c r="C214" s="71" t="s">
        <v>3522</v>
      </c>
      <c r="D214" s="71" t="s">
        <v>2907</v>
      </c>
      <c r="E214" s="71" t="str">
        <f t="shared" si="1"/>
        <v>Ok</v>
      </c>
    </row>
    <row r="215" ht="20.25" customHeight="1">
      <c r="A215" s="71">
        <v>193850.0</v>
      </c>
      <c r="B215" s="71" t="s">
        <v>3523</v>
      </c>
      <c r="C215" s="71" t="s">
        <v>3524</v>
      </c>
      <c r="D215" s="71" t="s">
        <v>2907</v>
      </c>
      <c r="E215" s="71" t="str">
        <f t="shared" si="1"/>
        <v>Ok</v>
      </c>
    </row>
    <row r="216" ht="20.25" customHeight="1">
      <c r="A216" s="71">
        <v>193850.0</v>
      </c>
      <c r="B216" s="71" t="s">
        <v>3525</v>
      </c>
      <c r="C216" s="71" t="s">
        <v>3526</v>
      </c>
      <c r="D216" s="71" t="s">
        <v>2907</v>
      </c>
      <c r="E216" s="71" t="str">
        <f t="shared" si="1"/>
        <v>Ok</v>
      </c>
    </row>
    <row r="217" ht="20.25" customHeight="1">
      <c r="A217" s="71">
        <v>193850.0</v>
      </c>
      <c r="B217" s="71" t="s">
        <v>3527</v>
      </c>
      <c r="C217" s="71" t="s">
        <v>3528</v>
      </c>
      <c r="D217" s="71" t="s">
        <v>2544</v>
      </c>
      <c r="E217" s="71" t="str">
        <f t="shared" si="1"/>
        <v>Ok</v>
      </c>
    </row>
    <row r="218" ht="20.25" customHeight="1">
      <c r="A218" s="71">
        <v>193850.0</v>
      </c>
      <c r="B218" s="71" t="s">
        <v>3529</v>
      </c>
      <c r="C218" s="71" t="s">
        <v>3530</v>
      </c>
      <c r="D218" s="71" t="s">
        <v>2907</v>
      </c>
      <c r="E218" s="71" t="str">
        <f t="shared" si="1"/>
        <v>Ok</v>
      </c>
    </row>
    <row r="219" ht="20.25" customHeight="1">
      <c r="A219" s="71">
        <v>193934.0</v>
      </c>
      <c r="B219" s="71" t="s">
        <v>3143</v>
      </c>
      <c r="C219" s="71" t="s">
        <v>3144</v>
      </c>
      <c r="D219" s="71" t="s">
        <v>2544</v>
      </c>
      <c r="E219" s="71" t="str">
        <f t="shared" si="1"/>
        <v>Ok</v>
      </c>
    </row>
    <row r="220" ht="20.25" customHeight="1">
      <c r="A220" s="71">
        <v>193934.0</v>
      </c>
      <c r="B220" s="71" t="s">
        <v>3531</v>
      </c>
      <c r="C220" s="71" t="s">
        <v>3532</v>
      </c>
      <c r="D220" s="71" t="s">
        <v>2544</v>
      </c>
      <c r="E220" s="71" t="str">
        <f t="shared" si="1"/>
        <v>Ok</v>
      </c>
    </row>
    <row r="221" ht="20.25" customHeight="1">
      <c r="A221" s="71">
        <v>193934.0</v>
      </c>
      <c r="B221" s="71" t="s">
        <v>3533</v>
      </c>
      <c r="C221" s="71" t="s">
        <v>3534</v>
      </c>
      <c r="D221" s="71" t="s">
        <v>2544</v>
      </c>
      <c r="E221" s="71" t="str">
        <f t="shared" si="1"/>
        <v>Ok</v>
      </c>
    </row>
    <row r="222" ht="20.25" customHeight="1">
      <c r="A222" s="71">
        <v>193955.0</v>
      </c>
      <c r="B222" s="71" t="s">
        <v>3148</v>
      </c>
      <c r="C222" s="71" t="s">
        <v>3149</v>
      </c>
      <c r="D222" s="71" t="s">
        <v>3535</v>
      </c>
      <c r="E222" s="71" t="str">
        <f t="shared" si="1"/>
        <v>Ok</v>
      </c>
    </row>
    <row r="223" ht="20.25" customHeight="1">
      <c r="A223" s="71">
        <v>193955.0</v>
      </c>
      <c r="B223" s="71" t="s">
        <v>3536</v>
      </c>
      <c r="C223" s="71" t="s">
        <v>3537</v>
      </c>
      <c r="D223" s="71" t="s">
        <v>3535</v>
      </c>
      <c r="E223" s="71" t="str">
        <f t="shared" si="1"/>
        <v>Ok</v>
      </c>
    </row>
    <row r="224" ht="20.25" customHeight="1">
      <c r="A224" s="71">
        <v>193955.0</v>
      </c>
      <c r="B224" s="71" t="s">
        <v>3538</v>
      </c>
      <c r="C224" s="71" t="s">
        <v>3539</v>
      </c>
      <c r="D224" s="71" t="s">
        <v>3535</v>
      </c>
      <c r="E224" s="71" t="str">
        <f t="shared" si="1"/>
        <v>Ok</v>
      </c>
    </row>
    <row r="225" ht="20.25" customHeight="1">
      <c r="A225" s="71">
        <v>193988.0</v>
      </c>
      <c r="B225" s="71" t="s">
        <v>3153</v>
      </c>
      <c r="C225" s="71" t="s">
        <v>3154</v>
      </c>
      <c r="D225" s="71" t="s">
        <v>2515</v>
      </c>
      <c r="E225" s="71" t="str">
        <f t="shared" si="1"/>
        <v>Ok</v>
      </c>
    </row>
    <row r="226" ht="20.25" customHeight="1">
      <c r="A226" s="71">
        <v>193988.0</v>
      </c>
      <c r="B226" s="71" t="s">
        <v>3540</v>
      </c>
      <c r="C226" s="71" t="s">
        <v>3541</v>
      </c>
      <c r="D226" s="71" t="s">
        <v>2515</v>
      </c>
      <c r="E226" s="71" t="str">
        <f t="shared" si="1"/>
        <v>Ok</v>
      </c>
    </row>
    <row r="227" ht="20.25" customHeight="1">
      <c r="A227" s="71">
        <v>193931.0</v>
      </c>
      <c r="B227" s="71" t="s">
        <v>3542</v>
      </c>
      <c r="C227" s="71" t="s">
        <v>3158</v>
      </c>
      <c r="D227" s="71" t="s">
        <v>2999</v>
      </c>
      <c r="E227" s="71" t="str">
        <f t="shared" si="1"/>
        <v>Ok</v>
      </c>
    </row>
    <row r="228" ht="20.25" customHeight="1">
      <c r="A228" s="71">
        <v>193876.0</v>
      </c>
      <c r="B228" s="71" t="s">
        <v>3543</v>
      </c>
      <c r="C228" s="71" t="s">
        <v>3544</v>
      </c>
      <c r="D228" s="71" t="s">
        <v>2597</v>
      </c>
      <c r="E228" s="71" t="str">
        <f t="shared" si="1"/>
        <v>Ok</v>
      </c>
    </row>
    <row r="229" ht="20.25" customHeight="1">
      <c r="A229" s="71">
        <v>193876.0</v>
      </c>
      <c r="B229" s="71" t="s">
        <v>3166</v>
      </c>
      <c r="C229" s="71" t="s">
        <v>3167</v>
      </c>
      <c r="D229" s="71" t="s">
        <v>3545</v>
      </c>
      <c r="E229" s="71" t="str">
        <f t="shared" si="1"/>
        <v>Ok</v>
      </c>
    </row>
    <row r="230" ht="20.25" customHeight="1">
      <c r="A230" s="71">
        <v>193876.0</v>
      </c>
      <c r="B230" s="71" t="s">
        <v>3546</v>
      </c>
      <c r="C230" s="71" t="s">
        <v>3547</v>
      </c>
      <c r="D230" s="71" t="s">
        <v>2597</v>
      </c>
      <c r="E230" s="71" t="str">
        <f t="shared" si="1"/>
        <v>Ok</v>
      </c>
    </row>
    <row r="231" ht="20.25" customHeight="1">
      <c r="A231" s="71">
        <v>193876.0</v>
      </c>
      <c r="B231" s="71" t="s">
        <v>3548</v>
      </c>
      <c r="C231" s="71" t="s">
        <v>3549</v>
      </c>
      <c r="D231" s="71" t="s">
        <v>2597</v>
      </c>
      <c r="E231" s="71" t="str">
        <f t="shared" si="1"/>
        <v>Ok</v>
      </c>
    </row>
    <row r="232" ht="20.25" customHeight="1">
      <c r="A232" s="71">
        <v>193902.0</v>
      </c>
      <c r="B232" s="71" t="s">
        <v>3550</v>
      </c>
      <c r="C232" s="71" t="s">
        <v>3177</v>
      </c>
      <c r="D232" s="71" t="s">
        <v>2713</v>
      </c>
      <c r="E232" s="71" t="str">
        <f t="shared" si="1"/>
        <v>Ok</v>
      </c>
    </row>
    <row r="233" ht="20.25" customHeight="1">
      <c r="A233" s="71">
        <v>193879.0</v>
      </c>
      <c r="B233" s="71" t="s">
        <v>3181</v>
      </c>
      <c r="C233" s="71" t="s">
        <v>3182</v>
      </c>
      <c r="D233" s="71" t="s">
        <v>3065</v>
      </c>
      <c r="E233" s="71" t="str">
        <f t="shared" si="1"/>
        <v>Ok</v>
      </c>
    </row>
    <row r="234" ht="20.25" customHeight="1">
      <c r="A234" s="71">
        <v>193879.0</v>
      </c>
      <c r="B234" s="71" t="s">
        <v>3551</v>
      </c>
      <c r="C234" s="71" t="s">
        <v>3552</v>
      </c>
      <c r="D234" s="71" t="s">
        <v>3065</v>
      </c>
      <c r="E234" s="71" t="str">
        <f t="shared" si="1"/>
        <v>Ok</v>
      </c>
    </row>
    <row r="235" ht="20.25" customHeight="1">
      <c r="A235" s="71">
        <v>193879.0</v>
      </c>
      <c r="B235" s="71" t="s">
        <v>3553</v>
      </c>
      <c r="C235" s="71" t="s">
        <v>3554</v>
      </c>
      <c r="D235" s="71" t="s">
        <v>3065</v>
      </c>
      <c r="E235" s="71" t="str">
        <f t="shared" si="1"/>
        <v>Ok</v>
      </c>
    </row>
    <row r="236" ht="20.25" customHeight="1">
      <c r="A236" s="71">
        <v>193904.0</v>
      </c>
      <c r="B236" s="71" t="s">
        <v>3188</v>
      </c>
      <c r="C236" s="71" t="s">
        <v>3189</v>
      </c>
      <c r="D236" s="71" t="s">
        <v>2652</v>
      </c>
      <c r="E236" s="71" t="str">
        <f t="shared" si="1"/>
        <v>Ok</v>
      </c>
    </row>
    <row r="237" ht="20.25" customHeight="1">
      <c r="A237" s="71">
        <v>193904.0</v>
      </c>
      <c r="B237" s="71" t="s">
        <v>3555</v>
      </c>
      <c r="C237" s="71" t="s">
        <v>3556</v>
      </c>
      <c r="D237" s="71" t="s">
        <v>2652</v>
      </c>
      <c r="E237" s="71" t="str">
        <f t="shared" si="1"/>
        <v>Ok</v>
      </c>
    </row>
    <row r="238" ht="20.25" customHeight="1">
      <c r="A238" s="71">
        <v>193904.0</v>
      </c>
      <c r="B238" s="71" t="s">
        <v>3557</v>
      </c>
      <c r="C238" s="71" t="s">
        <v>3558</v>
      </c>
      <c r="D238" s="71" t="s">
        <v>2652</v>
      </c>
      <c r="E238" s="71" t="str">
        <f t="shared" si="1"/>
        <v>Ok</v>
      </c>
    </row>
    <row r="239" ht="20.25" customHeight="1">
      <c r="A239" s="71">
        <v>193904.0</v>
      </c>
      <c r="B239" s="71" t="s">
        <v>3559</v>
      </c>
      <c r="C239" s="71" t="s">
        <v>3560</v>
      </c>
      <c r="D239" s="71" t="s">
        <v>2652</v>
      </c>
      <c r="E239" s="71" t="str">
        <f t="shared" si="1"/>
        <v>Ok</v>
      </c>
    </row>
    <row r="240" ht="20.25" customHeight="1">
      <c r="A240" s="71">
        <v>193904.0</v>
      </c>
      <c r="B240" s="71" t="s">
        <v>3561</v>
      </c>
      <c r="C240" s="71" t="s">
        <v>3562</v>
      </c>
      <c r="D240" s="71" t="s">
        <v>2652</v>
      </c>
      <c r="E240" s="71" t="str">
        <f t="shared" si="1"/>
        <v>Ok</v>
      </c>
    </row>
    <row r="241" ht="20.25" customHeight="1">
      <c r="A241" s="71">
        <v>193852.0</v>
      </c>
      <c r="B241" s="71" t="s">
        <v>3195</v>
      </c>
      <c r="C241" s="71" t="s">
        <v>3196</v>
      </c>
      <c r="D241" s="71" t="s">
        <v>2612</v>
      </c>
      <c r="E241" s="71" t="str">
        <f t="shared" si="1"/>
        <v>Ok</v>
      </c>
    </row>
    <row r="242" ht="20.25" customHeight="1">
      <c r="A242" s="71">
        <v>194033.0</v>
      </c>
      <c r="B242" s="71" t="s">
        <v>3563</v>
      </c>
      <c r="C242" s="71" t="s">
        <v>3201</v>
      </c>
      <c r="D242" s="71" t="s">
        <v>2597</v>
      </c>
      <c r="E242" s="71" t="str">
        <f t="shared" si="1"/>
        <v>Ok</v>
      </c>
    </row>
    <row r="243" ht="20.25" customHeight="1">
      <c r="A243" s="71">
        <v>194062.0</v>
      </c>
      <c r="B243" s="71" t="s">
        <v>3211</v>
      </c>
      <c r="C243" s="71" t="s">
        <v>3212</v>
      </c>
      <c r="D243" s="71" t="s">
        <v>2628</v>
      </c>
      <c r="E243" s="71" t="str">
        <f t="shared" si="1"/>
        <v>Ok</v>
      </c>
    </row>
    <row r="244" ht="20.25" customHeight="1">
      <c r="A244" s="71">
        <v>194062.0</v>
      </c>
      <c r="B244" s="71" t="s">
        <v>3564</v>
      </c>
      <c r="C244" s="71" t="s">
        <v>3565</v>
      </c>
      <c r="D244" s="71" t="s">
        <v>2628</v>
      </c>
      <c r="E244" s="71" t="str">
        <f t="shared" si="1"/>
        <v>Ok</v>
      </c>
    </row>
    <row r="245" ht="20.25" customHeight="1">
      <c r="A245" s="71">
        <v>193987.0</v>
      </c>
      <c r="B245" s="71" t="s">
        <v>3566</v>
      </c>
      <c r="C245" s="71" t="s">
        <v>3232</v>
      </c>
      <c r="D245" s="71" t="s">
        <v>2612</v>
      </c>
      <c r="E245" s="71" t="str">
        <f t="shared" si="1"/>
        <v>Ok</v>
      </c>
    </row>
    <row r="246" ht="20.25" customHeight="1">
      <c r="A246" s="71">
        <v>193987.0</v>
      </c>
      <c r="B246" s="71" t="s">
        <v>3567</v>
      </c>
      <c r="C246" s="71" t="s">
        <v>3568</v>
      </c>
      <c r="D246" s="71" t="s">
        <v>2612</v>
      </c>
      <c r="E246" s="71" t="str">
        <f t="shared" si="1"/>
        <v>Ok</v>
      </c>
    </row>
    <row r="247" ht="20.25" customHeight="1">
      <c r="A247" s="71">
        <v>193882.0</v>
      </c>
      <c r="B247" s="71" t="s">
        <v>3239</v>
      </c>
      <c r="C247" s="71" t="s">
        <v>3240</v>
      </c>
      <c r="D247" s="71" t="s">
        <v>2534</v>
      </c>
      <c r="E247" s="71" t="str">
        <f t="shared" si="1"/>
        <v>Ok</v>
      </c>
    </row>
    <row r="248" ht="20.25" customHeight="1">
      <c r="A248" s="71">
        <v>194067.0</v>
      </c>
      <c r="B248" s="71" t="s">
        <v>3260</v>
      </c>
      <c r="C248" s="71" t="s">
        <v>3261</v>
      </c>
      <c r="D248" s="71" t="s">
        <v>3259</v>
      </c>
      <c r="E248" s="71" t="str">
        <f t="shared" si="1"/>
        <v>Ok</v>
      </c>
    </row>
  </sheetData>
  <autoFilter ref="$A$1:$E$248">
    <filterColumn colId="4">
      <filters>
        <filter val="Ok"/>
      </filters>
    </filterColumn>
    <sortState ref="A1:E248">
      <sortCondition descending="1" sortBy="cellColor" ref="C1:C248" dxfId="2"/>
    </sortState>
  </autoFilter>
  <conditionalFormatting sqref="C1:C248">
    <cfRule type="expression" dxfId="3" priority="1">
      <formula>COUNTIF(C:C,C1)&gt;1</formula>
    </cfRule>
  </conditionalFormatting>
  <dataValidations>
    <dataValidation type="custom" allowBlank="1" showDropDown="1" sqref="C2:C248">
      <formula1>IFERROR(ISEMAIL(C2), true)</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29.29"/>
    <col customWidth="1" min="3" max="3" width="29.14"/>
    <col customWidth="1" min="4" max="4" width="28.43"/>
    <col customWidth="1" min="8" max="8" width="23.57"/>
  </cols>
  <sheetData>
    <row r="1">
      <c r="A1" s="35" t="s">
        <v>0</v>
      </c>
      <c r="B1" s="168" t="s">
        <v>1</v>
      </c>
      <c r="C1" s="168" t="s">
        <v>2</v>
      </c>
      <c r="D1" s="169" t="s">
        <v>4</v>
      </c>
      <c r="E1" s="169" t="s">
        <v>8</v>
      </c>
      <c r="F1" s="169" t="s">
        <v>3569</v>
      </c>
      <c r="G1" s="169" t="s">
        <v>3570</v>
      </c>
      <c r="H1" s="169" t="s">
        <v>3571</v>
      </c>
    </row>
    <row r="2">
      <c r="A2" s="170">
        <v>193848.0</v>
      </c>
      <c r="B2" s="72" t="s">
        <v>16</v>
      </c>
      <c r="C2" s="72" t="s">
        <v>17</v>
      </c>
      <c r="D2" s="171" t="s">
        <v>19</v>
      </c>
      <c r="E2" s="170" t="s">
        <v>960</v>
      </c>
      <c r="F2" s="30" t="s">
        <v>1238</v>
      </c>
      <c r="G2" s="30" t="s">
        <v>1241</v>
      </c>
      <c r="H2" s="172"/>
    </row>
    <row r="3">
      <c r="A3" s="170">
        <v>193849.0</v>
      </c>
      <c r="B3" s="72" t="s">
        <v>21</v>
      </c>
      <c r="C3" s="72" t="s">
        <v>22</v>
      </c>
      <c r="D3" s="171" t="s">
        <v>24</v>
      </c>
      <c r="E3" s="170" t="s">
        <v>960</v>
      </c>
      <c r="F3" s="30" t="s">
        <v>1238</v>
      </c>
      <c r="G3" s="30" t="s">
        <v>1241</v>
      </c>
      <c r="H3" s="172"/>
    </row>
    <row r="4">
      <c r="A4" s="170">
        <v>193850.0</v>
      </c>
      <c r="B4" s="72" t="s">
        <v>25</v>
      </c>
      <c r="C4" s="72" t="s">
        <v>26</v>
      </c>
      <c r="D4" s="171" t="s">
        <v>28</v>
      </c>
      <c r="E4" s="170" t="s">
        <v>960</v>
      </c>
      <c r="F4" s="30" t="s">
        <v>1238</v>
      </c>
      <c r="G4" s="30" t="s">
        <v>1241</v>
      </c>
      <c r="H4" s="172"/>
    </row>
    <row r="5">
      <c r="A5" s="173">
        <v>193851.0</v>
      </c>
      <c r="B5" s="174" t="s">
        <v>29</v>
      </c>
      <c r="C5" s="174" t="s">
        <v>30</v>
      </c>
      <c r="D5" s="175" t="s">
        <v>32</v>
      </c>
      <c r="E5" s="173" t="s">
        <v>960</v>
      </c>
      <c r="F5" s="176" t="s">
        <v>1238</v>
      </c>
      <c r="G5" s="176" t="s">
        <v>1241</v>
      </c>
      <c r="H5" s="177" t="s">
        <v>1509</v>
      </c>
    </row>
    <row r="6">
      <c r="A6" s="170">
        <v>193852.0</v>
      </c>
      <c r="B6" s="72" t="s">
        <v>33</v>
      </c>
      <c r="C6" s="72" t="s">
        <v>34</v>
      </c>
      <c r="D6" s="171" t="s">
        <v>36</v>
      </c>
      <c r="E6" s="170" t="s">
        <v>960</v>
      </c>
      <c r="F6" s="30" t="s">
        <v>1238</v>
      </c>
      <c r="G6" s="30" t="s">
        <v>1241</v>
      </c>
      <c r="H6" s="172"/>
    </row>
    <row r="7">
      <c r="A7" s="170">
        <v>193857.0</v>
      </c>
      <c r="B7" s="72" t="s">
        <v>53</v>
      </c>
      <c r="C7" s="72" t="s">
        <v>54</v>
      </c>
      <c r="D7" s="171" t="s">
        <v>56</v>
      </c>
      <c r="E7" s="170" t="s">
        <v>960</v>
      </c>
      <c r="F7" s="30" t="s">
        <v>1238</v>
      </c>
      <c r="G7" s="30" t="s">
        <v>1241</v>
      </c>
      <c r="H7" s="172"/>
    </row>
    <row r="8">
      <c r="A8" s="170">
        <v>193859.0</v>
      </c>
      <c r="B8" s="72" t="s">
        <v>61</v>
      </c>
      <c r="C8" s="72" t="s">
        <v>62</v>
      </c>
      <c r="D8" s="171" t="s">
        <v>64</v>
      </c>
      <c r="E8" s="170" t="s">
        <v>960</v>
      </c>
      <c r="F8" s="30" t="s">
        <v>1238</v>
      </c>
      <c r="G8" s="30" t="s">
        <v>1241</v>
      </c>
      <c r="H8" s="172"/>
    </row>
    <row r="9">
      <c r="A9" s="170">
        <v>193861.0</v>
      </c>
      <c r="B9" s="72" t="s">
        <v>69</v>
      </c>
      <c r="C9" s="72" t="s">
        <v>70</v>
      </c>
      <c r="D9" s="171" t="s">
        <v>72</v>
      </c>
      <c r="E9" s="170" t="s">
        <v>960</v>
      </c>
      <c r="F9" s="30" t="s">
        <v>1238</v>
      </c>
      <c r="G9" s="30" t="s">
        <v>1241</v>
      </c>
      <c r="H9" s="172"/>
    </row>
    <row r="10">
      <c r="A10" s="170">
        <v>193863.0</v>
      </c>
      <c r="B10" s="72" t="s">
        <v>77</v>
      </c>
      <c r="C10" s="72" t="s">
        <v>78</v>
      </c>
      <c r="D10" s="171" t="s">
        <v>80</v>
      </c>
      <c r="E10" s="170" t="s">
        <v>960</v>
      </c>
      <c r="F10" s="30" t="s">
        <v>1238</v>
      </c>
      <c r="G10" s="30" t="s">
        <v>1241</v>
      </c>
      <c r="H10" s="172"/>
    </row>
    <row r="11">
      <c r="A11" s="170">
        <v>193864.0</v>
      </c>
      <c r="B11" s="72" t="s">
        <v>81</v>
      </c>
      <c r="C11" s="72" t="s">
        <v>82</v>
      </c>
      <c r="D11" s="171" t="s">
        <v>84</v>
      </c>
      <c r="E11" s="170" t="s">
        <v>960</v>
      </c>
      <c r="F11" s="30" t="s">
        <v>1238</v>
      </c>
      <c r="G11" s="30" t="s">
        <v>1241</v>
      </c>
      <c r="H11" s="172"/>
    </row>
    <row r="12">
      <c r="A12" s="170">
        <v>193866.0</v>
      </c>
      <c r="B12" s="72" t="s">
        <v>89</v>
      </c>
      <c r="C12" s="72" t="s">
        <v>90</v>
      </c>
      <c r="D12" s="171" t="s">
        <v>92</v>
      </c>
      <c r="E12" s="170" t="s">
        <v>960</v>
      </c>
      <c r="F12" s="30" t="s">
        <v>1238</v>
      </c>
      <c r="G12" s="30" t="s">
        <v>1241</v>
      </c>
      <c r="H12" s="172"/>
    </row>
    <row r="13">
      <c r="A13" s="170">
        <v>193867.0</v>
      </c>
      <c r="B13" s="72" t="s">
        <v>93</v>
      </c>
      <c r="C13" s="72" t="s">
        <v>94</v>
      </c>
      <c r="D13" s="171" t="s">
        <v>96</v>
      </c>
      <c r="E13" s="170" t="s">
        <v>960</v>
      </c>
      <c r="F13" s="30" t="s">
        <v>1238</v>
      </c>
      <c r="G13" s="30" t="s">
        <v>1241</v>
      </c>
      <c r="H13" s="172"/>
    </row>
    <row r="14">
      <c r="A14" s="170">
        <v>193869.0</v>
      </c>
      <c r="B14" s="72" t="s">
        <v>101</v>
      </c>
      <c r="C14" s="72" t="s">
        <v>102</v>
      </c>
      <c r="D14" s="171" t="s">
        <v>104</v>
      </c>
      <c r="E14" s="170" t="s">
        <v>960</v>
      </c>
      <c r="F14" s="30" t="s">
        <v>1238</v>
      </c>
      <c r="G14" s="30" t="s">
        <v>1241</v>
      </c>
      <c r="H14" s="172"/>
    </row>
    <row r="15">
      <c r="A15" s="170">
        <v>193871.0</v>
      </c>
      <c r="B15" s="72" t="s">
        <v>108</v>
      </c>
      <c r="C15" s="72" t="s">
        <v>109</v>
      </c>
      <c r="D15" s="171" t="s">
        <v>111</v>
      </c>
      <c r="E15" s="170" t="s">
        <v>960</v>
      </c>
      <c r="F15" s="30" t="s">
        <v>1238</v>
      </c>
      <c r="G15" s="30" t="s">
        <v>1241</v>
      </c>
      <c r="H15" s="172"/>
    </row>
    <row r="16">
      <c r="A16" s="170">
        <v>193872.0</v>
      </c>
      <c r="B16" s="72" t="s">
        <v>112</v>
      </c>
      <c r="C16" s="72" t="s">
        <v>113</v>
      </c>
      <c r="D16" s="171" t="s">
        <v>115</v>
      </c>
      <c r="E16" s="170" t="s">
        <v>960</v>
      </c>
      <c r="F16" s="30" t="s">
        <v>1238</v>
      </c>
      <c r="G16" s="30" t="s">
        <v>1241</v>
      </c>
      <c r="H16" s="172"/>
    </row>
    <row r="17">
      <c r="A17" s="170">
        <v>193873.0</v>
      </c>
      <c r="B17" s="72" t="s">
        <v>116</v>
      </c>
      <c r="C17" s="72" t="s">
        <v>117</v>
      </c>
      <c r="D17" s="171" t="s">
        <v>118</v>
      </c>
      <c r="E17" s="170" t="s">
        <v>960</v>
      </c>
      <c r="F17" s="30" t="s">
        <v>1238</v>
      </c>
      <c r="G17" s="30" t="s">
        <v>1241</v>
      </c>
      <c r="H17" s="172"/>
    </row>
    <row r="18">
      <c r="A18" s="178">
        <v>193874.0</v>
      </c>
      <c r="B18" s="179" t="s">
        <v>119</v>
      </c>
      <c r="C18" s="179" t="s">
        <v>120</v>
      </c>
      <c r="D18" s="180" t="s">
        <v>122</v>
      </c>
      <c r="E18" s="178" t="s">
        <v>960</v>
      </c>
      <c r="F18" s="181" t="s">
        <v>1238</v>
      </c>
      <c r="G18" s="181" t="s">
        <v>1241</v>
      </c>
      <c r="H18" s="182" t="s">
        <v>1506</v>
      </c>
    </row>
    <row r="19">
      <c r="A19" s="178">
        <v>193875.0</v>
      </c>
      <c r="B19" s="179" t="s">
        <v>123</v>
      </c>
      <c r="C19" s="179" t="s">
        <v>124</v>
      </c>
      <c r="D19" s="180" t="s">
        <v>126</v>
      </c>
      <c r="E19" s="178" t="s">
        <v>960</v>
      </c>
      <c r="F19" s="181" t="s">
        <v>1238</v>
      </c>
      <c r="G19" s="181" t="s">
        <v>1241</v>
      </c>
      <c r="H19" s="182" t="s">
        <v>1510</v>
      </c>
    </row>
    <row r="20">
      <c r="A20" s="170">
        <v>193876.0</v>
      </c>
      <c r="B20" s="72" t="s">
        <v>127</v>
      </c>
      <c r="C20" s="72" t="s">
        <v>128</v>
      </c>
      <c r="D20" s="171" t="s">
        <v>130</v>
      </c>
      <c r="E20" s="170" t="s">
        <v>960</v>
      </c>
      <c r="F20" s="30" t="s">
        <v>1238</v>
      </c>
      <c r="G20" s="30" t="s">
        <v>1241</v>
      </c>
      <c r="H20" s="172"/>
    </row>
    <row r="21">
      <c r="A21" s="170">
        <v>193877.0</v>
      </c>
      <c r="B21" s="72" t="s">
        <v>131</v>
      </c>
      <c r="C21" s="72" t="s">
        <v>132</v>
      </c>
      <c r="D21" s="171" t="s">
        <v>134</v>
      </c>
      <c r="E21" s="170" t="s">
        <v>960</v>
      </c>
      <c r="F21" s="30" t="s">
        <v>1238</v>
      </c>
      <c r="G21" s="30" t="s">
        <v>1241</v>
      </c>
      <c r="H21" s="172"/>
    </row>
    <row r="22">
      <c r="A22" s="170">
        <v>193878.0</v>
      </c>
      <c r="B22" s="72" t="s">
        <v>135</v>
      </c>
      <c r="C22" s="72" t="s">
        <v>136</v>
      </c>
      <c r="D22" s="171" t="s">
        <v>138</v>
      </c>
      <c r="E22" s="170" t="s">
        <v>960</v>
      </c>
      <c r="F22" s="30" t="s">
        <v>1238</v>
      </c>
      <c r="G22" s="30" t="s">
        <v>1241</v>
      </c>
      <c r="H22" s="172"/>
    </row>
    <row r="23">
      <c r="A23" s="170">
        <v>193879.0</v>
      </c>
      <c r="B23" s="72" t="s">
        <v>139</v>
      </c>
      <c r="C23" s="72" t="s">
        <v>140</v>
      </c>
      <c r="D23" s="171" t="s">
        <v>142</v>
      </c>
      <c r="E23" s="170" t="s">
        <v>960</v>
      </c>
      <c r="F23" s="30" t="s">
        <v>1238</v>
      </c>
      <c r="G23" s="30" t="s">
        <v>1241</v>
      </c>
      <c r="H23" s="172"/>
    </row>
    <row r="24">
      <c r="A24" s="170">
        <v>193880.0</v>
      </c>
      <c r="B24" s="72" t="s">
        <v>143</v>
      </c>
      <c r="C24" s="72" t="s">
        <v>144</v>
      </c>
      <c r="D24" s="171" t="s">
        <v>146</v>
      </c>
      <c r="E24" s="170" t="s">
        <v>960</v>
      </c>
      <c r="F24" s="30" t="s">
        <v>1238</v>
      </c>
      <c r="G24" s="30" t="s">
        <v>1241</v>
      </c>
      <c r="H24" s="172"/>
    </row>
    <row r="25">
      <c r="A25" s="170">
        <v>193881.0</v>
      </c>
      <c r="B25" s="72" t="s">
        <v>147</v>
      </c>
      <c r="C25" s="72" t="s">
        <v>148</v>
      </c>
      <c r="D25" s="171" t="s">
        <v>150</v>
      </c>
      <c r="E25" s="170" t="s">
        <v>960</v>
      </c>
      <c r="F25" s="30" t="s">
        <v>1238</v>
      </c>
      <c r="G25" s="30" t="s">
        <v>1241</v>
      </c>
      <c r="H25" s="172"/>
    </row>
    <row r="26">
      <c r="A26" s="170">
        <v>193882.0</v>
      </c>
      <c r="B26" s="72" t="s">
        <v>151</v>
      </c>
      <c r="C26" s="72" t="s">
        <v>152</v>
      </c>
      <c r="D26" s="183"/>
      <c r="E26" s="170" t="s">
        <v>960</v>
      </c>
      <c r="F26" s="30" t="s">
        <v>1238</v>
      </c>
      <c r="G26" s="30" t="s">
        <v>1241</v>
      </c>
      <c r="H26" s="172"/>
    </row>
    <row r="27">
      <c r="A27" s="170">
        <v>193883.0</v>
      </c>
      <c r="B27" s="72" t="s">
        <v>154</v>
      </c>
      <c r="C27" s="72" t="s">
        <v>155</v>
      </c>
      <c r="D27" s="171" t="s">
        <v>157</v>
      </c>
      <c r="E27" s="170" t="s">
        <v>960</v>
      </c>
      <c r="F27" s="30" t="s">
        <v>1238</v>
      </c>
      <c r="G27" s="30" t="s">
        <v>1241</v>
      </c>
      <c r="H27" s="172"/>
    </row>
    <row r="28">
      <c r="A28" s="170">
        <v>193884.0</v>
      </c>
      <c r="B28" s="72" t="s">
        <v>158</v>
      </c>
      <c r="C28" s="72" t="s">
        <v>159</v>
      </c>
      <c r="D28" s="171" t="s">
        <v>161</v>
      </c>
      <c r="E28" s="170" t="s">
        <v>960</v>
      </c>
      <c r="F28" s="30" t="s">
        <v>1238</v>
      </c>
      <c r="G28" s="30" t="s">
        <v>1241</v>
      </c>
      <c r="H28" s="172"/>
    </row>
    <row r="29">
      <c r="A29" s="170">
        <v>193885.0</v>
      </c>
      <c r="B29" s="72" t="s">
        <v>162</v>
      </c>
      <c r="C29" s="72" t="s">
        <v>163</v>
      </c>
      <c r="D29" s="171" t="s">
        <v>165</v>
      </c>
      <c r="E29" s="170" t="s">
        <v>960</v>
      </c>
      <c r="F29" s="30" t="s">
        <v>1238</v>
      </c>
      <c r="G29" s="30" t="s">
        <v>1241</v>
      </c>
      <c r="H29" s="172"/>
    </row>
    <row r="30">
      <c r="A30" s="170">
        <v>193886.0</v>
      </c>
      <c r="B30" s="72" t="s">
        <v>166</v>
      </c>
      <c r="C30" s="72" t="s">
        <v>167</v>
      </c>
      <c r="D30" s="171" t="s">
        <v>169</v>
      </c>
      <c r="E30" s="170" t="s">
        <v>960</v>
      </c>
      <c r="F30" s="30" t="s">
        <v>1238</v>
      </c>
      <c r="G30" s="30" t="s">
        <v>1241</v>
      </c>
      <c r="H30" s="172"/>
    </row>
    <row r="31">
      <c r="A31" s="170">
        <v>193887.0</v>
      </c>
      <c r="B31" s="72" t="s">
        <v>170</v>
      </c>
      <c r="C31" s="72" t="s">
        <v>171</v>
      </c>
      <c r="D31" s="171" t="s">
        <v>173</v>
      </c>
      <c r="E31" s="170" t="s">
        <v>960</v>
      </c>
      <c r="F31" s="30" t="s">
        <v>1238</v>
      </c>
      <c r="G31" s="30" t="s">
        <v>1241</v>
      </c>
      <c r="H31" s="172"/>
    </row>
    <row r="32">
      <c r="A32" s="170">
        <v>193889.0</v>
      </c>
      <c r="B32" s="72" t="s">
        <v>178</v>
      </c>
      <c r="C32" s="72" t="s">
        <v>179</v>
      </c>
      <c r="D32" s="171" t="s">
        <v>181</v>
      </c>
      <c r="E32" s="170" t="s">
        <v>960</v>
      </c>
      <c r="F32" s="30" t="s">
        <v>1238</v>
      </c>
      <c r="G32" s="30" t="s">
        <v>1241</v>
      </c>
      <c r="H32" s="172"/>
    </row>
    <row r="33">
      <c r="A33" s="170">
        <v>193890.0</v>
      </c>
      <c r="B33" s="72" t="s">
        <v>182</v>
      </c>
      <c r="C33" s="72" t="s">
        <v>183</v>
      </c>
      <c r="D33" s="171" t="s">
        <v>185</v>
      </c>
      <c r="E33" s="170" t="s">
        <v>960</v>
      </c>
      <c r="F33" s="30" t="s">
        <v>1238</v>
      </c>
      <c r="G33" s="30" t="s">
        <v>1241</v>
      </c>
      <c r="H33" s="172"/>
    </row>
    <row r="34">
      <c r="A34" s="170">
        <v>193891.0</v>
      </c>
      <c r="B34" s="72" t="s">
        <v>186</v>
      </c>
      <c r="C34" s="72" t="s">
        <v>187</v>
      </c>
      <c r="D34" s="171" t="s">
        <v>189</v>
      </c>
      <c r="E34" s="170" t="s">
        <v>960</v>
      </c>
      <c r="F34" s="30" t="s">
        <v>1238</v>
      </c>
      <c r="G34" s="30" t="s">
        <v>1241</v>
      </c>
      <c r="H34" s="172"/>
    </row>
    <row r="35">
      <c r="A35" s="170">
        <v>193892.0</v>
      </c>
      <c r="B35" s="72" t="s">
        <v>190</v>
      </c>
      <c r="C35" s="72" t="s">
        <v>191</v>
      </c>
      <c r="D35" s="171" t="s">
        <v>193</v>
      </c>
      <c r="E35" s="170" t="s">
        <v>960</v>
      </c>
      <c r="F35" s="30" t="s">
        <v>1238</v>
      </c>
      <c r="G35" s="30" t="s">
        <v>1241</v>
      </c>
      <c r="H35" s="172"/>
    </row>
    <row r="36">
      <c r="A36" s="170">
        <v>193893.0</v>
      </c>
      <c r="B36" s="72" t="s">
        <v>194</v>
      </c>
      <c r="C36" s="72" t="s">
        <v>195</v>
      </c>
      <c r="D36" s="171" t="s">
        <v>196</v>
      </c>
      <c r="E36" s="170" t="s">
        <v>960</v>
      </c>
      <c r="F36" s="30" t="s">
        <v>1238</v>
      </c>
      <c r="G36" s="30" t="s">
        <v>1241</v>
      </c>
      <c r="H36" s="172"/>
    </row>
    <row r="37">
      <c r="A37" s="170">
        <v>193897.0</v>
      </c>
      <c r="B37" s="72" t="s">
        <v>209</v>
      </c>
      <c r="C37" s="72" t="s">
        <v>210</v>
      </c>
      <c r="D37" s="171" t="s">
        <v>212</v>
      </c>
      <c r="E37" s="170" t="s">
        <v>960</v>
      </c>
      <c r="F37" s="30" t="s">
        <v>1238</v>
      </c>
      <c r="G37" s="30" t="s">
        <v>1241</v>
      </c>
      <c r="H37" s="172"/>
    </row>
    <row r="38">
      <c r="A38" s="170">
        <v>193898.0</v>
      </c>
      <c r="B38" s="72" t="s">
        <v>213</v>
      </c>
      <c r="C38" s="72" t="s">
        <v>214</v>
      </c>
      <c r="D38" s="171" t="s">
        <v>216</v>
      </c>
      <c r="E38" s="170" t="s">
        <v>960</v>
      </c>
      <c r="F38" s="30" t="s">
        <v>1238</v>
      </c>
      <c r="G38" s="30" t="s">
        <v>1241</v>
      </c>
      <c r="H38" s="172"/>
    </row>
    <row r="39">
      <c r="A39" s="170">
        <v>193899.0</v>
      </c>
      <c r="B39" s="72" t="s">
        <v>217</v>
      </c>
      <c r="C39" s="72" t="s">
        <v>152</v>
      </c>
      <c r="D39" s="171" t="s">
        <v>219</v>
      </c>
      <c r="E39" s="170" t="s">
        <v>960</v>
      </c>
      <c r="F39" s="30" t="s">
        <v>1238</v>
      </c>
      <c r="G39" s="30" t="s">
        <v>1241</v>
      </c>
      <c r="H39" s="70" t="s">
        <v>3572</v>
      </c>
    </row>
    <row r="40">
      <c r="A40" s="170">
        <v>193900.0</v>
      </c>
      <c r="B40" s="72" t="s">
        <v>220</v>
      </c>
      <c r="C40" s="72" t="s">
        <v>221</v>
      </c>
      <c r="D40" s="171" t="s">
        <v>223</v>
      </c>
      <c r="E40" s="170" t="s">
        <v>960</v>
      </c>
      <c r="F40" s="30" t="s">
        <v>1238</v>
      </c>
      <c r="G40" s="30" t="s">
        <v>1241</v>
      </c>
      <c r="H40" s="172"/>
    </row>
    <row r="41">
      <c r="A41" s="170">
        <v>193901.0</v>
      </c>
      <c r="B41" s="72" t="s">
        <v>224</v>
      </c>
      <c r="C41" s="72" t="s">
        <v>225</v>
      </c>
      <c r="D41" s="171" t="s">
        <v>226</v>
      </c>
      <c r="E41" s="170" t="s">
        <v>960</v>
      </c>
      <c r="F41" s="30" t="s">
        <v>1238</v>
      </c>
      <c r="G41" s="30" t="s">
        <v>1241</v>
      </c>
      <c r="H41" s="172"/>
    </row>
    <row r="42">
      <c r="A42" s="170">
        <v>193902.0</v>
      </c>
      <c r="B42" s="72" t="s">
        <v>227</v>
      </c>
      <c r="C42" s="72" t="s">
        <v>228</v>
      </c>
      <c r="D42" s="171" t="s">
        <v>230</v>
      </c>
      <c r="E42" s="170" t="s">
        <v>960</v>
      </c>
      <c r="F42" s="30" t="s">
        <v>1238</v>
      </c>
      <c r="G42" s="30" t="s">
        <v>1241</v>
      </c>
      <c r="H42" s="172"/>
    </row>
    <row r="43">
      <c r="A43" s="170">
        <v>193903.0</v>
      </c>
      <c r="B43" s="72" t="s">
        <v>231</v>
      </c>
      <c r="C43" s="72" t="s">
        <v>232</v>
      </c>
      <c r="D43" s="184" t="s">
        <v>234</v>
      </c>
      <c r="E43" s="170" t="s">
        <v>960</v>
      </c>
      <c r="F43" s="30" t="s">
        <v>1238</v>
      </c>
      <c r="G43" s="30" t="s">
        <v>1241</v>
      </c>
      <c r="H43" s="70" t="s">
        <v>3573</v>
      </c>
    </row>
    <row r="44">
      <c r="A44" s="170">
        <v>193904.0</v>
      </c>
      <c r="B44" s="72" t="s">
        <v>235</v>
      </c>
      <c r="C44" s="72" t="s">
        <v>236</v>
      </c>
      <c r="D44" s="171" t="s">
        <v>238</v>
      </c>
      <c r="E44" s="170" t="s">
        <v>960</v>
      </c>
      <c r="F44" s="30" t="s">
        <v>1238</v>
      </c>
      <c r="G44" s="30" t="s">
        <v>1241</v>
      </c>
      <c r="H44" s="172"/>
    </row>
    <row r="45">
      <c r="A45" s="170">
        <v>193905.0</v>
      </c>
      <c r="B45" s="72" t="s">
        <v>239</v>
      </c>
      <c r="C45" s="72" t="s">
        <v>240</v>
      </c>
      <c r="D45" s="171" t="s">
        <v>242</v>
      </c>
      <c r="E45" s="170" t="s">
        <v>960</v>
      </c>
      <c r="F45" s="30" t="s">
        <v>1238</v>
      </c>
      <c r="G45" s="30" t="s">
        <v>1241</v>
      </c>
      <c r="H45" s="172"/>
    </row>
    <row r="46">
      <c r="A46" s="170">
        <v>193907.0</v>
      </c>
      <c r="B46" s="72" t="s">
        <v>247</v>
      </c>
      <c r="C46" s="72" t="s">
        <v>248</v>
      </c>
      <c r="D46" s="171" t="s">
        <v>250</v>
      </c>
      <c r="E46" s="170" t="s">
        <v>960</v>
      </c>
      <c r="F46" s="30" t="s">
        <v>1238</v>
      </c>
      <c r="G46" s="30" t="s">
        <v>1241</v>
      </c>
      <c r="H46" s="172"/>
    </row>
    <row r="47">
      <c r="A47" s="170">
        <v>193908.0</v>
      </c>
      <c r="B47" s="72" t="s">
        <v>251</v>
      </c>
      <c r="C47" s="72" t="s">
        <v>252</v>
      </c>
      <c r="D47" s="171" t="s">
        <v>253</v>
      </c>
      <c r="E47" s="170" t="s">
        <v>960</v>
      </c>
      <c r="F47" s="30" t="s">
        <v>1238</v>
      </c>
      <c r="G47" s="30" t="s">
        <v>1241</v>
      </c>
      <c r="H47" s="172"/>
    </row>
    <row r="48">
      <c r="A48" s="170">
        <v>193909.0</v>
      </c>
      <c r="B48" s="72" t="s">
        <v>254</v>
      </c>
      <c r="C48" s="72" t="s">
        <v>255</v>
      </c>
      <c r="D48" s="171" t="s">
        <v>257</v>
      </c>
      <c r="E48" s="170" t="s">
        <v>960</v>
      </c>
      <c r="F48" s="30" t="s">
        <v>1238</v>
      </c>
      <c r="G48" s="30" t="s">
        <v>1241</v>
      </c>
      <c r="H48" s="172"/>
    </row>
    <row r="49">
      <c r="A49" s="170">
        <v>193910.0</v>
      </c>
      <c r="B49" s="72" t="s">
        <v>258</v>
      </c>
      <c r="C49" s="72" t="s">
        <v>259</v>
      </c>
      <c r="D49" s="171" t="s">
        <v>261</v>
      </c>
      <c r="E49" s="170" t="s">
        <v>960</v>
      </c>
      <c r="F49" s="30" t="s">
        <v>1238</v>
      </c>
      <c r="G49" s="30" t="s">
        <v>1241</v>
      </c>
      <c r="H49" s="172"/>
    </row>
    <row r="50">
      <c r="A50" s="170">
        <v>193912.0</v>
      </c>
      <c r="B50" s="72" t="s">
        <v>265</v>
      </c>
      <c r="C50" s="72" t="s">
        <v>266</v>
      </c>
      <c r="D50" s="171" t="s">
        <v>268</v>
      </c>
      <c r="E50" s="170" t="s">
        <v>960</v>
      </c>
      <c r="F50" s="30" t="s">
        <v>1238</v>
      </c>
      <c r="G50" s="30" t="s">
        <v>1241</v>
      </c>
      <c r="H50" s="172"/>
    </row>
    <row r="51">
      <c r="A51" s="178">
        <v>193913.0</v>
      </c>
      <c r="B51" s="179" t="s">
        <v>269</v>
      </c>
      <c r="C51" s="179" t="s">
        <v>270</v>
      </c>
      <c r="D51" s="180" t="s">
        <v>272</v>
      </c>
      <c r="E51" s="178" t="s">
        <v>960</v>
      </c>
      <c r="F51" s="181" t="s">
        <v>1238</v>
      </c>
      <c r="G51" s="181" t="s">
        <v>1241</v>
      </c>
      <c r="H51" s="182" t="s">
        <v>3574</v>
      </c>
    </row>
    <row r="52">
      <c r="A52" s="170">
        <v>193914.0</v>
      </c>
      <c r="B52" s="72" t="s">
        <v>273</v>
      </c>
      <c r="C52" s="72" t="s">
        <v>274</v>
      </c>
      <c r="D52" s="171" t="s">
        <v>276</v>
      </c>
      <c r="E52" s="170" t="s">
        <v>960</v>
      </c>
      <c r="F52" s="30" t="s">
        <v>1238</v>
      </c>
      <c r="G52" s="30" t="s">
        <v>1241</v>
      </c>
      <c r="H52" s="172"/>
    </row>
    <row r="53">
      <c r="A53" s="170">
        <v>193915.0</v>
      </c>
      <c r="B53" s="72" t="s">
        <v>277</v>
      </c>
      <c r="C53" s="72" t="s">
        <v>278</v>
      </c>
      <c r="D53" s="171" t="s">
        <v>280</v>
      </c>
      <c r="E53" s="170" t="s">
        <v>960</v>
      </c>
      <c r="F53" s="30" t="s">
        <v>1238</v>
      </c>
      <c r="G53" s="30" t="s">
        <v>1241</v>
      </c>
      <c r="H53" s="172"/>
    </row>
    <row r="54">
      <c r="A54" s="170">
        <v>193918.0</v>
      </c>
      <c r="B54" s="72" t="s">
        <v>288</v>
      </c>
      <c r="C54" s="72" t="s">
        <v>289</v>
      </c>
      <c r="D54" s="171" t="s">
        <v>291</v>
      </c>
      <c r="E54" s="170" t="s">
        <v>960</v>
      </c>
      <c r="F54" s="30" t="s">
        <v>1238</v>
      </c>
      <c r="G54" s="30" t="s">
        <v>1241</v>
      </c>
      <c r="H54" s="172"/>
    </row>
    <row r="55">
      <c r="A55" s="170">
        <v>193919.0</v>
      </c>
      <c r="B55" s="72" t="s">
        <v>292</v>
      </c>
      <c r="C55" s="72" t="s">
        <v>293</v>
      </c>
      <c r="D55" s="171" t="s">
        <v>295</v>
      </c>
      <c r="E55" s="170" t="s">
        <v>960</v>
      </c>
      <c r="F55" s="30" t="s">
        <v>1238</v>
      </c>
      <c r="G55" s="30" t="s">
        <v>1241</v>
      </c>
      <c r="H55" s="172"/>
    </row>
    <row r="56">
      <c r="A56" s="170">
        <v>193922.0</v>
      </c>
      <c r="B56" s="72" t="s">
        <v>304</v>
      </c>
      <c r="C56" s="72" t="s">
        <v>305</v>
      </c>
      <c r="D56" s="171" t="s">
        <v>307</v>
      </c>
      <c r="E56" s="170" t="s">
        <v>960</v>
      </c>
      <c r="F56" s="30" t="s">
        <v>1238</v>
      </c>
      <c r="G56" s="30" t="s">
        <v>1241</v>
      </c>
      <c r="H56" s="172"/>
    </row>
    <row r="57">
      <c r="A57" s="170">
        <v>193923.0</v>
      </c>
      <c r="B57" s="72" t="s">
        <v>308</v>
      </c>
      <c r="C57" s="72" t="s">
        <v>309</v>
      </c>
      <c r="D57" s="171" t="s">
        <v>311</v>
      </c>
      <c r="E57" s="170" t="s">
        <v>960</v>
      </c>
      <c r="F57" s="30" t="s">
        <v>1238</v>
      </c>
      <c r="G57" s="30" t="s">
        <v>1241</v>
      </c>
      <c r="H57" s="172"/>
    </row>
    <row r="58">
      <c r="A58" s="170">
        <v>193924.0</v>
      </c>
      <c r="B58" s="72" t="s">
        <v>312</v>
      </c>
      <c r="C58" s="72" t="s">
        <v>313</v>
      </c>
      <c r="D58" s="171" t="s">
        <v>314</v>
      </c>
      <c r="E58" s="170" t="s">
        <v>960</v>
      </c>
      <c r="F58" s="30" t="s">
        <v>1238</v>
      </c>
      <c r="G58" s="30" t="s">
        <v>1241</v>
      </c>
      <c r="H58" s="172"/>
    </row>
    <row r="59">
      <c r="A59" s="170">
        <v>193925.0</v>
      </c>
      <c r="B59" s="72" t="s">
        <v>315</v>
      </c>
      <c r="C59" s="72" t="s">
        <v>316</v>
      </c>
      <c r="D59" s="183"/>
      <c r="E59" s="170" t="s">
        <v>960</v>
      </c>
      <c r="F59" s="30" t="s">
        <v>1238</v>
      </c>
      <c r="G59" s="30" t="s">
        <v>1241</v>
      </c>
      <c r="H59" s="172"/>
    </row>
    <row r="60">
      <c r="A60" s="170">
        <v>193936.0</v>
      </c>
      <c r="B60" s="72" t="s">
        <v>356</v>
      </c>
      <c r="C60" s="72" t="s">
        <v>195</v>
      </c>
      <c r="D60" s="171" t="s">
        <v>357</v>
      </c>
      <c r="E60" s="170" t="s">
        <v>960</v>
      </c>
      <c r="F60" s="30" t="s">
        <v>1238</v>
      </c>
      <c r="G60" s="30" t="s">
        <v>1241</v>
      </c>
      <c r="H60" s="172"/>
    </row>
    <row r="61">
      <c r="A61" s="178">
        <v>193943.0</v>
      </c>
      <c r="B61" s="179" t="s">
        <v>380</v>
      </c>
      <c r="C61" s="179" t="s">
        <v>381</v>
      </c>
      <c r="D61" s="180" t="s">
        <v>383</v>
      </c>
      <c r="E61" s="178" t="s">
        <v>960</v>
      </c>
      <c r="F61" s="181" t="s">
        <v>1238</v>
      </c>
      <c r="G61" s="181" t="s">
        <v>1241</v>
      </c>
      <c r="H61" s="182" t="s">
        <v>1506</v>
      </c>
    </row>
    <row r="62">
      <c r="A62" s="178">
        <v>193945.0</v>
      </c>
      <c r="B62" s="179" t="s">
        <v>387</v>
      </c>
      <c r="C62" s="179" t="s">
        <v>388</v>
      </c>
      <c r="D62" s="180" t="s">
        <v>390</v>
      </c>
      <c r="E62" s="178" t="s">
        <v>960</v>
      </c>
      <c r="F62" s="181" t="s">
        <v>1238</v>
      </c>
      <c r="G62" s="181" t="s">
        <v>1241</v>
      </c>
      <c r="H62" s="182" t="s">
        <v>3575</v>
      </c>
    </row>
    <row r="63">
      <c r="A63" s="170">
        <v>193972.0</v>
      </c>
      <c r="B63" s="72" t="s">
        <v>480</v>
      </c>
      <c r="C63" s="72" t="s">
        <v>481</v>
      </c>
      <c r="D63" s="171" t="s">
        <v>483</v>
      </c>
      <c r="E63" s="170" t="s">
        <v>960</v>
      </c>
      <c r="F63" s="30" t="s">
        <v>1238</v>
      </c>
      <c r="G63" s="30" t="s">
        <v>1241</v>
      </c>
      <c r="H63" s="172"/>
    </row>
    <row r="64">
      <c r="A64" s="178">
        <v>193977.0</v>
      </c>
      <c r="B64" s="179" t="s">
        <v>495</v>
      </c>
      <c r="C64" s="179" t="s">
        <v>496</v>
      </c>
      <c r="D64" s="180" t="s">
        <v>497</v>
      </c>
      <c r="E64" s="178" t="s">
        <v>960</v>
      </c>
      <c r="F64" s="181" t="s">
        <v>1238</v>
      </c>
      <c r="G64" s="181" t="s">
        <v>1241</v>
      </c>
      <c r="H64" s="182" t="s">
        <v>3576</v>
      </c>
    </row>
    <row r="65">
      <c r="A65" s="170">
        <v>194084.0</v>
      </c>
      <c r="B65" s="72" t="s">
        <v>791</v>
      </c>
      <c r="C65" s="72" t="s">
        <v>792</v>
      </c>
      <c r="D65" s="171" t="s">
        <v>794</v>
      </c>
      <c r="E65" s="170" t="s">
        <v>960</v>
      </c>
      <c r="F65" s="30" t="s">
        <v>1238</v>
      </c>
      <c r="G65" s="30" t="s">
        <v>1241</v>
      </c>
      <c r="H65" s="172"/>
    </row>
    <row r="66">
      <c r="A66" s="170">
        <v>194107.0</v>
      </c>
      <c r="B66" s="72" t="s">
        <v>820</v>
      </c>
      <c r="C66" s="72" t="s">
        <v>821</v>
      </c>
      <c r="D66" s="171"/>
      <c r="E66" s="170" t="s">
        <v>960</v>
      </c>
      <c r="F66" s="30" t="s">
        <v>1238</v>
      </c>
      <c r="G66" s="30" t="s">
        <v>1241</v>
      </c>
      <c r="H66" s="172"/>
    </row>
    <row r="67">
      <c r="A67" s="185">
        <v>194224.0</v>
      </c>
      <c r="B67" s="186" t="s">
        <v>955</v>
      </c>
      <c r="C67" s="186" t="s">
        <v>956</v>
      </c>
      <c r="D67" s="187"/>
      <c r="E67" s="185" t="s">
        <v>961</v>
      </c>
      <c r="F67" s="188" t="s">
        <v>1238</v>
      </c>
      <c r="G67" s="188" t="s">
        <v>3577</v>
      </c>
      <c r="H67" s="189"/>
    </row>
    <row r="68">
      <c r="A68" s="185">
        <v>193853.0</v>
      </c>
      <c r="B68" s="186" t="s">
        <v>37</v>
      </c>
      <c r="C68" s="186" t="s">
        <v>38</v>
      </c>
      <c r="D68" s="190" t="s">
        <v>40</v>
      </c>
      <c r="E68" s="185" t="s">
        <v>961</v>
      </c>
      <c r="F68" s="188" t="s">
        <v>1238</v>
      </c>
      <c r="G68" s="188" t="s">
        <v>3577</v>
      </c>
      <c r="H68" s="189"/>
    </row>
    <row r="69">
      <c r="A69" s="185">
        <v>193854.0</v>
      </c>
      <c r="B69" s="186" t="s">
        <v>41</v>
      </c>
      <c r="C69" s="186" t="s">
        <v>42</v>
      </c>
      <c r="D69" s="190" t="s">
        <v>44</v>
      </c>
      <c r="E69" s="185" t="s">
        <v>961</v>
      </c>
      <c r="F69" s="188" t="s">
        <v>1238</v>
      </c>
      <c r="G69" s="188" t="s">
        <v>3577</v>
      </c>
      <c r="H69" s="189"/>
    </row>
    <row r="70">
      <c r="A70" s="185">
        <v>193855.0</v>
      </c>
      <c r="B70" s="186" t="s">
        <v>45</v>
      </c>
      <c r="C70" s="186" t="s">
        <v>46</v>
      </c>
      <c r="D70" s="190" t="s">
        <v>48</v>
      </c>
      <c r="E70" s="185" t="s">
        <v>961</v>
      </c>
      <c r="F70" s="188" t="s">
        <v>1238</v>
      </c>
      <c r="G70" s="188" t="s">
        <v>3577</v>
      </c>
      <c r="H70" s="189"/>
    </row>
    <row r="71">
      <c r="A71" s="185">
        <v>193856.0</v>
      </c>
      <c r="B71" s="186" t="s">
        <v>49</v>
      </c>
      <c r="C71" s="186" t="s">
        <v>50</v>
      </c>
      <c r="D71" s="190" t="s">
        <v>52</v>
      </c>
      <c r="E71" s="185" t="s">
        <v>961</v>
      </c>
      <c r="F71" s="188" t="s">
        <v>1238</v>
      </c>
      <c r="G71" s="188" t="s">
        <v>3577</v>
      </c>
      <c r="H71" s="189"/>
    </row>
    <row r="72">
      <c r="A72" s="185">
        <v>194063.0</v>
      </c>
      <c r="B72" s="186" t="s">
        <v>744</v>
      </c>
      <c r="C72" s="186" t="s">
        <v>745</v>
      </c>
      <c r="D72" s="187"/>
      <c r="E72" s="185" t="s">
        <v>961</v>
      </c>
      <c r="F72" s="188" t="s">
        <v>1238</v>
      </c>
      <c r="G72" s="188" t="s">
        <v>3577</v>
      </c>
      <c r="H72" s="189"/>
    </row>
    <row r="73">
      <c r="A73" s="185">
        <v>193928.0</v>
      </c>
      <c r="B73" s="186" t="s">
        <v>325</v>
      </c>
      <c r="C73" s="186" t="s">
        <v>326</v>
      </c>
      <c r="D73" s="190" t="s">
        <v>328</v>
      </c>
      <c r="E73" s="185" t="s">
        <v>961</v>
      </c>
      <c r="F73" s="188" t="s">
        <v>1238</v>
      </c>
      <c r="G73" s="188" t="s">
        <v>3577</v>
      </c>
      <c r="H73" s="189"/>
    </row>
    <row r="74">
      <c r="A74" s="185">
        <v>193916.0</v>
      </c>
      <c r="B74" s="186" t="s">
        <v>281</v>
      </c>
      <c r="C74" s="186" t="s">
        <v>282</v>
      </c>
      <c r="D74" s="190" t="s">
        <v>283</v>
      </c>
      <c r="E74" s="185" t="s">
        <v>961</v>
      </c>
      <c r="F74" s="188" t="s">
        <v>1238</v>
      </c>
      <c r="G74" s="188" t="s">
        <v>3577</v>
      </c>
      <c r="H74" s="189"/>
    </row>
    <row r="75">
      <c r="A75" s="185">
        <v>193920.0</v>
      </c>
      <c r="B75" s="186" t="s">
        <v>296</v>
      </c>
      <c r="C75" s="186" t="s">
        <v>297</v>
      </c>
      <c r="D75" s="190" t="s">
        <v>299</v>
      </c>
      <c r="E75" s="185" t="s">
        <v>961</v>
      </c>
      <c r="F75" s="188" t="s">
        <v>1238</v>
      </c>
      <c r="G75" s="188" t="s">
        <v>3577</v>
      </c>
      <c r="H75" s="189"/>
    </row>
    <row r="76">
      <c r="A76" s="185">
        <v>193858.0</v>
      </c>
      <c r="B76" s="186" t="s">
        <v>57</v>
      </c>
      <c r="C76" s="186" t="s">
        <v>58</v>
      </c>
      <c r="D76" s="190" t="s">
        <v>60</v>
      </c>
      <c r="E76" s="185" t="s">
        <v>961</v>
      </c>
      <c r="F76" s="188" t="s">
        <v>1238</v>
      </c>
      <c r="G76" s="188" t="s">
        <v>3577</v>
      </c>
      <c r="H76" s="189"/>
    </row>
    <row r="77">
      <c r="A77" s="185">
        <v>193860.0</v>
      </c>
      <c r="B77" s="186" t="s">
        <v>65</v>
      </c>
      <c r="C77" s="186" t="s">
        <v>66</v>
      </c>
      <c r="D77" s="190" t="s">
        <v>68</v>
      </c>
      <c r="E77" s="185" t="s">
        <v>961</v>
      </c>
      <c r="F77" s="188" t="s">
        <v>1238</v>
      </c>
      <c r="G77" s="188" t="s">
        <v>3577</v>
      </c>
      <c r="H77" s="189"/>
    </row>
    <row r="78">
      <c r="A78" s="185">
        <v>193906.0</v>
      </c>
      <c r="B78" s="186" t="s">
        <v>243</v>
      </c>
      <c r="C78" s="186" t="s">
        <v>244</v>
      </c>
      <c r="D78" s="190" t="s">
        <v>246</v>
      </c>
      <c r="E78" s="185" t="s">
        <v>961</v>
      </c>
      <c r="F78" s="188" t="s">
        <v>1238</v>
      </c>
      <c r="G78" s="188" t="s">
        <v>3577</v>
      </c>
      <c r="H78" s="189"/>
    </row>
    <row r="79">
      <c r="A79" s="185">
        <v>193921.0</v>
      </c>
      <c r="B79" s="186" t="s">
        <v>300</v>
      </c>
      <c r="C79" s="186" t="s">
        <v>301</v>
      </c>
      <c r="D79" s="190" t="s">
        <v>303</v>
      </c>
      <c r="E79" s="185" t="s">
        <v>961</v>
      </c>
      <c r="F79" s="188" t="s">
        <v>1238</v>
      </c>
      <c r="G79" s="188" t="s">
        <v>3577</v>
      </c>
      <c r="H79" s="189"/>
    </row>
    <row r="80">
      <c r="A80" s="185">
        <v>193894.0</v>
      </c>
      <c r="B80" s="186" t="s">
        <v>197</v>
      </c>
      <c r="C80" s="186" t="s">
        <v>198</v>
      </c>
      <c r="D80" s="190" t="s">
        <v>200</v>
      </c>
      <c r="E80" s="185" t="s">
        <v>961</v>
      </c>
      <c r="F80" s="188" t="s">
        <v>1238</v>
      </c>
      <c r="G80" s="188" t="s">
        <v>3577</v>
      </c>
      <c r="H80" s="189"/>
    </row>
    <row r="81">
      <c r="A81" s="185">
        <v>193895.0</v>
      </c>
      <c r="B81" s="186" t="s">
        <v>201</v>
      </c>
      <c r="C81" s="186" t="s">
        <v>202</v>
      </c>
      <c r="D81" s="190" t="s">
        <v>204</v>
      </c>
      <c r="E81" s="185" t="s">
        <v>961</v>
      </c>
      <c r="F81" s="188" t="s">
        <v>1238</v>
      </c>
      <c r="G81" s="188" t="s">
        <v>3577</v>
      </c>
      <c r="H81" s="189"/>
    </row>
    <row r="82">
      <c r="A82" s="185">
        <v>193888.0</v>
      </c>
      <c r="B82" s="186" t="s">
        <v>174</v>
      </c>
      <c r="C82" s="186" t="s">
        <v>175</v>
      </c>
      <c r="D82" s="190" t="s">
        <v>177</v>
      </c>
      <c r="E82" s="185" t="s">
        <v>961</v>
      </c>
      <c r="F82" s="188" t="s">
        <v>1238</v>
      </c>
      <c r="G82" s="188" t="s">
        <v>3577</v>
      </c>
      <c r="H82" s="189"/>
    </row>
    <row r="83">
      <c r="A83" s="185">
        <v>193917.0</v>
      </c>
      <c r="B83" s="186" t="s">
        <v>284</v>
      </c>
      <c r="C83" s="186" t="s">
        <v>285</v>
      </c>
      <c r="D83" s="190" t="s">
        <v>287</v>
      </c>
      <c r="E83" s="185" t="s">
        <v>961</v>
      </c>
      <c r="F83" s="188" t="s">
        <v>1238</v>
      </c>
      <c r="G83" s="188" t="s">
        <v>3577</v>
      </c>
      <c r="H83" s="189"/>
    </row>
    <row r="84">
      <c r="A84" s="185">
        <v>193870.0</v>
      </c>
      <c r="B84" s="186" t="s">
        <v>105</v>
      </c>
      <c r="C84" s="186" t="s">
        <v>106</v>
      </c>
      <c r="D84" s="190" t="s">
        <v>107</v>
      </c>
      <c r="E84" s="185" t="s">
        <v>961</v>
      </c>
      <c r="F84" s="188" t="s">
        <v>1238</v>
      </c>
      <c r="G84" s="188" t="s">
        <v>3577</v>
      </c>
      <c r="H84" s="189"/>
    </row>
    <row r="85">
      <c r="A85" s="185">
        <v>193865.0</v>
      </c>
      <c r="B85" s="186" t="s">
        <v>85</v>
      </c>
      <c r="C85" s="186" t="s">
        <v>86</v>
      </c>
      <c r="D85" s="190" t="s">
        <v>88</v>
      </c>
      <c r="E85" s="185" t="s">
        <v>961</v>
      </c>
      <c r="F85" s="188" t="s">
        <v>1238</v>
      </c>
      <c r="G85" s="188" t="s">
        <v>3577</v>
      </c>
      <c r="H85" s="189"/>
    </row>
    <row r="86">
      <c r="A86" s="185">
        <v>193896.0</v>
      </c>
      <c r="B86" s="186" t="s">
        <v>205</v>
      </c>
      <c r="C86" s="186" t="s">
        <v>206</v>
      </c>
      <c r="D86" s="190" t="s">
        <v>208</v>
      </c>
      <c r="E86" s="185" t="s">
        <v>961</v>
      </c>
      <c r="F86" s="188" t="s">
        <v>1238</v>
      </c>
      <c r="G86" s="188" t="s">
        <v>3577</v>
      </c>
      <c r="H86" s="189"/>
    </row>
    <row r="87">
      <c r="A87" s="185">
        <v>193868.0</v>
      </c>
      <c r="B87" s="186" t="s">
        <v>97</v>
      </c>
      <c r="C87" s="186" t="s">
        <v>98</v>
      </c>
      <c r="D87" s="190" t="s">
        <v>100</v>
      </c>
      <c r="E87" s="185" t="s">
        <v>961</v>
      </c>
      <c r="F87" s="188" t="s">
        <v>1238</v>
      </c>
      <c r="G87" s="188" t="s">
        <v>3577</v>
      </c>
      <c r="H87" s="189"/>
    </row>
    <row r="88">
      <c r="A88" s="185">
        <v>193911.0</v>
      </c>
      <c r="B88" s="186" t="s">
        <v>262</v>
      </c>
      <c r="C88" s="186" t="s">
        <v>263</v>
      </c>
      <c r="D88" s="187"/>
      <c r="E88" s="185" t="s">
        <v>961</v>
      </c>
      <c r="F88" s="188" t="s">
        <v>1238</v>
      </c>
      <c r="G88" s="188" t="s">
        <v>3577</v>
      </c>
      <c r="H88" s="189"/>
    </row>
    <row r="89">
      <c r="A89" s="185">
        <v>193862.0</v>
      </c>
      <c r="B89" s="186" t="s">
        <v>73</v>
      </c>
      <c r="C89" s="186" t="s">
        <v>74</v>
      </c>
      <c r="D89" s="190" t="s">
        <v>76</v>
      </c>
      <c r="E89" s="185" t="s">
        <v>961</v>
      </c>
      <c r="F89" s="188" t="s">
        <v>1238</v>
      </c>
      <c r="G89" s="188" t="s">
        <v>3577</v>
      </c>
      <c r="H89" s="189"/>
    </row>
  </sheetData>
  <autoFilter ref="$E$1:$E$89"/>
  <conditionalFormatting sqref="A2:H86">
    <cfRule type="expression" dxfId="0" priority="1">
      <formula>$G:$G="Done"</formula>
    </cfRule>
  </conditionalFormatting>
  <dataValidations>
    <dataValidation type="list" allowBlank="1" showErrorMessage="1" sqref="G2:G89">
      <formula1>"ToDo,Done"</formula1>
    </dataValidation>
    <dataValidation type="list" allowBlank="1" showErrorMessage="1" sqref="F2:F89">
      <formula1>"Breno,PedroAlmir"</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3" width="18.0"/>
    <col customWidth="1" min="5" max="5" width="46.14"/>
    <col customWidth="1" min="6" max="6" width="25.86"/>
    <col customWidth="1" min="7" max="7" width="20.14"/>
    <col customWidth="1" min="8" max="8" width="25.86"/>
    <col customWidth="1" min="11" max="12" width="20.14"/>
    <col customWidth="1" min="13" max="13" width="15.86"/>
    <col customWidth="1" min="14" max="14" width="25.86"/>
    <col customWidth="1" min="15" max="22" width="20.86"/>
  </cols>
  <sheetData>
    <row r="1" ht="27.0" customHeight="1">
      <c r="A1" s="11" t="s">
        <v>958</v>
      </c>
      <c r="B1" s="11" t="s">
        <v>1</v>
      </c>
      <c r="C1" s="11" t="s">
        <v>962</v>
      </c>
      <c r="D1" s="11" t="s">
        <v>2</v>
      </c>
      <c r="E1" s="11" t="s">
        <v>1114</v>
      </c>
      <c r="F1" s="11" t="s">
        <v>1115</v>
      </c>
      <c r="G1" s="11" t="s">
        <v>1116</v>
      </c>
      <c r="H1" s="11" t="s">
        <v>3</v>
      </c>
      <c r="I1" s="11" t="s">
        <v>959</v>
      </c>
      <c r="J1" s="11" t="s">
        <v>963</v>
      </c>
      <c r="K1" s="11" t="s">
        <v>5</v>
      </c>
      <c r="L1" s="11" t="s">
        <v>6</v>
      </c>
      <c r="M1" s="11" t="s">
        <v>8</v>
      </c>
      <c r="N1" s="11" t="s">
        <v>1117</v>
      </c>
      <c r="O1" s="12" t="s">
        <v>1118</v>
      </c>
      <c r="P1" s="11" t="s">
        <v>1119</v>
      </c>
      <c r="Q1" s="11" t="s">
        <v>1120</v>
      </c>
      <c r="R1" s="11" t="s">
        <v>1121</v>
      </c>
      <c r="S1" s="11" t="s">
        <v>1122</v>
      </c>
      <c r="T1" s="11" t="s">
        <v>1123</v>
      </c>
      <c r="U1" s="11" t="s">
        <v>1124</v>
      </c>
      <c r="V1" s="11" t="s">
        <v>1125</v>
      </c>
    </row>
    <row r="2">
      <c r="A2" s="13">
        <v>194213.0</v>
      </c>
      <c r="B2" s="14" t="s">
        <v>931</v>
      </c>
      <c r="C2" s="14" t="s">
        <v>1045</v>
      </c>
      <c r="D2" s="14" t="s">
        <v>932</v>
      </c>
      <c r="E2" s="14" t="s">
        <v>933</v>
      </c>
      <c r="F2" s="13" t="s">
        <v>3</v>
      </c>
      <c r="G2" s="13">
        <v>0.408</v>
      </c>
      <c r="H2" s="14" t="s">
        <v>933</v>
      </c>
      <c r="I2" s="14"/>
      <c r="J2" s="13">
        <v>2019.0</v>
      </c>
      <c r="K2" s="13"/>
      <c r="L2" s="13" t="s">
        <v>1126</v>
      </c>
      <c r="M2" s="13" t="s">
        <v>960</v>
      </c>
      <c r="N2" s="13" t="str">
        <f>VLOOKUP($A2,Extraction!$A:$AE,5,FALSE)</f>
        <v>Big Data</v>
      </c>
      <c r="O2" s="17" t="str">
        <f>VLOOKUP($A2,Extraction!$A:$AE,7,FALSE)</f>
        <v>Graeme T. Laurie</v>
      </c>
      <c r="P2" s="13" t="str">
        <f>VLOOKUP($A2,Extraction!$A:$AE,6,FALSE)</f>
        <v>United Kingdom</v>
      </c>
      <c r="Q2" s="13" t="str">
        <f>VLOOKUP($A2,Extraction!$A:$AE,9,FALSE)</f>
        <v>Academia</v>
      </c>
      <c r="R2" s="13" t="str">
        <f>VLOOKUP($A2,Extraction!$A:$AE,14,FALSE)</f>
        <v>Not identified</v>
      </c>
      <c r="S2" s="13" t="str">
        <f>VLOOKUP($A2,Extraction!$A:$AE,15,FALSE)</f>
        <v>PoC</v>
      </c>
      <c r="T2" s="13" t="str">
        <f>VLOOKUP($A2,Extraction!$A:$AE,20,FALSE)</f>
        <v>Not identified</v>
      </c>
      <c r="U2" s="13" t="str">
        <f>VLOOKUP($A2,Extraction!$A:$AE,21,FALSE)</f>
        <v>Formal Study</v>
      </c>
      <c r="V2" s="13" t="str">
        <f>VLOOKUP($A2,Extraction!$A:$AE,22,FALSE)</f>
        <v>Not identified</v>
      </c>
    </row>
    <row r="3">
      <c r="A3" s="13">
        <v>194209.0</v>
      </c>
      <c r="B3" s="14" t="s">
        <v>920</v>
      </c>
      <c r="C3" s="14" t="s">
        <v>1043</v>
      </c>
      <c r="D3" s="14" t="s">
        <v>1044</v>
      </c>
      <c r="E3" s="14" t="s">
        <v>1127</v>
      </c>
      <c r="F3" s="13" t="s">
        <v>3</v>
      </c>
      <c r="G3" s="13">
        <v>2.331</v>
      </c>
      <c r="H3" s="14" t="s">
        <v>922</v>
      </c>
      <c r="I3" s="14"/>
      <c r="J3" s="13">
        <v>2020.0</v>
      </c>
      <c r="K3" s="13"/>
      <c r="L3" s="13" t="s">
        <v>1126</v>
      </c>
      <c r="M3" s="13" t="s">
        <v>960</v>
      </c>
      <c r="N3" s="13" t="str">
        <f>VLOOKUP($A3,Extraction!$A:$AE,5,FALSE)</f>
        <v>IoT Healthcare Services</v>
      </c>
      <c r="O3" s="17" t="str">
        <f>VLOOKUP($A3,Extraction!$A:$AE,7,FALSE)</f>
        <v>Soe Ye Yint Tun</v>
      </c>
      <c r="P3" s="13" t="str">
        <f>VLOOKUP($A3,Extraction!$A:$AE,6,FALSE)</f>
        <v>New Zealand</v>
      </c>
      <c r="Q3" s="13" t="str">
        <f>VLOOKUP($A3,Extraction!$A:$AE,9,FALSE)</f>
        <v>Academia</v>
      </c>
      <c r="R3" s="13" t="str">
        <f>VLOOKUP($A3,Extraction!$A:$AE,14,FALSE)</f>
        <v>Conceptual Proposal</v>
      </c>
      <c r="S3" s="13" t="str">
        <f>VLOOKUP($A3,Extraction!$A:$AE,15,FALSE)</f>
        <v>Not identified</v>
      </c>
      <c r="T3" s="13" t="str">
        <f>VLOOKUP($A3,Extraction!$A:$AE,20,FALSE)</f>
        <v>Not identified</v>
      </c>
      <c r="U3" s="13" t="str">
        <f>VLOOKUP($A3,Extraction!$A:$AE,21,FALSE)</f>
        <v>Others</v>
      </c>
      <c r="V3" s="13" t="str">
        <f>VLOOKUP($A3,Extraction!$A:$AE,22,FALSE)</f>
        <v>Elderly</v>
      </c>
    </row>
    <row r="4">
      <c r="A4" s="13">
        <v>194182.0</v>
      </c>
      <c r="B4" s="14" t="s">
        <v>893</v>
      </c>
      <c r="C4" s="14" t="s">
        <v>968</v>
      </c>
      <c r="D4" s="14" t="s">
        <v>894</v>
      </c>
      <c r="E4" s="14" t="s">
        <v>335</v>
      </c>
      <c r="F4" s="13" t="s">
        <v>3</v>
      </c>
      <c r="G4" s="13">
        <v>3.031</v>
      </c>
      <c r="H4" s="14" t="s">
        <v>335</v>
      </c>
      <c r="I4" s="15"/>
      <c r="J4" s="13">
        <v>2018.0</v>
      </c>
      <c r="K4" s="16"/>
      <c r="L4" s="13" t="s">
        <v>801</v>
      </c>
      <c r="M4" s="13" t="s">
        <v>960</v>
      </c>
      <c r="N4" s="13" t="str">
        <f>VLOOKUP($A4,Extraction!$A:$AE,5,FALSE)</f>
        <v>Wearables and Sensors</v>
      </c>
      <c r="O4" s="17" t="str">
        <f>VLOOKUP($A4,Extraction!$A:$AE,7,FALSE)</f>
        <v>Fayez Qureshi</v>
      </c>
      <c r="P4" s="13" t="str">
        <f>VLOOKUP($A4,Extraction!$A:$AE,6,FALSE)</f>
        <v>Canada</v>
      </c>
      <c r="Q4" s="13" t="str">
        <f>VLOOKUP($A4,Extraction!$A:$AE,9,FALSE)</f>
        <v>Academia</v>
      </c>
      <c r="R4" s="13" t="str">
        <f>VLOOKUP($A4,Extraction!$A:$AE,14,FALSE)</f>
        <v>Solution Proposal</v>
      </c>
      <c r="S4" s="13" t="str">
        <f>VLOOKUP($A4,Extraction!$A:$AE,15,FALSE)</f>
        <v>Not identified</v>
      </c>
      <c r="T4" s="13" t="str">
        <f>VLOOKUP($A4,Extraction!$A:$AE,20,FALSE)</f>
        <v>Monitoring</v>
      </c>
      <c r="U4" s="13" t="str">
        <f>VLOOKUP($A4,Extraction!$A:$AE,21,FALSE)</f>
        <v>Others</v>
      </c>
      <c r="V4" s="13" t="str">
        <f>VLOOKUP($A4,Extraction!$A:$AE,22,FALSE)</f>
        <v>Not identified</v>
      </c>
    </row>
    <row r="5">
      <c r="A5" s="13">
        <v>194165.0</v>
      </c>
      <c r="B5" s="14" t="s">
        <v>874</v>
      </c>
      <c r="C5" s="14" t="s">
        <v>967</v>
      </c>
      <c r="D5" s="14" t="s">
        <v>875</v>
      </c>
      <c r="E5" s="14" t="s">
        <v>876</v>
      </c>
      <c r="F5" s="13" t="s">
        <v>3</v>
      </c>
      <c r="G5" s="13">
        <v>2.943</v>
      </c>
      <c r="H5" s="14" t="s">
        <v>876</v>
      </c>
      <c r="I5" s="15"/>
      <c r="J5" s="13">
        <v>2017.0</v>
      </c>
      <c r="K5" s="16"/>
      <c r="L5" s="13" t="s">
        <v>801</v>
      </c>
      <c r="M5" s="13" t="s">
        <v>960</v>
      </c>
      <c r="N5" s="13" t="str">
        <f>VLOOKUP($A5,Extraction!$A:$AE,5,FALSE)</f>
        <v>Wearables and Sensors</v>
      </c>
      <c r="O5" s="17" t="str">
        <f>VLOOKUP($A5,Extraction!$A:$AE,7,FALSE)</f>
        <v>Yashodhan Athavale</v>
      </c>
      <c r="P5" s="13" t="str">
        <f>VLOOKUP($A5,Extraction!$A:$AE,6,FALSE)</f>
        <v>Canada</v>
      </c>
      <c r="Q5" s="13" t="str">
        <f>VLOOKUP($A5,Extraction!$A:$AE,9,FALSE)</f>
        <v>Academia</v>
      </c>
      <c r="R5" s="13" t="str">
        <f>VLOOKUP($A5,Extraction!$A:$AE,14,FALSE)</f>
        <v>Solution Proposal</v>
      </c>
      <c r="S5" s="13" t="str">
        <f>VLOOKUP($A5,Extraction!$A:$AE,15,FALSE)</f>
        <v>Survey</v>
      </c>
      <c r="T5" s="13" t="str">
        <f>VLOOKUP($A5,Extraction!$A:$AE,20,FALSE)</f>
        <v>Not identified</v>
      </c>
      <c r="U5" s="13" t="str">
        <f>VLOOKUP($A5,Extraction!$A:$AE,21,FALSE)</f>
        <v>Others</v>
      </c>
      <c r="V5" s="13" t="str">
        <f>VLOOKUP($A5,Extraction!$A:$AE,22,FALSE)</f>
        <v>Not identified</v>
      </c>
    </row>
    <row r="6">
      <c r="A6" s="13">
        <v>193877.0</v>
      </c>
      <c r="B6" s="14" t="s">
        <v>131</v>
      </c>
      <c r="C6" s="14" t="s">
        <v>986</v>
      </c>
      <c r="D6" s="14" t="s">
        <v>132</v>
      </c>
      <c r="E6" s="14" t="s">
        <v>133</v>
      </c>
      <c r="F6" s="13" t="s">
        <v>3</v>
      </c>
      <c r="G6" s="13">
        <v>3.813</v>
      </c>
      <c r="H6" s="14" t="s">
        <v>133</v>
      </c>
      <c r="I6" s="14" t="s">
        <v>134</v>
      </c>
      <c r="J6" s="13">
        <v>2017.0</v>
      </c>
      <c r="K6" s="13" t="s">
        <v>13</v>
      </c>
      <c r="L6" s="13" t="s">
        <v>14</v>
      </c>
      <c r="M6" s="13" t="s">
        <v>960</v>
      </c>
      <c r="N6" s="13" t="str">
        <f>VLOOKUP($A6,Extraction!$A:$AE,5,FALSE)</f>
        <v>Health Prediction</v>
      </c>
      <c r="O6" s="17" t="str">
        <f>VLOOKUP($A6,Extraction!$A:$AE,7,FALSE)</f>
        <v>Tim Althoff</v>
      </c>
      <c r="P6" s="13" t="str">
        <f>VLOOKUP($A6,Extraction!$A:$AE,6,FALSE)</f>
        <v>United States of America</v>
      </c>
      <c r="Q6" s="13" t="str">
        <f>VLOOKUP($A6,Extraction!$A:$AE,9,FALSE)</f>
        <v>Academia</v>
      </c>
      <c r="R6" s="13" t="str">
        <f>VLOOKUP($A6,Extraction!$A:$AE,14,FALSE)</f>
        <v>Experience Paper</v>
      </c>
      <c r="S6" s="13" t="str">
        <f>VLOOKUP($A6,Extraction!$A:$AE,15,FALSE)</f>
        <v>Not identified</v>
      </c>
      <c r="T6" s="13" t="str">
        <f>VLOOKUP($A6,Extraction!$A:$AE,20,FALSE)</f>
        <v>Not identified</v>
      </c>
      <c r="U6" s="13" t="str">
        <f>VLOOKUP($A6,Extraction!$A:$AE,21,FALSE)</f>
        <v>Others</v>
      </c>
      <c r="V6" s="13" t="str">
        <f>VLOOKUP($A6,Extraction!$A:$AE,22,FALSE)</f>
        <v>Anyone</v>
      </c>
    </row>
    <row r="7">
      <c r="A7" s="13">
        <v>194107.0</v>
      </c>
      <c r="B7" s="14" t="s">
        <v>820</v>
      </c>
      <c r="C7" s="14" t="s">
        <v>965</v>
      </c>
      <c r="D7" s="14" t="s">
        <v>821</v>
      </c>
      <c r="E7" s="14" t="s">
        <v>275</v>
      </c>
      <c r="F7" s="13" t="s">
        <v>3</v>
      </c>
      <c r="G7" s="13">
        <v>2.405</v>
      </c>
      <c r="H7" s="14" t="s">
        <v>275</v>
      </c>
      <c r="I7" s="15"/>
      <c r="J7" s="13">
        <v>2019.0</v>
      </c>
      <c r="K7" s="16"/>
      <c r="L7" s="13" t="s">
        <v>801</v>
      </c>
      <c r="M7" s="13" t="s">
        <v>960</v>
      </c>
      <c r="N7" s="13" t="str">
        <f>VLOOKUP($A7,Extraction!$A:$AE,5,FALSE)</f>
        <v>IoT Healthcare Services</v>
      </c>
      <c r="O7" s="17" t="str">
        <f>VLOOKUP($A7,Extraction!$A:$AE,7,FALSE)</f>
        <v>Adeniyi Onasanya</v>
      </c>
      <c r="P7" s="13" t="str">
        <f>VLOOKUP($A7,Extraction!$A:$AE,6,FALSE)</f>
        <v>Canada</v>
      </c>
      <c r="Q7" s="13" t="str">
        <f>VLOOKUP($A7,Extraction!$A:$AE,9,FALSE)</f>
        <v>Academia</v>
      </c>
      <c r="R7" s="13" t="str">
        <f>VLOOKUP($A7,Extraction!$A:$AE,14,FALSE)</f>
        <v>Evaluation Research</v>
      </c>
      <c r="S7" s="13" t="str">
        <f>VLOOKUP($A7,Extraction!$A:$AE,15,FALSE)</f>
        <v>Experiment</v>
      </c>
      <c r="T7" s="13" t="str">
        <f>VLOOKUP($A7,Extraction!$A:$AE,20,FALSE)</f>
        <v>Not identified</v>
      </c>
      <c r="U7" s="13" t="str">
        <f>VLOOKUP($A7,Extraction!$A:$AE,21,FALSE)</f>
        <v>Model</v>
      </c>
      <c r="V7" s="13" t="str">
        <f>VLOOKUP($A7,Extraction!$A:$AE,22,FALSE)</f>
        <v>Not identified</v>
      </c>
    </row>
    <row r="8">
      <c r="A8" s="13">
        <v>194071.0</v>
      </c>
      <c r="B8" s="14" t="s">
        <v>765</v>
      </c>
      <c r="C8" s="14" t="s">
        <v>1059</v>
      </c>
      <c r="D8" s="14" t="s">
        <v>766</v>
      </c>
      <c r="E8" s="14" t="s">
        <v>1128</v>
      </c>
      <c r="F8" s="13" t="s">
        <v>1129</v>
      </c>
      <c r="G8" s="13"/>
      <c r="H8" s="14" t="s">
        <v>1130</v>
      </c>
      <c r="I8" s="15"/>
      <c r="J8" s="13">
        <v>2016.0</v>
      </c>
      <c r="K8" s="13" t="s">
        <v>621</v>
      </c>
      <c r="L8" s="13" t="s">
        <v>559</v>
      </c>
      <c r="M8" s="13" t="s">
        <v>960</v>
      </c>
      <c r="N8" s="13" t="str">
        <f>VLOOKUP($A8,Extraction!$A:$AE,5,FALSE)</f>
        <v>Wearables and Sensors</v>
      </c>
      <c r="O8" s="17" t="str">
        <f>VLOOKUP($A8,Extraction!$A:$AE,7,FALSE)</f>
        <v>Milos Ljubojevic</v>
      </c>
      <c r="P8" s="13" t="str">
        <f>VLOOKUP($A8,Extraction!$A:$AE,6,FALSE)</f>
        <v>Bósnia e Herzegovina</v>
      </c>
      <c r="Q8" s="13" t="str">
        <f>VLOOKUP($A8,Extraction!$A:$AE,9,FALSE)</f>
        <v>Academia</v>
      </c>
      <c r="R8" s="13" t="str">
        <f>VLOOKUP($A8,Extraction!$A:$AE,14,FALSE)</f>
        <v>Solution Proposal</v>
      </c>
      <c r="S8" s="13" t="str">
        <f>VLOOKUP($A8,Extraction!$A:$AE,15,FALSE)</f>
        <v>Experiment</v>
      </c>
      <c r="T8" s="13" t="str">
        <f>VLOOKUP($A8,Extraction!$A:$AE,20,FALSE)</f>
        <v>Monitoring</v>
      </c>
      <c r="U8" s="13" t="str">
        <f>VLOOKUP($A8,Extraction!$A:$AE,21,FALSE)</f>
        <v>Method</v>
      </c>
      <c r="V8" s="13" t="str">
        <f>VLOOKUP($A8,Extraction!$A:$AE,22,FALSE)</f>
        <v>Not identified</v>
      </c>
    </row>
    <row r="9">
      <c r="A9" s="13">
        <v>194067.0</v>
      </c>
      <c r="B9" s="14" t="s">
        <v>754</v>
      </c>
      <c r="C9" s="14" t="s">
        <v>1058</v>
      </c>
      <c r="D9" s="14" t="s">
        <v>755</v>
      </c>
      <c r="E9" s="14" t="s">
        <v>1131</v>
      </c>
      <c r="F9" s="13" t="s">
        <v>3</v>
      </c>
      <c r="G9" s="13">
        <v>4.301</v>
      </c>
      <c r="H9" s="14" t="s">
        <v>756</v>
      </c>
      <c r="I9" s="14" t="s">
        <v>757</v>
      </c>
      <c r="J9" s="13">
        <v>2016.0</v>
      </c>
      <c r="K9" s="13" t="s">
        <v>13</v>
      </c>
      <c r="L9" s="13" t="s">
        <v>559</v>
      </c>
      <c r="M9" s="13" t="s">
        <v>960</v>
      </c>
      <c r="N9" s="13" t="str">
        <f>VLOOKUP($A9,Extraction!$A:$AE,5,FALSE)</f>
        <v>IoT Healthcare Services</v>
      </c>
      <c r="O9" s="17" t="str">
        <f>VLOOKUP($A9,Extraction!$A:$AE,7,FALSE)</f>
        <v>Saskia Koldijk</v>
      </c>
      <c r="P9" s="13" t="str">
        <f>VLOOKUP($A9,Extraction!$A:$AE,6,FALSE)</f>
        <v>Netherlands</v>
      </c>
      <c r="Q9" s="13" t="str">
        <f>VLOOKUP($A9,Extraction!$A:$AE,9,FALSE)</f>
        <v>Academia</v>
      </c>
      <c r="R9" s="13" t="str">
        <f>VLOOKUP($A9,Extraction!$A:$AE,14,FALSE)</f>
        <v>Solution Proposal</v>
      </c>
      <c r="S9" s="13" t="str">
        <f>VLOOKUP($A9,Extraction!$A:$AE,15,FALSE)</f>
        <v>PoC</v>
      </c>
      <c r="T9" s="13" t="str">
        <f>VLOOKUP($A9,Extraction!$A:$AE,20,FALSE)</f>
        <v>Both</v>
      </c>
      <c r="U9" s="13" t="str">
        <f>VLOOKUP($A9,Extraction!$A:$AE,21,FALSE)</f>
        <v>Model</v>
      </c>
      <c r="V9" s="13" t="str">
        <f>VLOOKUP($A9,Extraction!$A:$AE,22,FALSE)</f>
        <v>Anyone</v>
      </c>
    </row>
    <row r="10">
      <c r="A10" s="13">
        <v>194062.0</v>
      </c>
      <c r="B10" s="14" t="s">
        <v>741</v>
      </c>
      <c r="C10" s="14" t="s">
        <v>1057</v>
      </c>
      <c r="D10" s="14" t="s">
        <v>742</v>
      </c>
      <c r="E10" s="14" t="s">
        <v>1132</v>
      </c>
      <c r="F10" s="13" t="s">
        <v>1129</v>
      </c>
      <c r="G10" s="13"/>
      <c r="H10" s="14" t="s">
        <v>1132</v>
      </c>
      <c r="I10" s="14" t="s">
        <v>743</v>
      </c>
      <c r="J10" s="13">
        <v>2017.0</v>
      </c>
      <c r="K10" s="13" t="s">
        <v>621</v>
      </c>
      <c r="L10" s="13" t="s">
        <v>559</v>
      </c>
      <c r="M10" s="13" t="s">
        <v>960</v>
      </c>
      <c r="N10" s="13" t="str">
        <f>VLOOKUP($A10,Extraction!$A:$AE,5,FALSE)</f>
        <v>IoT Healthcare Services</v>
      </c>
      <c r="O10" s="17" t="str">
        <f>VLOOKUP($A10,Extraction!$A:$AE,7,FALSE)</f>
        <v>Arulananthan C</v>
      </c>
      <c r="P10" s="13" t="str">
        <f>VLOOKUP($A10,Extraction!$A:$AE,6,FALSE)</f>
        <v>India</v>
      </c>
      <c r="Q10" s="13" t="str">
        <f>VLOOKUP($A10,Extraction!$A:$AE,9,FALSE)</f>
        <v>Academia</v>
      </c>
      <c r="R10" s="13" t="str">
        <f>VLOOKUP($A10,Extraction!$A:$AE,14,FALSE)</f>
        <v>Validation Research</v>
      </c>
      <c r="S10" s="13" t="str">
        <f>VLOOKUP($A10,Extraction!$A:$AE,15,FALSE)</f>
        <v>Survey</v>
      </c>
      <c r="T10" s="13" t="str">
        <f>VLOOKUP($A10,Extraction!$A:$AE,20,FALSE)</f>
        <v>Not identified</v>
      </c>
      <c r="U10" s="13" t="str">
        <f>VLOOKUP($A10,Extraction!$A:$AE,21,FALSE)</f>
        <v>Others</v>
      </c>
      <c r="V10" s="13" t="str">
        <f>VLOOKUP($A10,Extraction!$A:$AE,22,FALSE)</f>
        <v>Not identified</v>
      </c>
    </row>
    <row r="11">
      <c r="A11" s="13">
        <v>194052.0</v>
      </c>
      <c r="B11" s="14" t="s">
        <v>1133</v>
      </c>
      <c r="C11" s="14" t="s">
        <v>1056</v>
      </c>
      <c r="D11" s="14" t="s">
        <v>718</v>
      </c>
      <c r="E11" s="14" t="s">
        <v>1134</v>
      </c>
      <c r="F11" s="13" t="s">
        <v>3</v>
      </c>
      <c r="G11" s="13">
        <v>1.91</v>
      </c>
      <c r="H11" s="14" t="s">
        <v>719</v>
      </c>
      <c r="I11" s="14" t="s">
        <v>720</v>
      </c>
      <c r="J11" s="13">
        <v>2017.0</v>
      </c>
      <c r="K11" s="13" t="s">
        <v>13</v>
      </c>
      <c r="L11" s="13" t="s">
        <v>559</v>
      </c>
      <c r="M11" s="13" t="s">
        <v>960</v>
      </c>
      <c r="N11" s="13" t="str">
        <f>VLOOKUP($A11,Extraction!$A:$AE,5,FALSE)</f>
        <v>Elderly Healthcare</v>
      </c>
      <c r="O11" s="17" t="str">
        <f>VLOOKUP($A11,Extraction!$A:$AE,7,FALSE)</f>
        <v>Iman Azimi</v>
      </c>
      <c r="P11" s="13" t="str">
        <f>VLOOKUP($A11,Extraction!$A:$AE,6,FALSE)</f>
        <v>Finland</v>
      </c>
      <c r="Q11" s="13" t="str">
        <f>VLOOKUP($A11,Extraction!$A:$AE,9,FALSE)</f>
        <v>Academia</v>
      </c>
      <c r="R11" s="13" t="str">
        <f>VLOOKUP($A11,Extraction!$A:$AE,14,FALSE)</f>
        <v>Conceptual Proposal</v>
      </c>
      <c r="S11" s="13" t="str">
        <f>VLOOKUP($A11,Extraction!$A:$AE,15,FALSE)</f>
        <v>Not identified</v>
      </c>
      <c r="T11" s="13" t="str">
        <f>VLOOKUP($A11,Extraction!$A:$AE,20,FALSE)</f>
        <v>Monitoring</v>
      </c>
      <c r="U11" s="13" t="str">
        <f>VLOOKUP($A11,Extraction!$A:$AE,21,FALSE)</f>
        <v>Others</v>
      </c>
      <c r="V11" s="13" t="str">
        <f>VLOOKUP($A11,Extraction!$A:$AE,22,FALSE)</f>
        <v>Elderly</v>
      </c>
    </row>
    <row r="12">
      <c r="A12" s="13">
        <v>194047.0</v>
      </c>
      <c r="B12" s="14" t="s">
        <v>704</v>
      </c>
      <c r="C12" s="14" t="s">
        <v>1055</v>
      </c>
      <c r="D12" s="14" t="s">
        <v>705</v>
      </c>
      <c r="E12" s="14" t="s">
        <v>1135</v>
      </c>
      <c r="F12" s="13" t="s">
        <v>3</v>
      </c>
      <c r="G12" s="13">
        <v>2.891</v>
      </c>
      <c r="H12" s="14" t="s">
        <v>706</v>
      </c>
      <c r="I12" s="14"/>
      <c r="J12" s="13">
        <v>2018.0</v>
      </c>
      <c r="K12" s="13" t="s">
        <v>13</v>
      </c>
      <c r="L12" s="13" t="s">
        <v>559</v>
      </c>
      <c r="M12" s="13" t="s">
        <v>960</v>
      </c>
      <c r="N12" s="13" t="str">
        <f>VLOOKUP($A12,Extraction!$A:$AE,5,FALSE)</f>
        <v>IoT Healthcare Services</v>
      </c>
      <c r="O12" s="17" t="str">
        <f>VLOOKUP($A12,Extraction!$A:$AE,7,FALSE)</f>
        <v>Shirin Enshaeifar</v>
      </c>
      <c r="P12" s="13" t="str">
        <f>VLOOKUP($A12,Extraction!$A:$AE,6,FALSE)</f>
        <v>United Kingdom</v>
      </c>
      <c r="Q12" s="13" t="str">
        <f>VLOOKUP($A12,Extraction!$A:$AE,9,FALSE)</f>
        <v>Both</v>
      </c>
      <c r="R12" s="13" t="str">
        <f>VLOOKUP($A12,Extraction!$A:$AE,14,FALSE)</f>
        <v>Experience Paper</v>
      </c>
      <c r="S12" s="13" t="str">
        <f>VLOOKUP($A12,Extraction!$A:$AE,15,FALSE)</f>
        <v>Case Study</v>
      </c>
      <c r="T12" s="13" t="str">
        <f>VLOOKUP($A12,Extraction!$A:$AE,20,FALSE)</f>
        <v>Both</v>
      </c>
      <c r="U12" s="13" t="str">
        <f>VLOOKUP($A12,Extraction!$A:$AE,21,FALSE)</f>
        <v>Tool</v>
      </c>
      <c r="V12" s="13" t="str">
        <f>VLOOKUP($A12,Extraction!$A:$AE,22,FALSE)</f>
        <v>Elderly</v>
      </c>
    </row>
    <row r="13">
      <c r="A13" s="13">
        <v>194034.0</v>
      </c>
      <c r="B13" s="14" t="s">
        <v>677</v>
      </c>
      <c r="C13" s="14" t="s">
        <v>1054</v>
      </c>
      <c r="D13" s="14" t="s">
        <v>678</v>
      </c>
      <c r="E13" s="14" t="s">
        <v>1136</v>
      </c>
      <c r="F13" s="13" t="s">
        <v>1137</v>
      </c>
      <c r="G13" s="13"/>
      <c r="H13" s="14" t="s">
        <v>1136</v>
      </c>
      <c r="I13" s="14" t="s">
        <v>679</v>
      </c>
      <c r="J13" s="13">
        <v>2018.0</v>
      </c>
      <c r="K13" s="13" t="s">
        <v>621</v>
      </c>
      <c r="L13" s="13" t="s">
        <v>559</v>
      </c>
      <c r="M13" s="13" t="s">
        <v>960</v>
      </c>
      <c r="N13" s="13" t="str">
        <f>VLOOKUP($A13,Extraction!$A:$AE,5,FALSE)</f>
        <v>Big Data</v>
      </c>
      <c r="O13" s="17" t="str">
        <f>VLOOKUP($A13,Extraction!$A:$AE,7,FALSE)</f>
        <v>Sami ALKHATIB</v>
      </c>
      <c r="P13" s="13" t="str">
        <f>VLOOKUP($A13,Extraction!$A:$AE,6,FALSE)</f>
        <v>Australia</v>
      </c>
      <c r="Q13" s="13" t="str">
        <f>VLOOKUP($A13,Extraction!$A:$AE,9,FALSE)</f>
        <v>Academia</v>
      </c>
      <c r="R13" s="13" t="str">
        <f>VLOOKUP($A13,Extraction!$A:$AE,14,FALSE)</f>
        <v>Solution Proposal</v>
      </c>
      <c r="S13" s="13" t="str">
        <f>VLOOKUP($A13,Extraction!$A:$AE,15,FALSE)</f>
        <v>PoC</v>
      </c>
      <c r="T13" s="13" t="str">
        <f>VLOOKUP($A13,Extraction!$A:$AE,20,FALSE)</f>
        <v>Not identified</v>
      </c>
      <c r="U13" s="13" t="str">
        <f>VLOOKUP($A13,Extraction!$A:$AE,21,FALSE)</f>
        <v>Formal Study</v>
      </c>
      <c r="V13" s="13" t="str">
        <f>VLOOKUP($A13,Extraction!$A:$AE,22,FALSE)</f>
        <v>Elderly</v>
      </c>
    </row>
    <row r="14">
      <c r="A14" s="13">
        <v>194033.0</v>
      </c>
      <c r="B14" s="14" t="s">
        <v>1138</v>
      </c>
      <c r="C14" s="14" t="s">
        <v>1053</v>
      </c>
      <c r="D14" s="14" t="s">
        <v>675</v>
      </c>
      <c r="E14" s="14" t="s">
        <v>1139</v>
      </c>
      <c r="F14" s="13" t="s">
        <v>1129</v>
      </c>
      <c r="G14" s="13"/>
      <c r="H14" s="14" t="s">
        <v>1140</v>
      </c>
      <c r="I14" s="14" t="s">
        <v>676</v>
      </c>
      <c r="J14" s="13">
        <v>2018.0</v>
      </c>
      <c r="K14" s="13" t="s">
        <v>621</v>
      </c>
      <c r="L14" s="13" t="s">
        <v>559</v>
      </c>
      <c r="M14" s="13" t="s">
        <v>960</v>
      </c>
      <c r="N14" s="13" t="str">
        <f>VLOOKUP($A14,Extraction!$A:$AE,5,FALSE)</f>
        <v>IoT Healthcare Services</v>
      </c>
      <c r="O14" s="17" t="str">
        <f>VLOOKUP($A14,Extraction!$A:$AE,7,FALSE)</f>
        <v>Oihane Gómez-Carmona</v>
      </c>
      <c r="P14" s="13" t="str">
        <f>VLOOKUP($A14,Extraction!$A:$AE,6,FALSE)</f>
        <v>Spain</v>
      </c>
      <c r="Q14" s="13" t="str">
        <f>VLOOKUP($A14,Extraction!$A:$AE,9,FALSE)</f>
        <v>Academia</v>
      </c>
      <c r="R14" s="13" t="str">
        <f>VLOOKUP($A14,Extraction!$A:$AE,14,FALSE)</f>
        <v>Solution Proposal</v>
      </c>
      <c r="S14" s="13" t="str">
        <f>VLOOKUP($A14,Extraction!$A:$AE,15,FALSE)</f>
        <v>PoC</v>
      </c>
      <c r="T14" s="13" t="str">
        <f>VLOOKUP($A14,Extraction!$A:$AE,20,FALSE)</f>
        <v>Not identified</v>
      </c>
      <c r="U14" s="13" t="str">
        <f>VLOOKUP($A14,Extraction!$A:$AE,21,FALSE)</f>
        <v>Formal Study</v>
      </c>
      <c r="V14" s="13" t="str">
        <f>VLOOKUP($A14,Extraction!$A:$AE,22,FALSE)</f>
        <v>Not identified</v>
      </c>
    </row>
    <row r="15">
      <c r="A15" s="13">
        <v>194026.0</v>
      </c>
      <c r="B15" s="14" t="s">
        <v>655</v>
      </c>
      <c r="C15" s="14" t="s">
        <v>1052</v>
      </c>
      <c r="D15" s="14" t="s">
        <v>656</v>
      </c>
      <c r="E15" s="14" t="s">
        <v>1141</v>
      </c>
      <c r="F15" s="13" t="s">
        <v>3</v>
      </c>
      <c r="G15" s="13">
        <v>4.5</v>
      </c>
      <c r="H15" s="14" t="s">
        <v>657</v>
      </c>
      <c r="I15" s="14" t="s">
        <v>658</v>
      </c>
      <c r="J15" s="13">
        <v>2018.0</v>
      </c>
      <c r="K15" s="13" t="s">
        <v>13</v>
      </c>
      <c r="L15" s="13" t="s">
        <v>559</v>
      </c>
      <c r="M15" s="13" t="s">
        <v>960</v>
      </c>
      <c r="N15" s="13" t="str">
        <f>VLOOKUP($A15,Extraction!$A:$AE,5,FALSE)</f>
        <v>Big Data</v>
      </c>
      <c r="O15" s="17" t="str">
        <f>VLOOKUP($A15,Extraction!$A:$AE,7,FALSE)</f>
        <v>V. Jagadeeswari</v>
      </c>
      <c r="P15" s="13" t="str">
        <f>VLOOKUP($A15,Extraction!$A:$AE,6,FALSE)</f>
        <v>India</v>
      </c>
      <c r="Q15" s="13" t="str">
        <f>VLOOKUP($A15,Extraction!$A:$AE,9,FALSE)</f>
        <v>Academia</v>
      </c>
      <c r="R15" s="13" t="str">
        <f>VLOOKUP($A15,Extraction!$A:$AE,14,FALSE)</f>
        <v>Not identified</v>
      </c>
      <c r="S15" s="13" t="str">
        <f>VLOOKUP($A15,Extraction!$A:$AE,15,FALSE)</f>
        <v>Survey</v>
      </c>
      <c r="T15" s="13" t="str">
        <f>VLOOKUP($A15,Extraction!$A:$AE,20,FALSE)</f>
        <v>Not identified</v>
      </c>
      <c r="U15" s="13" t="str">
        <f>VLOOKUP($A15,Extraction!$A:$AE,21,FALSE)</f>
        <v>Others</v>
      </c>
      <c r="V15" s="13" t="str">
        <f>VLOOKUP($A15,Extraction!$A:$AE,22,FALSE)</f>
        <v>Not identified</v>
      </c>
    </row>
    <row r="16">
      <c r="A16" s="13">
        <v>194021.0</v>
      </c>
      <c r="B16" s="14" t="s">
        <v>639</v>
      </c>
      <c r="C16" s="14" t="s">
        <v>1051</v>
      </c>
      <c r="D16" s="14" t="s">
        <v>640</v>
      </c>
      <c r="E16" s="14" t="s">
        <v>23</v>
      </c>
      <c r="F16" s="13" t="s">
        <v>3</v>
      </c>
      <c r="G16" s="13">
        <v>4.098</v>
      </c>
      <c r="H16" s="14" t="s">
        <v>641</v>
      </c>
      <c r="I16" s="14" t="s">
        <v>642</v>
      </c>
      <c r="J16" s="13">
        <v>2019.0</v>
      </c>
      <c r="K16" s="13" t="s">
        <v>13</v>
      </c>
      <c r="L16" s="13" t="s">
        <v>559</v>
      </c>
      <c r="M16" s="13" t="s">
        <v>960</v>
      </c>
      <c r="N16" s="13" t="str">
        <f>VLOOKUP($A16,Extraction!$A:$AE,5,FALSE)</f>
        <v>IoT Healthcare Services</v>
      </c>
      <c r="O16" s="17" t="str">
        <f>VLOOKUP($A16,Extraction!$A:$AE,7,FALSE)</f>
        <v>A. S. Albahri</v>
      </c>
      <c r="P16" s="13" t="str">
        <f>VLOOKUP($A16,Extraction!$A:$AE,6,FALSE)</f>
        <v>Malaysia</v>
      </c>
      <c r="Q16" s="13" t="str">
        <f>VLOOKUP($A16,Extraction!$A:$AE,9,FALSE)</f>
        <v>Academia</v>
      </c>
      <c r="R16" s="13" t="str">
        <f>VLOOKUP($A16,Extraction!$A:$AE,14,FALSE)</f>
        <v>Evaluation Research</v>
      </c>
      <c r="S16" s="13" t="str">
        <f>VLOOKUP($A16,Extraction!$A:$AE,15,FALSE)</f>
        <v>Case Study</v>
      </c>
      <c r="T16" s="13" t="str">
        <f>VLOOKUP($A16,Extraction!$A:$AE,20,FALSE)</f>
        <v>Not identified</v>
      </c>
      <c r="U16" s="13" t="str">
        <f>VLOOKUP($A16,Extraction!$A:$AE,21,FALSE)</f>
        <v>Model</v>
      </c>
      <c r="V16" s="13" t="str">
        <f>VLOOKUP($A16,Extraction!$A:$AE,22,FALSE)</f>
        <v>Not identified</v>
      </c>
    </row>
    <row r="17">
      <c r="A17" s="13">
        <v>194012.0</v>
      </c>
      <c r="B17" s="14" t="s">
        <v>615</v>
      </c>
      <c r="C17" s="14" t="s">
        <v>1050</v>
      </c>
      <c r="D17" s="14" t="s">
        <v>616</v>
      </c>
      <c r="E17" s="14" t="s">
        <v>1142</v>
      </c>
      <c r="F17" s="13" t="s">
        <v>3</v>
      </c>
      <c r="G17" s="13">
        <v>1.339</v>
      </c>
      <c r="H17" s="14" t="s">
        <v>617</v>
      </c>
      <c r="I17" s="14" t="s">
        <v>618</v>
      </c>
      <c r="J17" s="13">
        <v>2019.0</v>
      </c>
      <c r="K17" s="13" t="s">
        <v>13</v>
      </c>
      <c r="L17" s="13" t="s">
        <v>559</v>
      </c>
      <c r="M17" s="13" t="s">
        <v>960</v>
      </c>
      <c r="N17" s="13" t="str">
        <f>VLOOKUP($A17,Extraction!$A:$AE,5,FALSE)</f>
        <v>IoT Healthcare Services</v>
      </c>
      <c r="O17" s="17" t="str">
        <f>VLOOKUP($A17,Extraction!$A:$AE,7,FALSE)</f>
        <v>Jeevan Kharel</v>
      </c>
      <c r="P17" s="13" t="str">
        <f>VLOOKUP($A17,Extraction!$A:$AE,6,FALSE)</f>
        <v>South Korea</v>
      </c>
      <c r="Q17" s="13" t="str">
        <f>VLOOKUP($A17,Extraction!$A:$AE,9,FALSE)</f>
        <v>Academia</v>
      </c>
      <c r="R17" s="13" t="str">
        <f>VLOOKUP($A17,Extraction!$A:$AE,14,FALSE)</f>
        <v>Evaluation Research</v>
      </c>
      <c r="S17" s="13" t="str">
        <f>VLOOKUP($A17,Extraction!$A:$AE,15,FALSE)</f>
        <v>Case Study</v>
      </c>
      <c r="T17" s="13" t="str">
        <f>VLOOKUP($A17,Extraction!$A:$AE,20,FALSE)</f>
        <v>Monitoring</v>
      </c>
      <c r="U17" s="13" t="str">
        <f>VLOOKUP($A17,Extraction!$A:$AE,21,FALSE)</f>
        <v>Tool</v>
      </c>
      <c r="V17" s="13" t="str">
        <f>VLOOKUP($A17,Extraction!$A:$AE,22,FALSE)</f>
        <v>Anyone</v>
      </c>
    </row>
    <row r="18">
      <c r="A18" s="13">
        <v>194010.0</v>
      </c>
      <c r="B18" s="14" t="s">
        <v>609</v>
      </c>
      <c r="C18" s="14" t="s">
        <v>1049</v>
      </c>
      <c r="D18" s="14" t="s">
        <v>610</v>
      </c>
      <c r="E18" s="14" t="s">
        <v>1143</v>
      </c>
      <c r="F18" s="13" t="s">
        <v>3</v>
      </c>
      <c r="G18" s="13"/>
      <c r="H18" s="14" t="s">
        <v>611</v>
      </c>
      <c r="I18" s="14" t="s">
        <v>612</v>
      </c>
      <c r="J18" s="13">
        <v>2019.0</v>
      </c>
      <c r="K18" s="13" t="s">
        <v>13</v>
      </c>
      <c r="L18" s="13" t="s">
        <v>559</v>
      </c>
      <c r="M18" s="13" t="s">
        <v>960</v>
      </c>
      <c r="N18" s="13" t="str">
        <f>VLOOKUP($A18,Extraction!$A:$AE,5,FALSE)</f>
        <v>IoT Healthcare Services</v>
      </c>
      <c r="O18" s="17" t="str">
        <f>VLOOKUP($A18,Extraction!$A:$AE,7,FALSE)</f>
        <v>Massimiliano Donati</v>
      </c>
      <c r="P18" s="13" t="str">
        <f>VLOOKUP($A18,Extraction!$A:$AE,6,FALSE)</f>
        <v>Italy</v>
      </c>
      <c r="Q18" s="13" t="str">
        <f>VLOOKUP($A18,Extraction!$A:$AE,9,FALSE)</f>
        <v>Academia</v>
      </c>
      <c r="R18" s="13" t="str">
        <f>VLOOKUP($A18,Extraction!$A:$AE,14,FALSE)</f>
        <v>Evaluation Research</v>
      </c>
      <c r="S18" s="13" t="str">
        <f>VLOOKUP($A18,Extraction!$A:$AE,15,FALSE)</f>
        <v>Case Study</v>
      </c>
      <c r="T18" s="13" t="str">
        <f>VLOOKUP($A18,Extraction!$A:$AE,20,FALSE)</f>
        <v>Monitoring</v>
      </c>
      <c r="U18" s="13" t="str">
        <f>VLOOKUP($A18,Extraction!$A:$AE,21,FALSE)</f>
        <v>Tool</v>
      </c>
      <c r="V18" s="13" t="str">
        <f>VLOOKUP($A18,Extraction!$A:$AE,22,FALSE)</f>
        <v>Anyone</v>
      </c>
    </row>
    <row r="19">
      <c r="A19" s="13">
        <v>194001.0</v>
      </c>
      <c r="B19" s="14" t="s">
        <v>580</v>
      </c>
      <c r="C19" s="14" t="s">
        <v>1048</v>
      </c>
      <c r="D19" s="14" t="s">
        <v>581</v>
      </c>
      <c r="E19" s="14" t="s">
        <v>99</v>
      </c>
      <c r="F19" s="13" t="s">
        <v>3</v>
      </c>
      <c r="G19" s="13">
        <v>5.768</v>
      </c>
      <c r="H19" s="14" t="s">
        <v>582</v>
      </c>
      <c r="I19" s="14" t="s">
        <v>583</v>
      </c>
      <c r="J19" s="13">
        <v>2019.0</v>
      </c>
      <c r="K19" s="13" t="s">
        <v>13</v>
      </c>
      <c r="L19" s="13" t="s">
        <v>559</v>
      </c>
      <c r="M19" s="13" t="s">
        <v>960</v>
      </c>
      <c r="N19" s="13" t="str">
        <f>VLOOKUP($A19,Extraction!$A:$AE,5,FALSE)</f>
        <v>Health Activity Monitoring</v>
      </c>
      <c r="O19" s="17" t="str">
        <f>VLOOKUP($A19,Extraction!$A:$AE,7,FALSE)</f>
        <v>Ahmed Faeq Hussein</v>
      </c>
      <c r="P19" s="13" t="str">
        <f>VLOOKUP($A19,Extraction!$A:$AE,6,FALSE)</f>
        <v>China</v>
      </c>
      <c r="Q19" s="13" t="str">
        <f>VLOOKUP($A19,Extraction!$A:$AE,9,FALSE)</f>
        <v>Academia</v>
      </c>
      <c r="R19" s="13" t="str">
        <f>VLOOKUP($A19,Extraction!$A:$AE,14,FALSE)</f>
        <v>Validation Research</v>
      </c>
      <c r="S19" s="13" t="str">
        <f>VLOOKUP($A19,Extraction!$A:$AE,15,FALSE)</f>
        <v>Experiment</v>
      </c>
      <c r="T19" s="13" t="str">
        <f>VLOOKUP($A19,Extraction!$A:$AE,20,FALSE)</f>
        <v>Acting</v>
      </c>
      <c r="U19" s="13" t="str">
        <f>VLOOKUP($A19,Extraction!$A:$AE,21,FALSE)</f>
        <v>Method</v>
      </c>
      <c r="V19" s="13" t="str">
        <f>VLOOKUP($A19,Extraction!$A:$AE,22,FALSE)</f>
        <v>Anyone</v>
      </c>
    </row>
    <row r="20">
      <c r="A20" s="13">
        <v>193996.0</v>
      </c>
      <c r="B20" s="14" t="s">
        <v>564</v>
      </c>
      <c r="C20" s="14" t="s">
        <v>1047</v>
      </c>
      <c r="D20" s="14" t="s">
        <v>565</v>
      </c>
      <c r="E20" s="14" t="s">
        <v>896</v>
      </c>
      <c r="F20" s="13" t="s">
        <v>3</v>
      </c>
      <c r="G20" s="13">
        <v>2.766</v>
      </c>
      <c r="H20" s="14" t="s">
        <v>566</v>
      </c>
      <c r="I20" s="14" t="s">
        <v>567</v>
      </c>
      <c r="J20" s="13">
        <v>2020.0</v>
      </c>
      <c r="K20" s="13" t="s">
        <v>13</v>
      </c>
      <c r="L20" s="13" t="s">
        <v>559</v>
      </c>
      <c r="M20" s="13" t="s">
        <v>960</v>
      </c>
      <c r="N20" s="13" t="str">
        <f>VLOOKUP($A20,Extraction!$A:$AE,5,FALSE)</f>
        <v>IoT Healthcare Services</v>
      </c>
      <c r="O20" s="17" t="str">
        <f>VLOOKUP($A20,Extraction!$A:$AE,7,FALSE)</f>
        <v>Fadi Al-Turjman</v>
      </c>
      <c r="P20" s="13" t="str">
        <f>VLOOKUP($A20,Extraction!$A:$AE,6,FALSE)</f>
        <v>Turkey</v>
      </c>
      <c r="Q20" s="13" t="str">
        <f>VLOOKUP($A20,Extraction!$A:$AE,9,FALSE)</f>
        <v>Academia</v>
      </c>
      <c r="R20" s="13" t="str">
        <f>VLOOKUP($A20,Extraction!$A:$AE,14,FALSE)</f>
        <v>Not identified</v>
      </c>
      <c r="S20" s="13" t="str">
        <f>VLOOKUP($A20,Extraction!$A:$AE,15,FALSE)</f>
        <v>Not identified</v>
      </c>
      <c r="T20" s="13" t="str">
        <f>VLOOKUP($A20,Extraction!$A:$AE,20,FALSE)</f>
        <v>Not identified</v>
      </c>
      <c r="U20" s="13" t="str">
        <f>VLOOKUP($A20,Extraction!$A:$AE,21,FALSE)</f>
        <v>Others</v>
      </c>
      <c r="V20" s="13" t="str">
        <f>VLOOKUP($A20,Extraction!$A:$AE,22,FALSE)</f>
        <v>Not identified</v>
      </c>
    </row>
    <row r="21">
      <c r="A21" s="13">
        <v>193995.0</v>
      </c>
      <c r="B21" s="14" t="s">
        <v>560</v>
      </c>
      <c r="C21" s="14" t="s">
        <v>1046</v>
      </c>
      <c r="D21" s="14" t="s">
        <v>561</v>
      </c>
      <c r="E21" s="14" t="s">
        <v>1144</v>
      </c>
      <c r="F21" s="13" t="s">
        <v>3</v>
      </c>
      <c r="G21" s="13">
        <v>3.188</v>
      </c>
      <c r="H21" s="14" t="s">
        <v>562</v>
      </c>
      <c r="I21" s="14" t="s">
        <v>563</v>
      </c>
      <c r="J21" s="13">
        <v>2020.0</v>
      </c>
      <c r="K21" s="13" t="s">
        <v>13</v>
      </c>
      <c r="L21" s="13" t="s">
        <v>559</v>
      </c>
      <c r="M21" s="13" t="s">
        <v>960</v>
      </c>
      <c r="N21" s="13" t="str">
        <f>VLOOKUP($A21,Extraction!$A:$AE,5,FALSE)</f>
        <v>IoT Healthcare Services</v>
      </c>
      <c r="O21" s="17" t="str">
        <f>VLOOKUP($A21,Extraction!$A:$AE,7,FALSE)</f>
        <v>Vincenzo Della Mea</v>
      </c>
      <c r="P21" s="13" t="str">
        <f>VLOOKUP($A21,Extraction!$A:$AE,6,FALSE)</f>
        <v>Italy</v>
      </c>
      <c r="Q21" s="13" t="str">
        <f>VLOOKUP($A21,Extraction!$A:$AE,9,FALSE)</f>
        <v>Both</v>
      </c>
      <c r="R21" s="13" t="str">
        <f>VLOOKUP($A21,Extraction!$A:$AE,14,FALSE)</f>
        <v>Solution Proposal</v>
      </c>
      <c r="S21" s="13" t="str">
        <f>VLOOKUP($A21,Extraction!$A:$AE,15,FALSE)</f>
        <v>PoC</v>
      </c>
      <c r="T21" s="13" t="str">
        <f>VLOOKUP($A21,Extraction!$A:$AE,20,FALSE)</f>
        <v>Monitoring</v>
      </c>
      <c r="U21" s="13" t="str">
        <f>VLOOKUP($A21,Extraction!$A:$AE,21,FALSE)</f>
        <v>Tool</v>
      </c>
      <c r="V21" s="13" t="str">
        <f>VLOOKUP($A21,Extraction!$A:$AE,22,FALSE)</f>
        <v>Anyone</v>
      </c>
    </row>
    <row r="22">
      <c r="A22" s="13">
        <v>193993.0</v>
      </c>
      <c r="B22" s="14" t="s">
        <v>551</v>
      </c>
      <c r="C22" s="14" t="s">
        <v>1042</v>
      </c>
      <c r="D22" s="14" t="s">
        <v>552</v>
      </c>
      <c r="E22" s="18" t="s">
        <v>1145</v>
      </c>
      <c r="F22" s="19" t="s">
        <v>1129</v>
      </c>
      <c r="G22" s="19"/>
      <c r="H22" s="14" t="s">
        <v>553</v>
      </c>
      <c r="I22" s="15"/>
      <c r="J22" s="13">
        <v>2015.0</v>
      </c>
      <c r="K22" s="13" t="s">
        <v>20</v>
      </c>
      <c r="L22" s="13" t="s">
        <v>14</v>
      </c>
      <c r="M22" s="13" t="s">
        <v>960</v>
      </c>
      <c r="N22" s="13" t="str">
        <f>VLOOKUP($A22,Extraction!$A:$AE,5,FALSE)</f>
        <v>IoT Healthcare Services</v>
      </c>
      <c r="O22" s="17" t="str">
        <f>VLOOKUP($A22,Extraction!$A:$AE,7,FALSE)</f>
        <v>Shaftab Ahmed</v>
      </c>
      <c r="P22" s="13" t="str">
        <f>VLOOKUP($A22,Extraction!$A:$AE,6,FALSE)</f>
        <v>Pakistan</v>
      </c>
      <c r="Q22" s="13" t="str">
        <f>VLOOKUP($A22,Extraction!$A:$AE,9,FALSE)</f>
        <v>Academia</v>
      </c>
      <c r="R22" s="13" t="str">
        <f>VLOOKUP($A22,Extraction!$A:$AE,14,FALSE)</f>
        <v>Solution Proposal</v>
      </c>
      <c r="S22" s="13" t="str">
        <f>VLOOKUP($A22,Extraction!$A:$AE,15,FALSE)</f>
        <v>PoC</v>
      </c>
      <c r="T22" s="13" t="str">
        <f>VLOOKUP($A22,Extraction!$A:$AE,20,FALSE)</f>
        <v>Not identified</v>
      </c>
      <c r="U22" s="13" t="str">
        <f>VLOOKUP($A22,Extraction!$A:$AE,21,FALSE)</f>
        <v>Formal Study</v>
      </c>
      <c r="V22" s="13" t="str">
        <f>VLOOKUP($A22,Extraction!$A:$AE,22,FALSE)</f>
        <v>Not identified</v>
      </c>
    </row>
    <row r="23">
      <c r="A23" s="13">
        <v>193988.0</v>
      </c>
      <c r="B23" s="14" t="s">
        <v>534</v>
      </c>
      <c r="C23" s="14" t="s">
        <v>1041</v>
      </c>
      <c r="D23" s="14" t="s">
        <v>535</v>
      </c>
      <c r="E23" s="14" t="s">
        <v>421</v>
      </c>
      <c r="F23" s="19" t="s">
        <v>1137</v>
      </c>
      <c r="G23" s="13"/>
      <c r="H23" s="14" t="s">
        <v>421</v>
      </c>
      <c r="I23" s="14" t="s">
        <v>536</v>
      </c>
      <c r="J23" s="13">
        <v>2017.0</v>
      </c>
      <c r="K23" s="13" t="s">
        <v>20</v>
      </c>
      <c r="L23" s="13" t="s">
        <v>14</v>
      </c>
      <c r="M23" s="13" t="s">
        <v>960</v>
      </c>
      <c r="N23" s="13" t="str">
        <f>VLOOKUP($A23,Extraction!$A:$AE,5,FALSE)</f>
        <v>Elderly Healthcare</v>
      </c>
      <c r="O23" s="17" t="str">
        <f>VLOOKUP($A23,Extraction!$A:$AE,7,FALSE)</f>
        <v>SunYoung Kang</v>
      </c>
      <c r="P23" s="13" t="str">
        <f>VLOOKUP($A23,Extraction!$A:$AE,6,FALSE)</f>
        <v>Korea</v>
      </c>
      <c r="Q23" s="13" t="str">
        <f>VLOOKUP($A23,Extraction!$A:$AE,9,FALSE)</f>
        <v>Academia</v>
      </c>
      <c r="R23" s="13" t="str">
        <f>VLOOKUP($A23,Extraction!$A:$AE,14,FALSE)</f>
        <v>Solution Proposal</v>
      </c>
      <c r="S23" s="13" t="str">
        <f>VLOOKUP($A23,Extraction!$A:$AE,15,FALSE)</f>
        <v>PoC</v>
      </c>
      <c r="T23" s="13" t="str">
        <f>VLOOKUP($A23,Extraction!$A:$AE,20,FALSE)</f>
        <v>Not identified</v>
      </c>
      <c r="U23" s="13" t="str">
        <f>VLOOKUP($A23,Extraction!$A:$AE,21,FALSE)</f>
        <v>Formal Study</v>
      </c>
      <c r="V23" s="13" t="str">
        <f>VLOOKUP($A23,Extraction!$A:$AE,22,FALSE)</f>
        <v>Elderly</v>
      </c>
    </row>
    <row r="24">
      <c r="A24" s="13">
        <v>193847.0</v>
      </c>
      <c r="B24" s="14" t="s">
        <v>9</v>
      </c>
      <c r="C24" s="14" t="s">
        <v>969</v>
      </c>
      <c r="D24" s="14" t="s">
        <v>10</v>
      </c>
      <c r="E24" s="14" t="s">
        <v>11</v>
      </c>
      <c r="F24" s="13" t="s">
        <v>3</v>
      </c>
      <c r="G24" s="13">
        <v>6.944</v>
      </c>
      <c r="H24" s="14" t="s">
        <v>11</v>
      </c>
      <c r="I24" s="14" t="s">
        <v>12</v>
      </c>
      <c r="J24" s="13">
        <v>2016.0</v>
      </c>
      <c r="K24" s="13" t="s">
        <v>13</v>
      </c>
      <c r="L24" s="13" t="s">
        <v>14</v>
      </c>
      <c r="M24" s="13" t="s">
        <v>960</v>
      </c>
      <c r="N24" s="13" t="str">
        <f>VLOOKUP($A24,Extraction!$A:$AE,5,FALSE)</f>
        <v>Wearables and Sensors</v>
      </c>
      <c r="O24" s="17" t="str">
        <f>VLOOKUP($A24,Extraction!$A:$AE,7,FALSE)</f>
        <v>Amay Jairaj Bandodkar</v>
      </c>
      <c r="P24" s="13" t="str">
        <f>VLOOKUP($A24,Extraction!$A:$AE,6,FALSE)</f>
        <v>United States of America</v>
      </c>
      <c r="Q24" s="13" t="str">
        <f>VLOOKUP($A24,Extraction!$A:$AE,9,FALSE)</f>
        <v>Academia</v>
      </c>
      <c r="R24" s="13" t="str">
        <f>VLOOKUP($A24,Extraction!$A:$AE,14,FALSE)</f>
        <v>Validation Research</v>
      </c>
      <c r="S24" s="13" t="str">
        <f>VLOOKUP($A24,Extraction!$A:$AE,15,FALSE)</f>
        <v>Survey</v>
      </c>
      <c r="T24" s="13" t="str">
        <f>VLOOKUP($A24,Extraction!$A:$AE,20,FALSE)</f>
        <v>Not identified</v>
      </c>
      <c r="U24" s="13" t="str">
        <f>VLOOKUP($A24,Extraction!$A:$AE,21,FALSE)</f>
        <v>Method</v>
      </c>
      <c r="V24" s="13" t="str">
        <f>VLOOKUP($A24,Extraction!$A:$AE,22,FALSE)</f>
        <v>Not identified</v>
      </c>
    </row>
    <row r="25">
      <c r="A25" s="13">
        <v>193979.0</v>
      </c>
      <c r="B25" s="14" t="s">
        <v>501</v>
      </c>
      <c r="C25" s="14" t="s">
        <v>1039</v>
      </c>
      <c r="D25" s="14" t="s">
        <v>502</v>
      </c>
      <c r="E25" s="14" t="s">
        <v>503</v>
      </c>
      <c r="F25" s="13" t="s">
        <v>1137</v>
      </c>
      <c r="G25" s="13"/>
      <c r="H25" s="14" t="s">
        <v>503</v>
      </c>
      <c r="I25" s="14" t="s">
        <v>504</v>
      </c>
      <c r="J25" s="13">
        <v>2019.0</v>
      </c>
      <c r="K25" s="13" t="s">
        <v>20</v>
      </c>
      <c r="L25" s="13" t="s">
        <v>14</v>
      </c>
      <c r="M25" s="13" t="s">
        <v>960</v>
      </c>
      <c r="N25" s="13" t="str">
        <f>VLOOKUP($A25,Extraction!$A:$AE,5,FALSE)</f>
        <v>IoT Healthcare Services</v>
      </c>
      <c r="O25" s="17" t="str">
        <f>VLOOKUP($A25,Extraction!$A:$AE,7,FALSE)</f>
        <v>Renato Basso Nabuco</v>
      </c>
      <c r="P25" s="13" t="str">
        <f>VLOOKUP($A25,Extraction!$A:$AE,6,FALSE)</f>
        <v>Brazil</v>
      </c>
      <c r="Q25" s="13" t="str">
        <f>VLOOKUP($A25,Extraction!$A:$AE,9,FALSE)</f>
        <v>Academia</v>
      </c>
      <c r="R25" s="13" t="str">
        <f>VLOOKUP($A25,Extraction!$A:$AE,14,FALSE)</f>
        <v>Solution Proposal</v>
      </c>
      <c r="S25" s="13" t="str">
        <f>VLOOKUP($A25,Extraction!$A:$AE,15,FALSE)</f>
        <v>Survey</v>
      </c>
      <c r="T25" s="13" t="str">
        <f>VLOOKUP($A25,Extraction!$A:$AE,20,FALSE)</f>
        <v>Not identified</v>
      </c>
      <c r="U25" s="13" t="str">
        <f>VLOOKUP($A25,Extraction!$A:$AE,21,FALSE)</f>
        <v>Model</v>
      </c>
      <c r="V25" s="13" t="str">
        <f>VLOOKUP($A25,Extraction!$A:$AE,22,FALSE)</f>
        <v>Anyone</v>
      </c>
    </row>
    <row r="26">
      <c r="A26" s="13">
        <v>193972.0</v>
      </c>
      <c r="B26" s="14" t="s">
        <v>480</v>
      </c>
      <c r="C26" s="14" t="s">
        <v>1038</v>
      </c>
      <c r="D26" s="14" t="s">
        <v>481</v>
      </c>
      <c r="E26" s="20" t="s">
        <v>1146</v>
      </c>
      <c r="F26" s="21" t="s">
        <v>1147</v>
      </c>
      <c r="G26" s="21"/>
      <c r="H26" s="14" t="s">
        <v>482</v>
      </c>
      <c r="I26" s="14" t="s">
        <v>483</v>
      </c>
      <c r="J26" s="13">
        <v>2019.0</v>
      </c>
      <c r="K26" s="13" t="s">
        <v>20</v>
      </c>
      <c r="L26" s="13" t="s">
        <v>14</v>
      </c>
      <c r="M26" s="13" t="s">
        <v>960</v>
      </c>
      <c r="N26" s="13" t="str">
        <f>VLOOKUP($A26,Extraction!$A:$AE,5,FALSE)</f>
        <v>IoT Healthcare Services</v>
      </c>
      <c r="O26" s="17" t="str">
        <f>VLOOKUP($A26,Extraction!$A:$AE,7,FALSE)</f>
        <v>Houriyeh Khodkari</v>
      </c>
      <c r="P26" s="13" t="str">
        <f>VLOOKUP($A26,Extraction!$A:$AE,6,FALSE)</f>
        <v>Iran</v>
      </c>
      <c r="Q26" s="13" t="str">
        <f>VLOOKUP($A26,Extraction!$A:$AE,9,FALSE)</f>
        <v>Academia</v>
      </c>
      <c r="R26" s="13" t="str">
        <f>VLOOKUP($A26,Extraction!$A:$AE,14,FALSE)</f>
        <v>Solution Proposal</v>
      </c>
      <c r="S26" s="13" t="str">
        <f>VLOOKUP($A26,Extraction!$A:$AE,15,FALSE)</f>
        <v>Not identified</v>
      </c>
      <c r="T26" s="13" t="str">
        <f>VLOOKUP($A26,Extraction!$A:$AE,20,FALSE)</f>
        <v>Not identified</v>
      </c>
      <c r="U26" s="13" t="str">
        <f>VLOOKUP($A26,Extraction!$A:$AE,21,FALSE)</f>
        <v>Method</v>
      </c>
      <c r="V26" s="13" t="str">
        <f>VLOOKUP($A26,Extraction!$A:$AE,22,FALSE)</f>
        <v>Not identified</v>
      </c>
    </row>
    <row r="27">
      <c r="A27" s="13">
        <v>193971.0</v>
      </c>
      <c r="B27" s="14" t="s">
        <v>477</v>
      </c>
      <c r="C27" s="14" t="s">
        <v>1037</v>
      </c>
      <c r="D27" s="14" t="s">
        <v>478</v>
      </c>
      <c r="E27" s="18" t="s">
        <v>1148</v>
      </c>
      <c r="F27" s="19" t="s">
        <v>1129</v>
      </c>
      <c r="G27" s="19"/>
      <c r="H27" s="14" t="s">
        <v>279</v>
      </c>
      <c r="I27" s="14" t="s">
        <v>479</v>
      </c>
      <c r="J27" s="13">
        <v>2019.0</v>
      </c>
      <c r="K27" s="13" t="s">
        <v>20</v>
      </c>
      <c r="L27" s="13" t="s">
        <v>14</v>
      </c>
      <c r="M27" s="13" t="s">
        <v>960</v>
      </c>
      <c r="N27" s="13" t="str">
        <f>VLOOKUP($A27,Extraction!$A:$AE,5,FALSE)</f>
        <v>Elderly Healthcare</v>
      </c>
      <c r="O27" s="17" t="str">
        <f>VLOOKUP($A27,Extraction!$A:$AE,7,FALSE)</f>
        <v>Ovidiu-Lucian Bajenaru</v>
      </c>
      <c r="P27" s="13" t="str">
        <f>VLOOKUP($A27,Extraction!$A:$AE,6,FALSE)</f>
        <v>Romania</v>
      </c>
      <c r="Q27" s="13" t="str">
        <f>VLOOKUP($A27,Extraction!$A:$AE,9,FALSE)</f>
        <v>Academia</v>
      </c>
      <c r="R27" s="13" t="str">
        <f>VLOOKUP($A27,Extraction!$A:$AE,14,FALSE)</f>
        <v>Solution Proposal</v>
      </c>
      <c r="S27" s="13" t="str">
        <f>VLOOKUP($A27,Extraction!$A:$AE,15,FALSE)</f>
        <v>PoC</v>
      </c>
      <c r="T27" s="13" t="str">
        <f>VLOOKUP($A27,Extraction!$A:$AE,20,FALSE)</f>
        <v>Monitoring</v>
      </c>
      <c r="U27" s="13" t="str">
        <f>VLOOKUP($A27,Extraction!$A:$AE,21,FALSE)</f>
        <v>Tool</v>
      </c>
      <c r="V27" s="13" t="str">
        <f>VLOOKUP($A27,Extraction!$A:$AE,22,FALSE)</f>
        <v>Elderly</v>
      </c>
    </row>
    <row r="28">
      <c r="A28" s="13">
        <v>193970.0</v>
      </c>
      <c r="B28" s="14" t="s">
        <v>473</v>
      </c>
      <c r="C28" s="14" t="s">
        <v>1036</v>
      </c>
      <c r="D28" s="14" t="s">
        <v>474</v>
      </c>
      <c r="E28" s="18" t="s">
        <v>1149</v>
      </c>
      <c r="F28" s="19" t="s">
        <v>1129</v>
      </c>
      <c r="G28" s="19"/>
      <c r="H28" s="14" t="s">
        <v>475</v>
      </c>
      <c r="I28" s="14" t="s">
        <v>476</v>
      </c>
      <c r="J28" s="13">
        <v>2019.0</v>
      </c>
      <c r="K28" s="13" t="s">
        <v>20</v>
      </c>
      <c r="L28" s="13" t="s">
        <v>14</v>
      </c>
      <c r="M28" s="13" t="s">
        <v>960</v>
      </c>
      <c r="N28" s="13" t="str">
        <f>VLOOKUP($A28,Extraction!$A:$AE,5,FALSE)</f>
        <v>Elderly Healthcare</v>
      </c>
      <c r="O28" s="17" t="str">
        <f>VLOOKUP($A28,Extraction!$A:$AE,7,FALSE)</f>
        <v>Joseph Rafferty</v>
      </c>
      <c r="P28" s="13" t="str">
        <f>VLOOKUP($A28,Extraction!$A:$AE,6,FALSE)</f>
        <v>United Kingdom</v>
      </c>
      <c r="Q28" s="13" t="str">
        <f>VLOOKUP($A28,Extraction!$A:$AE,9,FALSE)</f>
        <v>Academia</v>
      </c>
      <c r="R28" s="13" t="str">
        <f>VLOOKUP($A28,Extraction!$A:$AE,14,FALSE)</f>
        <v>Validation Research</v>
      </c>
      <c r="S28" s="13" t="str">
        <f>VLOOKUP($A28,Extraction!$A:$AE,15,FALSE)</f>
        <v>Simulation</v>
      </c>
      <c r="T28" s="13" t="str">
        <f>VLOOKUP($A28,Extraction!$A:$AE,20,FALSE)</f>
        <v>Monitoring</v>
      </c>
      <c r="U28" s="13" t="str">
        <f>VLOOKUP($A28,Extraction!$A:$AE,21,FALSE)</f>
        <v>Tool</v>
      </c>
      <c r="V28" s="13" t="str">
        <f>VLOOKUP($A28,Extraction!$A:$AE,22,FALSE)</f>
        <v>Elderly</v>
      </c>
    </row>
    <row r="29">
      <c r="A29" s="13">
        <v>193969.0</v>
      </c>
      <c r="B29" s="14" t="s">
        <v>469</v>
      </c>
      <c r="C29" s="14" t="s">
        <v>1035</v>
      </c>
      <c r="D29" s="14" t="s">
        <v>470</v>
      </c>
      <c r="E29" s="14" t="s">
        <v>1150</v>
      </c>
      <c r="F29" s="13" t="s">
        <v>1147</v>
      </c>
      <c r="G29" s="13"/>
      <c r="H29" s="14" t="s">
        <v>471</v>
      </c>
      <c r="I29" s="14" t="s">
        <v>472</v>
      </c>
      <c r="J29" s="13">
        <v>2019.0</v>
      </c>
      <c r="K29" s="13" t="s">
        <v>20</v>
      </c>
      <c r="L29" s="13" t="s">
        <v>14</v>
      </c>
      <c r="M29" s="13" t="s">
        <v>960</v>
      </c>
      <c r="N29" s="13" t="str">
        <f>VLOOKUP($A29,Extraction!$A:$AE,5,FALSE)</f>
        <v>IoT Healthcare Services</v>
      </c>
      <c r="O29" s="17" t="str">
        <f>VLOOKUP($A29,Extraction!$A:$AE,7,FALSE)</f>
        <v>R Bruce Wallace</v>
      </c>
      <c r="P29" s="13" t="str">
        <f>VLOOKUP($A29,Extraction!$A:$AE,6,FALSE)</f>
        <v>Canada</v>
      </c>
      <c r="Q29" s="13" t="str">
        <f>VLOOKUP($A29,Extraction!$A:$AE,9,FALSE)</f>
        <v>Academia</v>
      </c>
      <c r="R29" s="13" t="str">
        <f>VLOOKUP($A29,Extraction!$A:$AE,14,FALSE)</f>
        <v>Not identified</v>
      </c>
      <c r="S29" s="13" t="str">
        <f>VLOOKUP($A29,Extraction!$A:$AE,15,FALSE)</f>
        <v>Not identified</v>
      </c>
      <c r="T29" s="13" t="str">
        <f>VLOOKUP($A29,Extraction!$A:$AE,20,FALSE)</f>
        <v>Not identified</v>
      </c>
      <c r="U29" s="13" t="str">
        <f>VLOOKUP($A29,Extraction!$A:$AE,21,FALSE)</f>
        <v>Others</v>
      </c>
      <c r="V29" s="13" t="str">
        <f>VLOOKUP($A29,Extraction!$A:$AE,22,FALSE)</f>
        <v>Anyone</v>
      </c>
    </row>
    <row r="30">
      <c r="A30" s="13">
        <v>193967.0</v>
      </c>
      <c r="B30" s="14" t="s">
        <v>462</v>
      </c>
      <c r="C30" s="14" t="s">
        <v>1034</v>
      </c>
      <c r="D30" s="14" t="s">
        <v>463</v>
      </c>
      <c r="E30" s="18" t="s">
        <v>1151</v>
      </c>
      <c r="F30" s="19" t="s">
        <v>1129</v>
      </c>
      <c r="G30" s="19"/>
      <c r="H30" s="14" t="s">
        <v>464</v>
      </c>
      <c r="I30" s="14" t="s">
        <v>465</v>
      </c>
      <c r="J30" s="13">
        <v>2019.0</v>
      </c>
      <c r="K30" s="13" t="s">
        <v>20</v>
      </c>
      <c r="L30" s="13" t="s">
        <v>14</v>
      </c>
      <c r="M30" s="13" t="s">
        <v>960</v>
      </c>
      <c r="N30" s="13" t="str">
        <f>VLOOKUP($A30,Extraction!$A:$AE,5,FALSE)</f>
        <v>Wearables and Sensors</v>
      </c>
      <c r="O30" s="17" t="str">
        <f>VLOOKUP($A30,Extraction!$A:$AE,7,FALSE)</f>
        <v>Chitra Balakrishna</v>
      </c>
      <c r="P30" s="13" t="str">
        <f>VLOOKUP($A30,Extraction!$A:$AE,6,FALSE)</f>
        <v>United Kingdom</v>
      </c>
      <c r="Q30" s="13" t="str">
        <f>VLOOKUP($A30,Extraction!$A:$AE,9,FALSE)</f>
        <v>Academia</v>
      </c>
      <c r="R30" s="13" t="str">
        <f>VLOOKUP($A30,Extraction!$A:$AE,14,FALSE)</f>
        <v>Solution Proposal</v>
      </c>
      <c r="S30" s="13" t="str">
        <f>VLOOKUP($A30,Extraction!$A:$AE,15,FALSE)</f>
        <v>Not identified</v>
      </c>
      <c r="T30" s="13" t="str">
        <f>VLOOKUP($A30,Extraction!$A:$AE,20,FALSE)</f>
        <v>Monitoring</v>
      </c>
      <c r="U30" s="13" t="str">
        <f>VLOOKUP($A30,Extraction!$A:$AE,21,FALSE)</f>
        <v>Others</v>
      </c>
      <c r="V30" s="13" t="str">
        <f>VLOOKUP($A30,Extraction!$A:$AE,22,FALSE)</f>
        <v>Fetus</v>
      </c>
    </row>
    <row r="31">
      <c r="A31" s="13">
        <v>193962.0</v>
      </c>
      <c r="B31" s="14" t="s">
        <v>445</v>
      </c>
      <c r="C31" s="14" t="s">
        <v>1033</v>
      </c>
      <c r="D31" s="14" t="s">
        <v>446</v>
      </c>
      <c r="E31" s="14" t="s">
        <v>256</v>
      </c>
      <c r="F31" s="13" t="s">
        <v>1129</v>
      </c>
      <c r="G31" s="13"/>
      <c r="H31" s="14" t="s">
        <v>256</v>
      </c>
      <c r="I31" s="14" t="s">
        <v>447</v>
      </c>
      <c r="J31" s="13">
        <v>2019.0</v>
      </c>
      <c r="K31" s="13" t="s">
        <v>20</v>
      </c>
      <c r="L31" s="13" t="s">
        <v>14</v>
      </c>
      <c r="M31" s="13" t="s">
        <v>960</v>
      </c>
      <c r="N31" s="13" t="str">
        <f>VLOOKUP($A31,Extraction!$A:$AE,5,FALSE)</f>
        <v>Health Activity Monitoring</v>
      </c>
      <c r="O31" s="17" t="str">
        <f>VLOOKUP($A31,Extraction!$A:$AE,7,FALSE)</f>
        <v>Seán Quinn</v>
      </c>
      <c r="P31" s="13" t="str">
        <f>VLOOKUP($A31,Extraction!$A:$AE,6,FALSE)</f>
        <v>Ireland</v>
      </c>
      <c r="Q31" s="13" t="str">
        <f>VLOOKUP($A31,Extraction!$A:$AE,9,FALSE)</f>
        <v>Academia</v>
      </c>
      <c r="R31" s="13" t="str">
        <f>VLOOKUP($A31,Extraction!$A:$AE,14,FALSE)</f>
        <v>Solution Proposal</v>
      </c>
      <c r="S31" s="13" t="str">
        <f>VLOOKUP($A31,Extraction!$A:$AE,15,FALSE)</f>
        <v>Case Study</v>
      </c>
      <c r="T31" s="13" t="str">
        <f>VLOOKUP($A31,Extraction!$A:$AE,20,FALSE)</f>
        <v>Monitoring</v>
      </c>
      <c r="U31" s="13" t="str">
        <f>VLOOKUP($A31,Extraction!$A:$AE,21,FALSE)</f>
        <v>Method</v>
      </c>
      <c r="V31" s="13" t="str">
        <f>VLOOKUP($A31,Extraction!$A:$AE,22,FALSE)</f>
        <v>Elderly</v>
      </c>
    </row>
    <row r="32">
      <c r="A32" s="13">
        <v>193959.0</v>
      </c>
      <c r="B32" s="14" t="s">
        <v>434</v>
      </c>
      <c r="C32" s="14" t="s">
        <v>1032</v>
      </c>
      <c r="D32" s="14" t="s">
        <v>435</v>
      </c>
      <c r="E32" s="14" t="s">
        <v>436</v>
      </c>
      <c r="F32" s="13" t="s">
        <v>3</v>
      </c>
      <c r="G32" s="13"/>
      <c r="H32" s="14" t="s">
        <v>436</v>
      </c>
      <c r="I32" s="14"/>
      <c r="J32" s="13">
        <v>2019.0</v>
      </c>
      <c r="K32" s="13" t="s">
        <v>13</v>
      </c>
      <c r="L32" s="13" t="s">
        <v>14</v>
      </c>
      <c r="M32" s="13" t="s">
        <v>960</v>
      </c>
      <c r="N32" s="13" t="str">
        <f>VLOOKUP($A32,Extraction!$A:$AE,5,FALSE)</f>
        <v>Big Data</v>
      </c>
      <c r="O32" s="17" t="str">
        <f>VLOOKUP($A32,Extraction!$A:$AE,7,FALSE)</f>
        <v>Florin Popentiu-Vlădicescu</v>
      </c>
      <c r="P32" s="13" t="str">
        <f>VLOOKUP($A32,Extraction!$A:$AE,6,FALSE)</f>
        <v>Romania</v>
      </c>
      <c r="Q32" s="13" t="str">
        <f>VLOOKUP($A32,Extraction!$A:$AE,9,FALSE)</f>
        <v>Academia</v>
      </c>
      <c r="R32" s="13" t="str">
        <f>VLOOKUP($A32,Extraction!$A:$AE,14,FALSE)</f>
        <v>Validation Research</v>
      </c>
      <c r="S32" s="13" t="str">
        <f>VLOOKUP($A32,Extraction!$A:$AE,15,FALSE)</f>
        <v>PoC</v>
      </c>
      <c r="T32" s="13" t="str">
        <f>VLOOKUP($A32,Extraction!$A:$AE,20,FALSE)</f>
        <v>Not identified</v>
      </c>
      <c r="U32" s="13" t="str">
        <f>VLOOKUP($A32,Extraction!$A:$AE,21,FALSE)</f>
        <v>Others</v>
      </c>
      <c r="V32" s="13" t="str">
        <f>VLOOKUP($A32,Extraction!$A:$AE,22,FALSE)</f>
        <v>Not identified</v>
      </c>
    </row>
    <row r="33">
      <c r="A33" s="13">
        <v>193903.0</v>
      </c>
      <c r="B33" s="14" t="s">
        <v>231</v>
      </c>
      <c r="C33" s="14" t="s">
        <v>1006</v>
      </c>
      <c r="D33" s="14" t="s">
        <v>232</v>
      </c>
      <c r="E33" s="20" t="s">
        <v>1152</v>
      </c>
      <c r="F33" s="21" t="s">
        <v>1129</v>
      </c>
      <c r="G33" s="21"/>
      <c r="H33" s="14" t="s">
        <v>233</v>
      </c>
      <c r="I33" s="14" t="s">
        <v>234</v>
      </c>
      <c r="J33" s="13">
        <v>2013.0</v>
      </c>
      <c r="K33" s="13" t="s">
        <v>20</v>
      </c>
      <c r="L33" s="13" t="s">
        <v>14</v>
      </c>
      <c r="M33" s="13" t="s">
        <v>960</v>
      </c>
      <c r="N33" s="13" t="str">
        <f>VLOOKUP($A33,Extraction!$A:$AE,5,FALSE)</f>
        <v>IoT Healthcare Services</v>
      </c>
      <c r="O33" s="17" t="str">
        <f>VLOOKUP($A33,Extraction!$A:$AE,7,FALSE)</f>
        <v>Mohammad-Mahdi Bidmeshki</v>
      </c>
      <c r="P33" s="13" t="str">
        <f>VLOOKUP($A33,Extraction!$A:$AE,6,FALSE)</f>
        <v>United States of America</v>
      </c>
      <c r="Q33" s="13" t="str">
        <f>VLOOKUP($A33,Extraction!$A:$AE,9,FALSE)</f>
        <v>Academia</v>
      </c>
      <c r="R33" s="13" t="str">
        <f>VLOOKUP($A33,Extraction!$A:$AE,14,FALSE)</f>
        <v>Evaluation Research</v>
      </c>
      <c r="S33" s="13" t="str">
        <f>VLOOKUP($A33,Extraction!$A:$AE,15,FALSE)</f>
        <v>Experiment</v>
      </c>
      <c r="T33" s="13" t="str">
        <f>VLOOKUP($A33,Extraction!$A:$AE,20,FALSE)</f>
        <v>Not identified</v>
      </c>
      <c r="U33" s="13" t="str">
        <f>VLOOKUP($A33,Extraction!$A:$AE,21,FALSE)</f>
        <v>Model</v>
      </c>
      <c r="V33" s="13" t="str">
        <f>VLOOKUP($A33,Extraction!$A:$AE,22,FALSE)</f>
        <v>Not identified</v>
      </c>
    </row>
    <row r="34">
      <c r="A34" s="13">
        <v>193955.0</v>
      </c>
      <c r="B34" s="14" t="s">
        <v>419</v>
      </c>
      <c r="C34" s="14" t="s">
        <v>1030</v>
      </c>
      <c r="D34" s="14" t="s">
        <v>420</v>
      </c>
      <c r="E34" s="14" t="s">
        <v>421</v>
      </c>
      <c r="F34" s="19" t="s">
        <v>1137</v>
      </c>
      <c r="G34" s="13"/>
      <c r="H34" s="14" t="s">
        <v>421</v>
      </c>
      <c r="I34" s="14" t="s">
        <v>422</v>
      </c>
      <c r="J34" s="13">
        <v>2020.0</v>
      </c>
      <c r="K34" s="13" t="s">
        <v>20</v>
      </c>
      <c r="L34" s="13" t="s">
        <v>14</v>
      </c>
      <c r="M34" s="13" t="s">
        <v>960</v>
      </c>
      <c r="N34" s="13" t="str">
        <f>VLOOKUP($A34,Extraction!$A:$AE,5,FALSE)</f>
        <v>Elderly Healthcare</v>
      </c>
      <c r="O34" s="17" t="str">
        <f>VLOOKUP($A34,Extraction!$A:$AE,7,FALSE)</f>
        <v>Ermal Elbasani</v>
      </c>
      <c r="P34" s="13" t="str">
        <f>VLOOKUP($A34,Extraction!$A:$AE,6,FALSE)</f>
        <v>Korea</v>
      </c>
      <c r="Q34" s="13" t="str">
        <f>VLOOKUP($A34,Extraction!$A:$AE,9,FALSE)</f>
        <v>Academia</v>
      </c>
      <c r="R34" s="13" t="str">
        <f>VLOOKUP($A34,Extraction!$A:$AE,14,FALSE)</f>
        <v>Solution Proposal</v>
      </c>
      <c r="S34" s="13" t="str">
        <f>VLOOKUP($A34,Extraction!$A:$AE,15,FALSE)</f>
        <v>Case Study</v>
      </c>
      <c r="T34" s="13" t="str">
        <f>VLOOKUP($A34,Extraction!$A:$AE,20,FALSE)</f>
        <v>Monitoring</v>
      </c>
      <c r="U34" s="13" t="str">
        <f>VLOOKUP($A34,Extraction!$A:$AE,21,FALSE)</f>
        <v>Method</v>
      </c>
      <c r="V34" s="13" t="str">
        <f>VLOOKUP($A34,Extraction!$A:$AE,22,FALSE)</f>
        <v>Elderly</v>
      </c>
    </row>
    <row r="35">
      <c r="A35" s="13">
        <v>193954.0</v>
      </c>
      <c r="B35" s="14" t="s">
        <v>416</v>
      </c>
      <c r="C35" s="14" t="s">
        <v>1029</v>
      </c>
      <c r="D35" s="14" t="s">
        <v>417</v>
      </c>
      <c r="E35" s="14" t="s">
        <v>249</v>
      </c>
      <c r="F35" s="13" t="s">
        <v>1137</v>
      </c>
      <c r="G35" s="13"/>
      <c r="H35" s="14" t="s">
        <v>249</v>
      </c>
      <c r="I35" s="14" t="s">
        <v>418</v>
      </c>
      <c r="J35" s="13">
        <v>2020.0</v>
      </c>
      <c r="K35" s="13" t="s">
        <v>20</v>
      </c>
      <c r="L35" s="13" t="s">
        <v>14</v>
      </c>
      <c r="M35" s="13" t="s">
        <v>960</v>
      </c>
      <c r="N35" s="13" t="str">
        <f>VLOOKUP($A35,Extraction!$A:$AE,5,FALSE)</f>
        <v>IoT Healthcare Services</v>
      </c>
      <c r="O35" s="17" t="str">
        <f>VLOOKUP($A35,Extraction!$A:$AE,7,FALSE)</f>
        <v>Murali Mohan Kotha</v>
      </c>
      <c r="P35" s="13" t="str">
        <f>VLOOKUP($A35,Extraction!$A:$AE,6,FALSE)</f>
        <v>India</v>
      </c>
      <c r="Q35" s="13" t="str">
        <f>VLOOKUP($A35,Extraction!$A:$AE,9,FALSE)</f>
        <v>Academia</v>
      </c>
      <c r="R35" s="13" t="str">
        <f>VLOOKUP($A35,Extraction!$A:$AE,14,FALSE)</f>
        <v>Not identified</v>
      </c>
      <c r="S35" s="13" t="str">
        <f>VLOOKUP($A35,Extraction!$A:$AE,15,FALSE)</f>
        <v>Not identified</v>
      </c>
      <c r="T35" s="13" t="str">
        <f>VLOOKUP($A35,Extraction!$A:$AE,20,FALSE)</f>
        <v>Not identified</v>
      </c>
      <c r="U35" s="13" t="str">
        <f>VLOOKUP($A35,Extraction!$A:$AE,21,FALSE)</f>
        <v>Others</v>
      </c>
      <c r="V35" s="13" t="str">
        <f>VLOOKUP($A35,Extraction!$A:$AE,22,FALSE)</f>
        <v>Not identified</v>
      </c>
    </row>
    <row r="36">
      <c r="A36" s="13">
        <v>193953.0</v>
      </c>
      <c r="B36" s="14" t="s">
        <v>413</v>
      </c>
      <c r="C36" s="14" t="s">
        <v>1028</v>
      </c>
      <c r="D36" s="14" t="s">
        <v>414</v>
      </c>
      <c r="E36" s="14" t="s">
        <v>415</v>
      </c>
      <c r="F36" s="13" t="s">
        <v>1153</v>
      </c>
      <c r="G36" s="13"/>
      <c r="H36" s="14" t="s">
        <v>415</v>
      </c>
      <c r="I36" s="14"/>
      <c r="J36" s="13">
        <v>2020.0</v>
      </c>
      <c r="K36" s="13" t="s">
        <v>20</v>
      </c>
      <c r="L36" s="13" t="s">
        <v>14</v>
      </c>
      <c r="M36" s="13" t="s">
        <v>960</v>
      </c>
      <c r="N36" s="13" t="str">
        <f>VLOOKUP($A36,Extraction!$A:$AE,5,FALSE)</f>
        <v>IoT Healthcare Services</v>
      </c>
      <c r="O36" s="17" t="str">
        <f>VLOOKUP($A36,Extraction!$A:$AE,7,FALSE)</f>
        <v>Andrea Pazienza</v>
      </c>
      <c r="P36" s="13" t="str">
        <f>VLOOKUP($A36,Extraction!$A:$AE,6,FALSE)</f>
        <v>Italy</v>
      </c>
      <c r="Q36" s="13" t="str">
        <f>VLOOKUP($A36,Extraction!$A:$AE,9,FALSE)</f>
        <v>Both</v>
      </c>
      <c r="R36" s="13" t="str">
        <f>VLOOKUP($A36,Extraction!$A:$AE,14,FALSE)</f>
        <v>Evaluation Research</v>
      </c>
      <c r="S36" s="13" t="str">
        <f>VLOOKUP($A36,Extraction!$A:$AE,15,FALSE)</f>
        <v>Case Study</v>
      </c>
      <c r="T36" s="13" t="str">
        <f>VLOOKUP($A36,Extraction!$A:$AE,20,FALSE)</f>
        <v>Monitoring</v>
      </c>
      <c r="U36" s="13" t="str">
        <f>VLOOKUP($A36,Extraction!$A:$AE,21,FALSE)</f>
        <v>Tool</v>
      </c>
      <c r="V36" s="13" t="str">
        <f>VLOOKUP($A36,Extraction!$A:$AE,22,FALSE)</f>
        <v>Anyone</v>
      </c>
    </row>
    <row r="37">
      <c r="A37" s="13">
        <v>193949.0</v>
      </c>
      <c r="B37" s="14" t="s">
        <v>401</v>
      </c>
      <c r="C37" s="14" t="s">
        <v>1027</v>
      </c>
      <c r="D37" s="14" t="s">
        <v>402</v>
      </c>
      <c r="E37" s="20" t="s">
        <v>1154</v>
      </c>
      <c r="F37" s="19" t="s">
        <v>1129</v>
      </c>
      <c r="G37" s="21"/>
      <c r="H37" s="14" t="s">
        <v>403</v>
      </c>
      <c r="I37" s="14" t="s">
        <v>404</v>
      </c>
      <c r="J37" s="13">
        <v>2020.0</v>
      </c>
      <c r="K37" s="13" t="s">
        <v>20</v>
      </c>
      <c r="L37" s="13" t="s">
        <v>14</v>
      </c>
      <c r="M37" s="13" t="s">
        <v>960</v>
      </c>
      <c r="N37" s="13" t="str">
        <f>VLOOKUP($A37,Extraction!$A:$AE,5,FALSE)</f>
        <v>IoT Healthcare Services</v>
      </c>
      <c r="O37" s="17" t="str">
        <f>VLOOKUP($A37,Extraction!$A:$AE,7,FALSE)</f>
        <v>K.Vijayakumar</v>
      </c>
      <c r="P37" s="13" t="str">
        <f>VLOOKUP($A37,Extraction!$A:$AE,6,FALSE)</f>
        <v>India</v>
      </c>
      <c r="Q37" s="13" t="str">
        <f>VLOOKUP($A37,Extraction!$A:$AE,9,FALSE)</f>
        <v>Academia</v>
      </c>
      <c r="R37" s="13" t="str">
        <f>VLOOKUP($A37,Extraction!$A:$AE,14,FALSE)</f>
        <v>Conceptual Proposal</v>
      </c>
      <c r="S37" s="13" t="str">
        <f>VLOOKUP($A37,Extraction!$A:$AE,15,FALSE)</f>
        <v>PoC</v>
      </c>
      <c r="T37" s="13" t="str">
        <f>VLOOKUP($A37,Extraction!$A:$AE,20,FALSE)</f>
        <v>Monitoring</v>
      </c>
      <c r="U37" s="13" t="str">
        <f>VLOOKUP($A37,Extraction!$A:$AE,21,FALSE)</f>
        <v>Model</v>
      </c>
      <c r="V37" s="13" t="str">
        <f>VLOOKUP($A37,Extraction!$A:$AE,22,FALSE)</f>
        <v>Not identified</v>
      </c>
    </row>
    <row r="38">
      <c r="A38" s="13">
        <v>193944.0</v>
      </c>
      <c r="B38" s="14" t="s">
        <v>384</v>
      </c>
      <c r="C38" s="14" t="s">
        <v>1026</v>
      </c>
      <c r="D38" s="14" t="s">
        <v>385</v>
      </c>
      <c r="E38" s="18" t="s">
        <v>1155</v>
      </c>
      <c r="F38" s="19" t="s">
        <v>1137</v>
      </c>
      <c r="G38" s="19"/>
      <c r="H38" s="14" t="s">
        <v>47</v>
      </c>
      <c r="I38" s="14" t="s">
        <v>386</v>
      </c>
      <c r="J38" s="13">
        <v>2017.0</v>
      </c>
      <c r="K38" s="13" t="s">
        <v>20</v>
      </c>
      <c r="L38" s="13" t="s">
        <v>14</v>
      </c>
      <c r="M38" s="13" t="s">
        <v>960</v>
      </c>
      <c r="N38" s="13" t="str">
        <f>VLOOKUP($A38,Extraction!$A:$AE,5,FALSE)</f>
        <v>IoT Healthcare Services</v>
      </c>
      <c r="O38" s="17" t="str">
        <f>VLOOKUP($A38,Extraction!$A:$AE,7,FALSE)</f>
        <v>Itamir de Morais Barroca Filho</v>
      </c>
      <c r="P38" s="13" t="str">
        <f>VLOOKUP($A38,Extraction!$A:$AE,6,FALSE)</f>
        <v>Brazil</v>
      </c>
      <c r="Q38" s="13" t="str">
        <f>VLOOKUP($A38,Extraction!$A:$AE,9,FALSE)</f>
        <v>Academia</v>
      </c>
      <c r="R38" s="13" t="str">
        <f>VLOOKUP($A38,Extraction!$A:$AE,14,FALSE)</f>
        <v>Solution Proposal</v>
      </c>
      <c r="S38" s="13" t="str">
        <f>VLOOKUP($A38,Extraction!$A:$AE,15,FALSE)</f>
        <v>PoC</v>
      </c>
      <c r="T38" s="13" t="str">
        <f>VLOOKUP($A38,Extraction!$A:$AE,20,FALSE)</f>
        <v>Monitoring</v>
      </c>
      <c r="U38" s="13" t="str">
        <f>VLOOKUP($A38,Extraction!$A:$AE,21,FALSE)</f>
        <v>Model</v>
      </c>
      <c r="V38" s="13" t="str">
        <f>VLOOKUP($A38,Extraction!$A:$AE,22,FALSE)</f>
        <v>Anyone</v>
      </c>
    </row>
    <row r="39">
      <c r="A39" s="13">
        <v>193942.0</v>
      </c>
      <c r="B39" s="14" t="s">
        <v>376</v>
      </c>
      <c r="C39" s="14" t="s">
        <v>1025</v>
      </c>
      <c r="D39" s="14" t="s">
        <v>377</v>
      </c>
      <c r="E39" s="14" t="s">
        <v>1156</v>
      </c>
      <c r="F39" s="19" t="s">
        <v>1129</v>
      </c>
      <c r="G39" s="13"/>
      <c r="H39" s="14" t="s">
        <v>378</v>
      </c>
      <c r="I39" s="14" t="s">
        <v>379</v>
      </c>
      <c r="J39" s="13">
        <v>2018.0</v>
      </c>
      <c r="K39" s="13" t="s">
        <v>20</v>
      </c>
      <c r="L39" s="13" t="s">
        <v>14</v>
      </c>
      <c r="M39" s="13" t="s">
        <v>960</v>
      </c>
      <c r="N39" s="13" t="str">
        <f>VLOOKUP($A39,Extraction!$A:$AE,5,FALSE)</f>
        <v>Wearables and Sensors</v>
      </c>
      <c r="O39" s="17" t="str">
        <f>VLOOKUP($A39,Extraction!$A:$AE,7,FALSE)</f>
        <v>Arthur Gatouillat</v>
      </c>
      <c r="P39" s="13" t="str">
        <f>VLOOKUP($A39,Extraction!$A:$AE,6,FALSE)</f>
        <v>France</v>
      </c>
      <c r="Q39" s="13" t="str">
        <f>VLOOKUP($A39,Extraction!$A:$AE,9,FALSE)</f>
        <v>Academia</v>
      </c>
      <c r="R39" s="13" t="str">
        <f>VLOOKUP($A39,Extraction!$A:$AE,14,FALSE)</f>
        <v>Validation Research</v>
      </c>
      <c r="S39" s="13" t="str">
        <f>VLOOKUP($A39,Extraction!$A:$AE,15,FALSE)</f>
        <v>Experiment</v>
      </c>
      <c r="T39" s="13" t="str">
        <f>VLOOKUP($A39,Extraction!$A:$AE,20,FALSE)</f>
        <v>Monitoring</v>
      </c>
      <c r="U39" s="13" t="str">
        <f>VLOOKUP($A39,Extraction!$A:$AE,21,FALSE)</f>
        <v>Tool</v>
      </c>
      <c r="V39" s="13" t="str">
        <f>VLOOKUP($A39,Extraction!$A:$AE,22,FALSE)</f>
        <v>Not identified</v>
      </c>
    </row>
    <row r="40">
      <c r="A40" s="13">
        <v>193937.0</v>
      </c>
      <c r="B40" s="14" t="s">
        <v>358</v>
      </c>
      <c r="C40" s="14" t="s">
        <v>1024</v>
      </c>
      <c r="D40" s="14" t="s">
        <v>359</v>
      </c>
      <c r="E40" s="14" t="s">
        <v>360</v>
      </c>
      <c r="F40" s="13" t="s">
        <v>3</v>
      </c>
      <c r="G40" s="13">
        <v>1.429</v>
      </c>
      <c r="H40" s="14" t="s">
        <v>360</v>
      </c>
      <c r="I40" s="14" t="s">
        <v>361</v>
      </c>
      <c r="J40" s="13">
        <v>2019.0</v>
      </c>
      <c r="K40" s="13" t="s">
        <v>13</v>
      </c>
      <c r="L40" s="13" t="s">
        <v>14</v>
      </c>
      <c r="M40" s="13" t="s">
        <v>960</v>
      </c>
      <c r="N40" s="13" t="str">
        <f>VLOOKUP($A40,Extraction!$A:$AE,5,FALSE)</f>
        <v>Big Data</v>
      </c>
      <c r="O40" s="17" t="str">
        <f>VLOOKUP($A40,Extraction!$A:$AE,7,FALSE)</f>
        <v>Kwok Tai Chui</v>
      </c>
      <c r="P40" s="13" t="str">
        <f>VLOOKUP($A40,Extraction!$A:$AE,6,FALSE)</f>
        <v>Hong Kong</v>
      </c>
      <c r="Q40" s="13" t="str">
        <f>VLOOKUP($A40,Extraction!$A:$AE,9,FALSE)</f>
        <v>Academia</v>
      </c>
      <c r="R40" s="13" t="str">
        <f>VLOOKUP($A40,Extraction!$A:$AE,14,FALSE)</f>
        <v>Solution Proposal</v>
      </c>
      <c r="S40" s="13" t="str">
        <f>VLOOKUP($A40,Extraction!$A:$AE,15,FALSE)</f>
        <v>Not identified</v>
      </c>
      <c r="T40" s="13" t="str">
        <f>VLOOKUP($A40,Extraction!$A:$AE,20,FALSE)</f>
        <v>Monitoring</v>
      </c>
      <c r="U40" s="13" t="str">
        <f>VLOOKUP($A40,Extraction!$A:$AE,21,FALSE)</f>
        <v>Tool</v>
      </c>
      <c r="V40" s="13" t="str">
        <f>VLOOKUP($A40,Extraction!$A:$AE,22,FALSE)</f>
        <v>Not identified</v>
      </c>
    </row>
    <row r="41">
      <c r="A41" s="13">
        <v>193935.0</v>
      </c>
      <c r="B41" s="14" t="s">
        <v>352</v>
      </c>
      <c r="C41" s="14" t="s">
        <v>1023</v>
      </c>
      <c r="D41" s="14" t="s">
        <v>353</v>
      </c>
      <c r="E41" s="14" t="s">
        <v>354</v>
      </c>
      <c r="F41" s="13" t="s">
        <v>3</v>
      </c>
      <c r="G41" s="13">
        <v>1.635</v>
      </c>
      <c r="H41" s="14" t="s">
        <v>354</v>
      </c>
      <c r="I41" s="14" t="s">
        <v>355</v>
      </c>
      <c r="J41" s="13">
        <v>2019.0</v>
      </c>
      <c r="K41" s="13" t="s">
        <v>13</v>
      </c>
      <c r="L41" s="13" t="s">
        <v>14</v>
      </c>
      <c r="M41" s="13" t="s">
        <v>960</v>
      </c>
      <c r="N41" s="13" t="str">
        <f>VLOOKUP($A41,Extraction!$A:$AE,5,FALSE)</f>
        <v>Health Activity Monitoring</v>
      </c>
      <c r="O41" s="17" t="str">
        <f>VLOOKUP($A41,Extraction!$A:$AE,7,FALSE)</f>
        <v>Leandro Y. Mano</v>
      </c>
      <c r="P41" s="13" t="str">
        <f>VLOOKUP($A41,Extraction!$A:$AE,6,FALSE)</f>
        <v>Brazil</v>
      </c>
      <c r="Q41" s="13" t="str">
        <f>VLOOKUP($A41,Extraction!$A:$AE,9,FALSE)</f>
        <v>Academia</v>
      </c>
      <c r="R41" s="13" t="str">
        <f>VLOOKUP($A41,Extraction!$A:$AE,14,FALSE)</f>
        <v>Validation Research</v>
      </c>
      <c r="S41" s="13" t="str">
        <f>VLOOKUP($A41,Extraction!$A:$AE,15,FALSE)</f>
        <v>Simulation</v>
      </c>
      <c r="T41" s="13" t="str">
        <f>VLOOKUP($A41,Extraction!$A:$AE,20,FALSE)</f>
        <v>Monitoring</v>
      </c>
      <c r="U41" s="13" t="str">
        <f>VLOOKUP($A41,Extraction!$A:$AE,21,FALSE)</f>
        <v>Model</v>
      </c>
      <c r="V41" s="13" t="str">
        <f>VLOOKUP($A41,Extraction!$A:$AE,22,FALSE)</f>
        <v>Anyone</v>
      </c>
    </row>
    <row r="42">
      <c r="A42" s="13">
        <v>193934.0</v>
      </c>
      <c r="B42" s="14" t="s">
        <v>349</v>
      </c>
      <c r="C42" s="14" t="s">
        <v>1022</v>
      </c>
      <c r="D42" s="14" t="s">
        <v>350</v>
      </c>
      <c r="E42" s="18" t="s">
        <v>1155</v>
      </c>
      <c r="F42" s="19" t="s">
        <v>1137</v>
      </c>
      <c r="G42" s="19"/>
      <c r="H42" s="14" t="s">
        <v>47</v>
      </c>
      <c r="I42" s="14" t="s">
        <v>351</v>
      </c>
      <c r="J42" s="13">
        <v>2019.0</v>
      </c>
      <c r="K42" s="13" t="s">
        <v>20</v>
      </c>
      <c r="L42" s="13" t="s">
        <v>14</v>
      </c>
      <c r="M42" s="13" t="s">
        <v>960</v>
      </c>
      <c r="N42" s="13" t="str">
        <f>VLOOKUP($A42,Extraction!$A:$AE,5,FALSE)</f>
        <v>Elderly Healthcare</v>
      </c>
      <c r="O42" s="17" t="str">
        <f>VLOOKUP($A42,Extraction!$A:$AE,7,FALSE)</f>
        <v>Ryan Anthony J. de Belen</v>
      </c>
      <c r="P42" s="13" t="str">
        <f>VLOOKUP($A42,Extraction!$A:$AE,6,FALSE)</f>
        <v>Australia</v>
      </c>
      <c r="Q42" s="13" t="str">
        <f>VLOOKUP($A42,Extraction!$A:$AE,9,FALSE)</f>
        <v>Academia</v>
      </c>
      <c r="R42" s="13" t="str">
        <f>VLOOKUP($A42,Extraction!$A:$AE,14,FALSE)</f>
        <v>Solution Proposal</v>
      </c>
      <c r="S42" s="13" t="str">
        <f>VLOOKUP($A42,Extraction!$A:$AE,15,FALSE)</f>
        <v>PoC</v>
      </c>
      <c r="T42" s="13" t="str">
        <f>VLOOKUP($A42,Extraction!$A:$AE,20,FALSE)</f>
        <v>Not identified</v>
      </c>
      <c r="U42" s="13" t="str">
        <f>VLOOKUP($A42,Extraction!$A:$AE,21,FALSE)</f>
        <v>Formal Study</v>
      </c>
      <c r="V42" s="13" t="str">
        <f>VLOOKUP($A42,Extraction!$A:$AE,22,FALSE)</f>
        <v>Elderly</v>
      </c>
    </row>
    <row r="43">
      <c r="A43" s="13">
        <v>193933.0</v>
      </c>
      <c r="B43" s="14" t="s">
        <v>345</v>
      </c>
      <c r="C43" s="14" t="s">
        <v>1021</v>
      </c>
      <c r="D43" s="14" t="s">
        <v>346</v>
      </c>
      <c r="E43" s="18" t="s">
        <v>1157</v>
      </c>
      <c r="F43" s="19" t="s">
        <v>1153</v>
      </c>
      <c r="G43" s="19"/>
      <c r="H43" s="14" t="s">
        <v>347</v>
      </c>
      <c r="I43" s="14" t="s">
        <v>348</v>
      </c>
      <c r="J43" s="13">
        <v>2019.0</v>
      </c>
      <c r="K43" s="13" t="s">
        <v>20</v>
      </c>
      <c r="L43" s="13" t="s">
        <v>14</v>
      </c>
      <c r="M43" s="13" t="s">
        <v>960</v>
      </c>
      <c r="N43" s="13" t="str">
        <f>VLOOKUP($A43,Extraction!$A:$AE,5,FALSE)</f>
        <v>Big Data</v>
      </c>
      <c r="O43" s="17" t="str">
        <f>VLOOKUP($A43,Extraction!$A:$AE,7,FALSE)</f>
        <v>Vero Estrada-Galinanes</v>
      </c>
      <c r="P43" s="13" t="str">
        <f>VLOOKUP($A43,Extraction!$A:$AE,6,FALSE)</f>
        <v>Denmark</v>
      </c>
      <c r="Q43" s="13" t="str">
        <f>VLOOKUP($A43,Extraction!$A:$AE,9,FALSE)</f>
        <v>Academia</v>
      </c>
      <c r="R43" s="13" t="str">
        <f>VLOOKUP($A43,Extraction!$A:$AE,14,FALSE)</f>
        <v>Opinion Paper</v>
      </c>
      <c r="S43" s="13" t="str">
        <f>VLOOKUP($A43,Extraction!$A:$AE,15,FALSE)</f>
        <v>Not identified</v>
      </c>
      <c r="T43" s="13" t="str">
        <f>VLOOKUP($A43,Extraction!$A:$AE,20,FALSE)</f>
        <v>Not identified</v>
      </c>
      <c r="U43" s="13" t="str">
        <f>VLOOKUP($A43,Extraction!$A:$AE,21,FALSE)</f>
        <v>Model</v>
      </c>
      <c r="V43" s="13" t="str">
        <f>VLOOKUP($A43,Extraction!$A:$AE,22,FALSE)</f>
        <v>Anyone</v>
      </c>
    </row>
    <row r="44">
      <c r="A44" s="13">
        <v>193931.0</v>
      </c>
      <c r="B44" s="14" t="s">
        <v>337</v>
      </c>
      <c r="C44" s="14" t="s">
        <v>1020</v>
      </c>
      <c r="D44" s="14" t="s">
        <v>338</v>
      </c>
      <c r="E44" s="14" t="s">
        <v>339</v>
      </c>
      <c r="F44" s="13" t="s">
        <v>3</v>
      </c>
      <c r="G44" s="13">
        <v>1.735</v>
      </c>
      <c r="H44" s="14" t="s">
        <v>339</v>
      </c>
      <c r="I44" s="14" t="s">
        <v>340</v>
      </c>
      <c r="J44" s="13">
        <v>2019.0</v>
      </c>
      <c r="K44" s="13" t="s">
        <v>13</v>
      </c>
      <c r="L44" s="13" t="s">
        <v>14</v>
      </c>
      <c r="M44" s="13" t="s">
        <v>960</v>
      </c>
      <c r="N44" s="13" t="str">
        <f>VLOOKUP($A44,Extraction!$A:$AE,5,FALSE)</f>
        <v>Health Activity Monitoring</v>
      </c>
      <c r="O44" s="17" t="str">
        <f>VLOOKUP($A44,Extraction!$A:$AE,7,FALSE)</f>
        <v>Dympna O'Sullivan</v>
      </c>
      <c r="P44" s="13" t="str">
        <f>VLOOKUP($A44,Extraction!$A:$AE,6,FALSE)</f>
        <v>United Kingdom</v>
      </c>
      <c r="Q44" s="13" t="str">
        <f>VLOOKUP($A44,Extraction!$A:$AE,9,FALSE)</f>
        <v>Academia</v>
      </c>
      <c r="R44" s="13" t="str">
        <f>VLOOKUP($A44,Extraction!$A:$AE,14,FALSE)</f>
        <v>Evaluation Research</v>
      </c>
      <c r="S44" s="13" t="str">
        <f>VLOOKUP($A44,Extraction!$A:$AE,15,FALSE)</f>
        <v>Case Study</v>
      </c>
      <c r="T44" s="13" t="str">
        <f>VLOOKUP($A44,Extraction!$A:$AE,20,FALSE)</f>
        <v>Monitoring</v>
      </c>
      <c r="U44" s="13" t="str">
        <f>VLOOKUP($A44,Extraction!$A:$AE,21,FALSE)</f>
        <v>Tool</v>
      </c>
      <c r="V44" s="13" t="str">
        <f>VLOOKUP($A44,Extraction!$A:$AE,22,FALSE)</f>
        <v>Anyone</v>
      </c>
    </row>
    <row r="45">
      <c r="A45" s="13">
        <v>193930.0</v>
      </c>
      <c r="B45" s="14" t="s">
        <v>333</v>
      </c>
      <c r="C45" s="14" t="s">
        <v>1019</v>
      </c>
      <c r="D45" s="14" t="s">
        <v>334</v>
      </c>
      <c r="E45" s="14" t="s">
        <v>335</v>
      </c>
      <c r="F45" s="13" t="s">
        <v>3</v>
      </c>
      <c r="G45" s="13">
        <v>3.031</v>
      </c>
      <c r="H45" s="14" t="s">
        <v>335</v>
      </c>
      <c r="I45" s="14" t="s">
        <v>336</v>
      </c>
      <c r="J45" s="13">
        <v>2019.0</v>
      </c>
      <c r="K45" s="13" t="s">
        <v>13</v>
      </c>
      <c r="L45" s="13" t="s">
        <v>1126</v>
      </c>
      <c r="M45" s="13" t="s">
        <v>960</v>
      </c>
      <c r="N45" s="13" t="str">
        <f>VLOOKUP($A45,Extraction!$A:$AE,5,FALSE)</f>
        <v>Networks</v>
      </c>
      <c r="O45" s="17" t="str">
        <f>VLOOKUP($A45,Extraction!$A:$AE,7,FALSE)</f>
        <v>Muhammad Faheem</v>
      </c>
      <c r="P45" s="13" t="str">
        <f>VLOOKUP($A45,Extraction!$A:$AE,6,FALSE)</f>
        <v>Malaysia</v>
      </c>
      <c r="Q45" s="13" t="str">
        <f>VLOOKUP($A45,Extraction!$A:$AE,9,FALSE)</f>
        <v>Academia</v>
      </c>
      <c r="R45" s="13" t="str">
        <f>VLOOKUP($A45,Extraction!$A:$AE,14,FALSE)</f>
        <v>Validation Research</v>
      </c>
      <c r="S45" s="13" t="str">
        <f>VLOOKUP($A45,Extraction!$A:$AE,15,FALSE)</f>
        <v>Simulation</v>
      </c>
      <c r="T45" s="13" t="str">
        <f>VLOOKUP($A45,Extraction!$A:$AE,20,FALSE)</f>
        <v>Not identified</v>
      </c>
      <c r="U45" s="13" t="str">
        <f>VLOOKUP($A45,Extraction!$A:$AE,21,FALSE)</f>
        <v>Method</v>
      </c>
      <c r="V45" s="13" t="str">
        <f>VLOOKUP($A45,Extraction!$A:$AE,22,FALSE)</f>
        <v>Not identified</v>
      </c>
    </row>
    <row r="46">
      <c r="A46" s="13">
        <v>193925.0</v>
      </c>
      <c r="B46" s="14" t="s">
        <v>315</v>
      </c>
      <c r="C46" s="14" t="s">
        <v>1018</v>
      </c>
      <c r="D46" s="14" t="s">
        <v>316</v>
      </c>
      <c r="E46" s="18" t="s">
        <v>1158</v>
      </c>
      <c r="F46" s="19" t="s">
        <v>1129</v>
      </c>
      <c r="G46" s="19"/>
      <c r="H46" s="14" t="s">
        <v>317</v>
      </c>
      <c r="I46" s="15"/>
      <c r="J46" s="13">
        <v>2017.0</v>
      </c>
      <c r="K46" s="13" t="s">
        <v>20</v>
      </c>
      <c r="L46" s="13" t="s">
        <v>14</v>
      </c>
      <c r="M46" s="13" t="s">
        <v>960</v>
      </c>
      <c r="N46" s="13" t="str">
        <f>VLOOKUP($A46,Extraction!$A:$AE,5,FALSE)</f>
        <v>Security</v>
      </c>
      <c r="O46" s="17" t="str">
        <f>VLOOKUP($A46,Extraction!$A:$AE,7,FALSE)</f>
        <v>Neila Mekki</v>
      </c>
      <c r="P46" s="13" t="str">
        <f>VLOOKUP($A46,Extraction!$A:$AE,6,FALSE)</f>
        <v>Tunisia</v>
      </c>
      <c r="Q46" s="13" t="str">
        <f>VLOOKUP($A46,Extraction!$A:$AE,9,FALSE)</f>
        <v>Academia</v>
      </c>
      <c r="R46" s="13" t="str">
        <f>VLOOKUP($A46,Extraction!$A:$AE,14,FALSE)</f>
        <v>Solution Proposal</v>
      </c>
      <c r="S46" s="13" t="str">
        <f>VLOOKUP($A46,Extraction!$A:$AE,15,FALSE)</f>
        <v>PoC</v>
      </c>
      <c r="T46" s="13" t="str">
        <f>VLOOKUP($A46,Extraction!$A:$AE,20,FALSE)</f>
        <v>Monitoring</v>
      </c>
      <c r="U46" s="13" t="str">
        <f>VLOOKUP($A46,Extraction!$A:$AE,21,FALSE)</f>
        <v>Tool</v>
      </c>
      <c r="V46" s="13" t="str">
        <f>VLOOKUP($A46,Extraction!$A:$AE,22,FALSE)</f>
        <v>Anyone</v>
      </c>
    </row>
    <row r="47">
      <c r="A47" s="13">
        <v>193919.0</v>
      </c>
      <c r="B47" s="14" t="s">
        <v>292</v>
      </c>
      <c r="C47" s="14" t="s">
        <v>1017</v>
      </c>
      <c r="D47" s="14" t="s">
        <v>293</v>
      </c>
      <c r="E47" s="14" t="s">
        <v>294</v>
      </c>
      <c r="F47" s="13" t="s">
        <v>3</v>
      </c>
      <c r="G47" s="13">
        <v>0.288</v>
      </c>
      <c r="H47" s="14" t="s">
        <v>294</v>
      </c>
      <c r="I47" s="14" t="s">
        <v>295</v>
      </c>
      <c r="J47" s="13">
        <v>2018.0</v>
      </c>
      <c r="K47" s="13" t="s">
        <v>20</v>
      </c>
      <c r="L47" s="13" t="s">
        <v>14</v>
      </c>
      <c r="M47" s="13" t="s">
        <v>960</v>
      </c>
      <c r="N47" s="13" t="str">
        <f>VLOOKUP($A47,Extraction!$A:$AE,5,FALSE)</f>
        <v>IoT Healthcare Services</v>
      </c>
      <c r="O47" s="17" t="str">
        <f>VLOOKUP($A47,Extraction!$A:$AE,7,FALSE)</f>
        <v>Maria Belesioti</v>
      </c>
      <c r="P47" s="13" t="str">
        <f>VLOOKUP($A47,Extraction!$A:$AE,6,FALSE)</f>
        <v>Greece</v>
      </c>
      <c r="Q47" s="13" t="str">
        <f>VLOOKUP($A47,Extraction!$A:$AE,9,FALSE)</f>
        <v>Not identified</v>
      </c>
      <c r="R47" s="13" t="str">
        <f>VLOOKUP($A47,Extraction!$A:$AE,14,FALSE)</f>
        <v>Not identified</v>
      </c>
      <c r="S47" s="13" t="str">
        <f>VLOOKUP($A47,Extraction!$A:$AE,15,FALSE)</f>
        <v>Case Study</v>
      </c>
      <c r="T47" s="13" t="str">
        <f>VLOOKUP($A47,Extraction!$A:$AE,20,FALSE)</f>
        <v>Monitoring</v>
      </c>
      <c r="U47" s="13" t="str">
        <f>VLOOKUP($A47,Extraction!$A:$AE,21,FALSE)</f>
        <v>Tool</v>
      </c>
      <c r="V47" s="13" t="str">
        <f>VLOOKUP($A47,Extraction!$A:$AE,22,FALSE)</f>
        <v>Anyone</v>
      </c>
    </row>
    <row r="48">
      <c r="A48" s="13">
        <v>193918.0</v>
      </c>
      <c r="B48" s="14" t="s">
        <v>288</v>
      </c>
      <c r="C48" s="14" t="s">
        <v>1016</v>
      </c>
      <c r="D48" s="14" t="s">
        <v>289</v>
      </c>
      <c r="E48" s="14" t="s">
        <v>1159</v>
      </c>
      <c r="F48" s="19" t="s">
        <v>1129</v>
      </c>
      <c r="G48" s="13"/>
      <c r="H48" s="14" t="s">
        <v>290</v>
      </c>
      <c r="I48" s="14" t="s">
        <v>291</v>
      </c>
      <c r="J48" s="13">
        <v>2018.0</v>
      </c>
      <c r="K48" s="13" t="s">
        <v>20</v>
      </c>
      <c r="L48" s="13" t="s">
        <v>14</v>
      </c>
      <c r="M48" s="13" t="s">
        <v>960</v>
      </c>
      <c r="N48" s="13" t="str">
        <f>VLOOKUP($A48,Extraction!$A:$AE,5,FALSE)</f>
        <v>Elderly Healthcare</v>
      </c>
      <c r="O48" s="17" t="str">
        <f>VLOOKUP($A48,Extraction!$A:$AE,7,FALSE)</f>
        <v>Lee Newcombe</v>
      </c>
      <c r="P48" s="13" t="str">
        <f>VLOOKUP($A48,Extraction!$A:$AE,6,FALSE)</f>
        <v>United Kingdom</v>
      </c>
      <c r="Q48" s="13" t="str">
        <f>VLOOKUP($A48,Extraction!$A:$AE,9,FALSE)</f>
        <v>Academia</v>
      </c>
      <c r="R48" s="13" t="str">
        <f>VLOOKUP($A48,Extraction!$A:$AE,14,FALSE)</f>
        <v>Solution Proposal</v>
      </c>
      <c r="S48" s="13" t="str">
        <f>VLOOKUP($A48,Extraction!$A:$AE,15,FALSE)</f>
        <v>Not identified</v>
      </c>
      <c r="T48" s="13" t="str">
        <f>VLOOKUP($A48,Extraction!$A:$AE,20,FALSE)</f>
        <v>Monitoring</v>
      </c>
      <c r="U48" s="13" t="str">
        <f>VLOOKUP($A48,Extraction!$A:$AE,21,FALSE)</f>
        <v>Others</v>
      </c>
      <c r="V48" s="13" t="str">
        <f>VLOOKUP($A48,Extraction!$A:$AE,22,FALSE)</f>
        <v>Elderly</v>
      </c>
    </row>
    <row r="49">
      <c r="A49" s="13">
        <v>193915.0</v>
      </c>
      <c r="B49" s="14" t="s">
        <v>277</v>
      </c>
      <c r="C49" s="14" t="s">
        <v>1015</v>
      </c>
      <c r="D49" s="14" t="s">
        <v>278</v>
      </c>
      <c r="E49" s="18" t="s">
        <v>1148</v>
      </c>
      <c r="F49" s="19" t="s">
        <v>1129</v>
      </c>
      <c r="G49" s="19"/>
      <c r="H49" s="14" t="s">
        <v>279</v>
      </c>
      <c r="I49" s="14" t="s">
        <v>280</v>
      </c>
      <c r="J49" s="13">
        <v>2019.0</v>
      </c>
      <c r="K49" s="13" t="s">
        <v>20</v>
      </c>
      <c r="L49" s="13" t="s">
        <v>14</v>
      </c>
      <c r="M49" s="13" t="s">
        <v>960</v>
      </c>
      <c r="N49" s="13" t="str">
        <f>VLOOKUP($A49,Extraction!$A:$AE,5,FALSE)</f>
        <v>Elderly Healthcare</v>
      </c>
      <c r="O49" s="17" t="str">
        <f>VLOOKUP($A49,Extraction!$A:$AE,7,FALSE)</f>
        <v>Ciprian Dobre</v>
      </c>
      <c r="P49" s="13" t="str">
        <f>VLOOKUP($A49,Extraction!$A:$AE,6,FALSE)</f>
        <v>Romania</v>
      </c>
      <c r="Q49" s="13" t="str">
        <f>VLOOKUP($A49,Extraction!$A:$AE,9,FALSE)</f>
        <v>Academia</v>
      </c>
      <c r="R49" s="13" t="str">
        <f>VLOOKUP($A49,Extraction!$A:$AE,14,FALSE)</f>
        <v>Solution Proposal</v>
      </c>
      <c r="S49" s="13" t="str">
        <f>VLOOKUP($A49,Extraction!$A:$AE,15,FALSE)</f>
        <v>PoC</v>
      </c>
      <c r="T49" s="13" t="str">
        <f>VLOOKUP($A49,Extraction!$A:$AE,20,FALSE)</f>
        <v>Monitoring</v>
      </c>
      <c r="U49" s="13" t="str">
        <f>VLOOKUP($A49,Extraction!$A:$AE,21,FALSE)</f>
        <v>Tool</v>
      </c>
      <c r="V49" s="13" t="str">
        <f>VLOOKUP($A49,Extraction!$A:$AE,22,FALSE)</f>
        <v>Elderly</v>
      </c>
    </row>
    <row r="50">
      <c r="A50" s="13">
        <v>193914.0</v>
      </c>
      <c r="B50" s="14" t="s">
        <v>273</v>
      </c>
      <c r="C50" s="14" t="s">
        <v>1014</v>
      </c>
      <c r="D50" s="14" t="s">
        <v>274</v>
      </c>
      <c r="E50" s="14" t="s">
        <v>275</v>
      </c>
      <c r="F50" s="13" t="s">
        <v>3</v>
      </c>
      <c r="G50" s="13">
        <v>2.405</v>
      </c>
      <c r="H50" s="14" t="s">
        <v>275</v>
      </c>
      <c r="I50" s="14" t="s">
        <v>276</v>
      </c>
      <c r="J50" s="13">
        <v>2019.0</v>
      </c>
      <c r="K50" s="13" t="s">
        <v>13</v>
      </c>
      <c r="L50" s="13" t="s">
        <v>14</v>
      </c>
      <c r="M50" s="13" t="s">
        <v>960</v>
      </c>
      <c r="N50" s="13" t="str">
        <f>VLOOKUP($A50,Extraction!$A:$AE,5,FALSE)</f>
        <v>IoT Healthcare Services</v>
      </c>
      <c r="O50" s="17" t="str">
        <f>VLOOKUP($A50,Extraction!$A:$AE,7,FALSE)</f>
        <v>Adeniyi Onasanya</v>
      </c>
      <c r="P50" s="13" t="str">
        <f>VLOOKUP($A50,Extraction!$A:$AE,6,FALSE)</f>
        <v>Canada</v>
      </c>
      <c r="Q50" s="13" t="str">
        <f>VLOOKUP($A50,Extraction!$A:$AE,9,FALSE)</f>
        <v>Both</v>
      </c>
      <c r="R50" s="13" t="str">
        <f>VLOOKUP($A50,Extraction!$A:$AE,14,FALSE)</f>
        <v>Experience Paper</v>
      </c>
      <c r="S50" s="13" t="str">
        <f>VLOOKUP($A50,Extraction!$A:$AE,15,FALSE)</f>
        <v>Case Study</v>
      </c>
      <c r="T50" s="13" t="str">
        <f>VLOOKUP($A50,Extraction!$A:$AE,20,FALSE)</f>
        <v>Both</v>
      </c>
      <c r="U50" s="13" t="str">
        <f>VLOOKUP($A50,Extraction!$A:$AE,21,FALSE)</f>
        <v>Tool</v>
      </c>
      <c r="V50" s="13" t="str">
        <f>VLOOKUP($A50,Extraction!$A:$AE,22,FALSE)</f>
        <v>Anyone</v>
      </c>
    </row>
    <row r="51">
      <c r="A51" s="13">
        <v>193913.0</v>
      </c>
      <c r="B51" s="14" t="s">
        <v>269</v>
      </c>
      <c r="C51" s="14" t="s">
        <v>1013</v>
      </c>
      <c r="D51" s="14" t="s">
        <v>270</v>
      </c>
      <c r="E51" s="14" t="s">
        <v>271</v>
      </c>
      <c r="F51" s="13" t="s">
        <v>3</v>
      </c>
      <c r="G51" s="13">
        <v>3.076</v>
      </c>
      <c r="H51" s="14" t="s">
        <v>271</v>
      </c>
      <c r="I51" s="14" t="s">
        <v>272</v>
      </c>
      <c r="J51" s="13">
        <v>2019.0</v>
      </c>
      <c r="K51" s="13" t="s">
        <v>13</v>
      </c>
      <c r="L51" s="13" t="s">
        <v>14</v>
      </c>
      <c r="M51" s="13" t="s">
        <v>960</v>
      </c>
      <c r="N51" s="13" t="str">
        <f>VLOOKUP($A51,Extraction!$A:$AE,5,FALSE)</f>
        <v>Wearables and Sensors</v>
      </c>
      <c r="O51" s="17" t="str">
        <f>VLOOKUP($A51,Extraction!$A:$AE,7,FALSE)</f>
        <v>Yung-Wey Chong</v>
      </c>
      <c r="P51" s="13" t="str">
        <f>VLOOKUP($A51,Extraction!$A:$AE,6,FALSE)</f>
        <v>Malaysia</v>
      </c>
      <c r="Q51" s="13" t="str">
        <f>VLOOKUP($A51,Extraction!$A:$AE,9,FALSE)</f>
        <v>Academia</v>
      </c>
      <c r="R51" s="13" t="str">
        <f>VLOOKUP($A51,Extraction!$A:$AE,14,FALSE)</f>
        <v>Solution Proposal</v>
      </c>
      <c r="S51" s="13" t="str">
        <f>VLOOKUP($A51,Extraction!$A:$AE,15,FALSE)</f>
        <v>Not identified</v>
      </c>
      <c r="T51" s="13" t="str">
        <f>VLOOKUP($A51,Extraction!$A:$AE,20,FALSE)</f>
        <v>Monitoring</v>
      </c>
      <c r="U51" s="13" t="str">
        <f>VLOOKUP($A51,Extraction!$A:$AE,21,FALSE)</f>
        <v>Tool</v>
      </c>
      <c r="V51" s="13" t="str">
        <f>VLOOKUP($A51,Extraction!$A:$AE,22,FALSE)</f>
        <v>Anyone</v>
      </c>
    </row>
    <row r="52">
      <c r="A52" s="13">
        <v>193912.0</v>
      </c>
      <c r="B52" s="14" t="s">
        <v>265</v>
      </c>
      <c r="C52" s="14" t="s">
        <v>1012</v>
      </c>
      <c r="D52" s="14" t="s">
        <v>266</v>
      </c>
      <c r="E52" s="14" t="s">
        <v>1160</v>
      </c>
      <c r="F52" s="13" t="s">
        <v>3</v>
      </c>
      <c r="G52" s="13">
        <v>4.924</v>
      </c>
      <c r="H52" s="14" t="s">
        <v>267</v>
      </c>
      <c r="I52" s="14" t="s">
        <v>268</v>
      </c>
      <c r="J52" s="13">
        <v>2019.0</v>
      </c>
      <c r="K52" s="13" t="s">
        <v>13</v>
      </c>
      <c r="L52" s="13" t="s">
        <v>1126</v>
      </c>
      <c r="M52" s="13" t="s">
        <v>960</v>
      </c>
      <c r="N52" s="13" t="str">
        <f>VLOOKUP($A52,Extraction!$A:$AE,5,FALSE)</f>
        <v>IoT Healthcare Services</v>
      </c>
      <c r="O52" s="17" t="str">
        <f>VLOOKUP($A52,Extraction!$A:$AE,7,FALSE)</f>
        <v>Gabriel Ruiz Signorelli</v>
      </c>
      <c r="P52" s="13" t="str">
        <f>VLOOKUP($A52,Extraction!$A:$AE,6,FALSE)</f>
        <v>Spain</v>
      </c>
      <c r="Q52" s="13" t="str">
        <f>VLOOKUP($A52,Extraction!$A:$AE,9,FALSE)</f>
        <v>Academia</v>
      </c>
      <c r="R52" s="13" t="str">
        <f>VLOOKUP($A52,Extraction!$A:$AE,14,FALSE)</f>
        <v>Solution Proposal</v>
      </c>
      <c r="S52" s="13" t="str">
        <f>VLOOKUP($A52,Extraction!$A:$AE,15,FALSE)</f>
        <v>PoC</v>
      </c>
      <c r="T52" s="13" t="str">
        <f>VLOOKUP($A52,Extraction!$A:$AE,20,FALSE)</f>
        <v>Monitoring</v>
      </c>
      <c r="U52" s="13" t="str">
        <f>VLOOKUP($A52,Extraction!$A:$AE,21,FALSE)</f>
        <v>Formal Study</v>
      </c>
      <c r="V52" s="13" t="str">
        <f>VLOOKUP($A52,Extraction!$A:$AE,22,FALSE)</f>
        <v>Anyone</v>
      </c>
    </row>
    <row r="53">
      <c r="A53" s="13">
        <v>193852.0</v>
      </c>
      <c r="B53" s="14" t="s">
        <v>33</v>
      </c>
      <c r="C53" s="14" t="s">
        <v>973</v>
      </c>
      <c r="D53" s="14" t="s">
        <v>34</v>
      </c>
      <c r="E53" s="14" t="s">
        <v>1161</v>
      </c>
      <c r="F53" s="13" t="s">
        <v>1129</v>
      </c>
      <c r="G53" s="13"/>
      <c r="H53" s="14" t="s">
        <v>35</v>
      </c>
      <c r="I53" s="14" t="s">
        <v>36</v>
      </c>
      <c r="J53" s="13">
        <v>2012.0</v>
      </c>
      <c r="K53" s="13" t="s">
        <v>13</v>
      </c>
      <c r="L53" s="13" t="s">
        <v>14</v>
      </c>
      <c r="M53" s="13" t="s">
        <v>960</v>
      </c>
      <c r="N53" s="13" t="str">
        <f>VLOOKUP($A53,Extraction!$A:$AE,5,FALSE)</f>
        <v>Networks</v>
      </c>
      <c r="O53" s="17" t="str">
        <f>VLOOKUP($A53,Extraction!$A:$AE,7,FALSE)</f>
        <v>John Stankovic</v>
      </c>
      <c r="P53" s="13" t="str">
        <f>VLOOKUP($A53,Extraction!$A:$AE,6,FALSE)</f>
        <v>United States of America</v>
      </c>
      <c r="Q53" s="13" t="str">
        <f>VLOOKUP($A53,Extraction!$A:$AE,9,FALSE)</f>
        <v>Academia</v>
      </c>
      <c r="R53" s="13" t="str">
        <f>VLOOKUP($A53,Extraction!$A:$AE,14,FALSE)</f>
        <v>Not identified</v>
      </c>
      <c r="S53" s="13" t="str">
        <f>VLOOKUP($A53,Extraction!$A:$AE,15,FALSE)</f>
        <v>Not identified</v>
      </c>
      <c r="T53" s="13" t="str">
        <f>VLOOKUP($A53,Extraction!$A:$AE,20,FALSE)</f>
        <v>Monitoring</v>
      </c>
      <c r="U53" s="13" t="str">
        <f>VLOOKUP($A53,Extraction!$A:$AE,21,FALSE)</f>
        <v>Tool</v>
      </c>
      <c r="V53" s="13" t="str">
        <f>VLOOKUP($A53,Extraction!$A:$AE,22,FALSE)</f>
        <v>Anyone</v>
      </c>
    </row>
    <row r="54">
      <c r="A54" s="13">
        <v>193909.0</v>
      </c>
      <c r="B54" s="14" t="s">
        <v>254</v>
      </c>
      <c r="C54" s="14" t="s">
        <v>1010</v>
      </c>
      <c r="D54" s="14" t="s">
        <v>255</v>
      </c>
      <c r="E54" s="14" t="s">
        <v>256</v>
      </c>
      <c r="F54" s="13" t="s">
        <v>1129</v>
      </c>
      <c r="G54" s="13"/>
      <c r="H54" s="14" t="s">
        <v>256</v>
      </c>
      <c r="I54" s="14" t="s">
        <v>257</v>
      </c>
      <c r="J54" s="13">
        <v>2016.0</v>
      </c>
      <c r="K54" s="13" t="s">
        <v>20</v>
      </c>
      <c r="L54" s="13" t="s">
        <v>14</v>
      </c>
      <c r="M54" s="13" t="s">
        <v>960</v>
      </c>
      <c r="N54" s="13" t="str">
        <f>VLOOKUP($A54,Extraction!$A:$AE,5,FALSE)</f>
        <v>Networks</v>
      </c>
      <c r="O54" s="17" t="str">
        <f>VLOOKUP($A54,Extraction!$A:$AE,7,FALSE)</f>
        <v>Konstantinos Karamitsios</v>
      </c>
      <c r="P54" s="13" t="str">
        <f>VLOOKUP($A54,Extraction!$A:$AE,6,FALSE)</f>
        <v>Greece</v>
      </c>
      <c r="Q54" s="13" t="str">
        <f>VLOOKUP($A54,Extraction!$A:$AE,9,FALSE)</f>
        <v>Academia</v>
      </c>
      <c r="R54" s="13" t="str">
        <f>VLOOKUP($A54,Extraction!$A:$AE,14,FALSE)</f>
        <v>Validation Research</v>
      </c>
      <c r="S54" s="13" t="str">
        <f>VLOOKUP($A54,Extraction!$A:$AE,15,FALSE)</f>
        <v>Simulation</v>
      </c>
      <c r="T54" s="13" t="str">
        <f>VLOOKUP($A54,Extraction!$A:$AE,20,FALSE)</f>
        <v>Not identified</v>
      </c>
      <c r="U54" s="13" t="str">
        <f>VLOOKUP($A54,Extraction!$A:$AE,21,FALSE)</f>
        <v>Others</v>
      </c>
      <c r="V54" s="13" t="str">
        <f>VLOOKUP($A54,Extraction!$A:$AE,22,FALSE)</f>
        <v>Not identified</v>
      </c>
    </row>
    <row r="55">
      <c r="A55" s="13">
        <v>193907.0</v>
      </c>
      <c r="B55" s="14" t="s">
        <v>247</v>
      </c>
      <c r="C55" s="14" t="s">
        <v>1009</v>
      </c>
      <c r="D55" s="14" t="s">
        <v>248</v>
      </c>
      <c r="E55" s="14" t="s">
        <v>249</v>
      </c>
      <c r="F55" s="13" t="s">
        <v>1137</v>
      </c>
      <c r="G55" s="13"/>
      <c r="H55" s="14" t="s">
        <v>249</v>
      </c>
      <c r="I55" s="14" t="s">
        <v>250</v>
      </c>
      <c r="J55" s="13">
        <v>2018.0</v>
      </c>
      <c r="K55" s="13" t="s">
        <v>20</v>
      </c>
      <c r="L55" s="13" t="s">
        <v>14</v>
      </c>
      <c r="M55" s="13" t="s">
        <v>960</v>
      </c>
      <c r="N55" s="13" t="str">
        <f>VLOOKUP($A55,Extraction!$A:$AE,5,FALSE)</f>
        <v>Big Data</v>
      </c>
      <c r="O55" s="17" t="str">
        <f>VLOOKUP($A55,Extraction!$A:$AE,7,FALSE)</f>
        <v>Roberto Reda</v>
      </c>
      <c r="P55" s="13" t="str">
        <f>VLOOKUP($A55,Extraction!$A:$AE,6,FALSE)</f>
        <v>Italy</v>
      </c>
      <c r="Q55" s="13" t="str">
        <f>VLOOKUP($A55,Extraction!$A:$AE,9,FALSE)</f>
        <v>Academia</v>
      </c>
      <c r="R55" s="13" t="str">
        <f>VLOOKUP($A55,Extraction!$A:$AE,14,FALSE)</f>
        <v>Solution Proposal</v>
      </c>
      <c r="S55" s="13" t="str">
        <f>VLOOKUP($A55,Extraction!$A:$AE,15,FALSE)</f>
        <v>PoC</v>
      </c>
      <c r="T55" s="13" t="str">
        <f>VLOOKUP($A55,Extraction!$A:$AE,20,FALSE)</f>
        <v>Not identified</v>
      </c>
      <c r="U55" s="13" t="str">
        <f>VLOOKUP($A55,Extraction!$A:$AE,21,FALSE)</f>
        <v>Method</v>
      </c>
      <c r="V55" s="13" t="str">
        <f>VLOOKUP($A55,Extraction!$A:$AE,22,FALSE)</f>
        <v>Not identified</v>
      </c>
    </row>
    <row r="56">
      <c r="A56" s="13">
        <v>193905.0</v>
      </c>
      <c r="B56" s="14" t="s">
        <v>239</v>
      </c>
      <c r="C56" s="14" t="s">
        <v>1008</v>
      </c>
      <c r="D56" s="14" t="s">
        <v>240</v>
      </c>
      <c r="E56" s="14" t="s">
        <v>241</v>
      </c>
      <c r="F56" s="13" t="s">
        <v>3</v>
      </c>
      <c r="G56" s="13"/>
      <c r="H56" s="14" t="s">
        <v>241</v>
      </c>
      <c r="I56" s="14" t="s">
        <v>242</v>
      </c>
      <c r="J56" s="13">
        <v>2018.0</v>
      </c>
      <c r="K56" s="13" t="s">
        <v>13</v>
      </c>
      <c r="L56" s="13" t="s">
        <v>14</v>
      </c>
      <c r="M56" s="13" t="s">
        <v>960</v>
      </c>
      <c r="N56" s="13" t="str">
        <f>VLOOKUP($A56,Extraction!$A:$AE,5,FALSE)</f>
        <v>Security</v>
      </c>
      <c r="O56" s="17" t="str">
        <f>VLOOKUP($A56,Extraction!$A:$AE,7,FALSE)</f>
        <v>Usama Salama</v>
      </c>
      <c r="P56" s="13" t="str">
        <f>VLOOKUP($A56,Extraction!$A:$AE,6,FALSE)</f>
        <v>Australia</v>
      </c>
      <c r="Q56" s="13" t="str">
        <f>VLOOKUP($A56,Extraction!$A:$AE,9,FALSE)</f>
        <v>Academia</v>
      </c>
      <c r="R56" s="13" t="str">
        <f>VLOOKUP($A56,Extraction!$A:$AE,14,FALSE)</f>
        <v>Solution Proposal</v>
      </c>
      <c r="S56" s="13" t="str">
        <f>VLOOKUP($A56,Extraction!$A:$AE,15,FALSE)</f>
        <v>Not identified</v>
      </c>
      <c r="T56" s="13" t="str">
        <f>VLOOKUP($A56,Extraction!$A:$AE,20,FALSE)</f>
        <v>Monitoring</v>
      </c>
      <c r="U56" s="13" t="str">
        <f>VLOOKUP($A56,Extraction!$A:$AE,21,FALSE)</f>
        <v>Model</v>
      </c>
      <c r="V56" s="13" t="str">
        <f>VLOOKUP($A56,Extraction!$A:$AE,22,FALSE)</f>
        <v>Anyone</v>
      </c>
    </row>
    <row r="57">
      <c r="A57" s="13">
        <v>193904.0</v>
      </c>
      <c r="B57" s="14" t="s">
        <v>235</v>
      </c>
      <c r="C57" s="14" t="s">
        <v>1007</v>
      </c>
      <c r="D57" s="14" t="s">
        <v>236</v>
      </c>
      <c r="E57" s="18" t="s">
        <v>1162</v>
      </c>
      <c r="F57" s="19" t="s">
        <v>1129</v>
      </c>
      <c r="G57" s="19"/>
      <c r="H57" s="14" t="s">
        <v>237</v>
      </c>
      <c r="I57" s="14" t="s">
        <v>238</v>
      </c>
      <c r="J57" s="13">
        <v>2019.0</v>
      </c>
      <c r="K57" s="13" t="s">
        <v>20</v>
      </c>
      <c r="L57" s="13" t="s">
        <v>14</v>
      </c>
      <c r="M57" s="13" t="s">
        <v>960</v>
      </c>
      <c r="N57" s="13" t="str">
        <f>VLOOKUP($A57,Extraction!$A:$AE,5,FALSE)</f>
        <v>Big Data</v>
      </c>
      <c r="O57" s="17" t="str">
        <f>VLOOKUP($A57,Extraction!$A:$AE,7,FALSE)</f>
        <v>Selin Çoban</v>
      </c>
      <c r="P57" s="13" t="str">
        <f>VLOOKUP($A57,Extraction!$A:$AE,6,FALSE)</f>
        <v>Turkey</v>
      </c>
      <c r="Q57" s="13" t="str">
        <f>VLOOKUP($A57,Extraction!$A:$AE,9,FALSE)</f>
        <v>Academia</v>
      </c>
      <c r="R57" s="13" t="str">
        <f>VLOOKUP($A57,Extraction!$A:$AE,14,FALSE)</f>
        <v>Solution Proposal</v>
      </c>
      <c r="S57" s="13" t="str">
        <f>VLOOKUP($A57,Extraction!$A:$AE,15,FALSE)</f>
        <v>PoC</v>
      </c>
      <c r="T57" s="13" t="str">
        <f>VLOOKUP($A57,Extraction!$A:$AE,20,FALSE)</f>
        <v>Not identified</v>
      </c>
      <c r="U57" s="13" t="str">
        <f>VLOOKUP($A57,Extraction!$A:$AE,21,FALSE)</f>
        <v>Model</v>
      </c>
      <c r="V57" s="13" t="str">
        <f>VLOOKUP($A57,Extraction!$A:$AE,22,FALSE)</f>
        <v>Not identified</v>
      </c>
    </row>
    <row r="58">
      <c r="A58" s="13">
        <v>193957.0</v>
      </c>
      <c r="B58" s="14" t="s">
        <v>427</v>
      </c>
      <c r="C58" s="14" t="s">
        <v>1031</v>
      </c>
      <c r="D58" s="14" t="s">
        <v>428</v>
      </c>
      <c r="E58" s="14" t="s">
        <v>425</v>
      </c>
      <c r="F58" s="13" t="s">
        <v>1137</v>
      </c>
      <c r="G58" s="13"/>
      <c r="H58" s="14" t="s">
        <v>425</v>
      </c>
      <c r="I58" s="14" t="s">
        <v>429</v>
      </c>
      <c r="J58" s="13">
        <v>2020.0</v>
      </c>
      <c r="K58" s="13" t="s">
        <v>20</v>
      </c>
      <c r="L58" s="13" t="s">
        <v>14</v>
      </c>
      <c r="M58" s="13" t="s">
        <v>960</v>
      </c>
      <c r="N58" s="13" t="str">
        <f>VLOOKUP($A58,Extraction!$A:$AE,5,FALSE)</f>
        <v>Elderly Healthcare</v>
      </c>
      <c r="O58" s="17" t="str">
        <f>VLOOKUP($A58,Extraction!$A:$AE,7,FALSE)</f>
        <v>Quoc T. Huynh</v>
      </c>
      <c r="P58" s="13" t="str">
        <f>VLOOKUP($A58,Extraction!$A:$AE,6,FALSE)</f>
        <v>United States of America</v>
      </c>
      <c r="Q58" s="13" t="str">
        <f>VLOOKUP($A58,Extraction!$A:$AE,9,FALSE)</f>
        <v>Academia</v>
      </c>
      <c r="R58" s="13" t="str">
        <f>VLOOKUP($A58,Extraction!$A:$AE,14,FALSE)</f>
        <v>Evaluation Research</v>
      </c>
      <c r="S58" s="13" t="str">
        <f>VLOOKUP($A58,Extraction!$A:$AE,15,FALSE)</f>
        <v>Case Study</v>
      </c>
      <c r="T58" s="13" t="str">
        <f>VLOOKUP($A58,Extraction!$A:$AE,20,FALSE)</f>
        <v>Monitoring</v>
      </c>
      <c r="U58" s="13" t="str">
        <f>VLOOKUP($A58,Extraction!$A:$AE,21,FALSE)</f>
        <v>Model</v>
      </c>
      <c r="V58" s="13" t="str">
        <f>VLOOKUP($A58,Extraction!$A:$AE,22,FALSE)</f>
        <v>Elderly</v>
      </c>
    </row>
    <row r="59">
      <c r="A59" s="13">
        <v>193902.0</v>
      </c>
      <c r="B59" s="14" t="s">
        <v>227</v>
      </c>
      <c r="C59" s="14" t="s">
        <v>1005</v>
      </c>
      <c r="D59" s="14" t="s">
        <v>228</v>
      </c>
      <c r="E59" s="14" t="s">
        <v>229</v>
      </c>
      <c r="F59" s="13" t="s">
        <v>3</v>
      </c>
      <c r="G59" s="13"/>
      <c r="H59" s="14" t="s">
        <v>229</v>
      </c>
      <c r="I59" s="14" t="s">
        <v>230</v>
      </c>
      <c r="J59" s="13">
        <v>2016.0</v>
      </c>
      <c r="K59" s="13" t="s">
        <v>20</v>
      </c>
      <c r="L59" s="13" t="s">
        <v>14</v>
      </c>
      <c r="M59" s="13" t="s">
        <v>960</v>
      </c>
      <c r="N59" s="13" t="str">
        <f>VLOOKUP($A59,Extraction!$A:$AE,5,FALSE)</f>
        <v>Wearables and Sensors</v>
      </c>
      <c r="O59" s="17" t="str">
        <f>VLOOKUP($A59,Extraction!$A:$AE,7,FALSE)</f>
        <v>S. Mattssona</v>
      </c>
      <c r="P59" s="13" t="str">
        <f>VLOOKUP($A59,Extraction!$A:$AE,6,FALSE)</f>
        <v>Sweden</v>
      </c>
      <c r="Q59" s="13" t="str">
        <f>VLOOKUP($A59,Extraction!$A:$AE,9,FALSE)</f>
        <v>Academia</v>
      </c>
      <c r="R59" s="13" t="str">
        <f>VLOOKUP($A59,Extraction!$A:$AE,14,FALSE)</f>
        <v>Not identified</v>
      </c>
      <c r="S59" s="13" t="str">
        <f>VLOOKUP($A59,Extraction!$A:$AE,15,FALSE)</f>
        <v>Case Study</v>
      </c>
      <c r="T59" s="13" t="str">
        <f>VLOOKUP($A59,Extraction!$A:$AE,20,FALSE)</f>
        <v>Not identified</v>
      </c>
      <c r="U59" s="13" t="str">
        <f>VLOOKUP($A59,Extraction!$A:$AE,21,FALSE)</f>
        <v>Others</v>
      </c>
      <c r="V59" s="13" t="str">
        <f>VLOOKUP($A59,Extraction!$A:$AE,22,FALSE)</f>
        <v>Not identified</v>
      </c>
    </row>
    <row r="60">
      <c r="A60" s="13">
        <v>193901.0</v>
      </c>
      <c r="B60" s="14" t="s">
        <v>224</v>
      </c>
      <c r="C60" s="14" t="s">
        <v>1004</v>
      </c>
      <c r="D60" s="14" t="s">
        <v>225</v>
      </c>
      <c r="E60" s="18" t="s">
        <v>1155</v>
      </c>
      <c r="F60" s="19" t="s">
        <v>1137</v>
      </c>
      <c r="G60" s="19"/>
      <c r="H60" s="14" t="s">
        <v>47</v>
      </c>
      <c r="I60" s="14" t="s">
        <v>226</v>
      </c>
      <c r="J60" s="13">
        <v>2017.0</v>
      </c>
      <c r="K60" s="13" t="s">
        <v>20</v>
      </c>
      <c r="L60" s="13" t="s">
        <v>14</v>
      </c>
      <c r="M60" s="13" t="s">
        <v>960</v>
      </c>
      <c r="N60" s="13" t="str">
        <f>VLOOKUP($A60,Extraction!$A:$AE,5,FALSE)</f>
        <v>IoT Healthcare Services</v>
      </c>
      <c r="O60" s="17" t="str">
        <f>VLOOKUP($A60,Extraction!$A:$AE,7,FALSE)</f>
        <v>Itamir de Morais Barroca Filho</v>
      </c>
      <c r="P60" s="13" t="str">
        <f>VLOOKUP($A60,Extraction!$A:$AE,6,FALSE)</f>
        <v>Brazil</v>
      </c>
      <c r="Q60" s="13" t="str">
        <f>VLOOKUP($A60,Extraction!$A:$AE,9,FALSE)</f>
        <v>Academia</v>
      </c>
      <c r="R60" s="13" t="str">
        <f>VLOOKUP($A60,Extraction!$A:$AE,14,FALSE)</f>
        <v>Not identified</v>
      </c>
      <c r="S60" s="13" t="str">
        <f>VLOOKUP($A60,Extraction!$A:$AE,15,FALSE)</f>
        <v>Not identified</v>
      </c>
      <c r="T60" s="13" t="str">
        <f>VLOOKUP($A60,Extraction!$A:$AE,20,FALSE)</f>
        <v>Not identified</v>
      </c>
      <c r="U60" s="13" t="str">
        <f>VLOOKUP($A60,Extraction!$A:$AE,21,FALSE)</f>
        <v>Others</v>
      </c>
      <c r="V60" s="13" t="str">
        <f>VLOOKUP($A60,Extraction!$A:$AE,22,FALSE)</f>
        <v>Not identified</v>
      </c>
    </row>
    <row r="61">
      <c r="A61" s="13">
        <v>193900.0</v>
      </c>
      <c r="B61" s="14" t="s">
        <v>220</v>
      </c>
      <c r="C61" s="14" t="s">
        <v>1003</v>
      </c>
      <c r="D61" s="14" t="s">
        <v>221</v>
      </c>
      <c r="E61" s="18" t="s">
        <v>1163</v>
      </c>
      <c r="F61" s="19" t="s">
        <v>1129</v>
      </c>
      <c r="G61" s="19"/>
      <c r="H61" s="14" t="s">
        <v>222</v>
      </c>
      <c r="I61" s="14" t="s">
        <v>223</v>
      </c>
      <c r="J61" s="13">
        <v>2017.0</v>
      </c>
      <c r="K61" s="13" t="s">
        <v>20</v>
      </c>
      <c r="L61" s="13" t="s">
        <v>14</v>
      </c>
      <c r="M61" s="13" t="s">
        <v>960</v>
      </c>
      <c r="N61" s="13" t="str">
        <f>VLOOKUP($A61,Extraction!$A:$AE,5,FALSE)</f>
        <v>IoT Healthcare Services</v>
      </c>
      <c r="O61" s="17" t="str">
        <f>VLOOKUP($A61,Extraction!$A:$AE,7,FALSE)</f>
        <v>Karim Tabia</v>
      </c>
      <c r="P61" s="13" t="str">
        <f>VLOOKUP($A61,Extraction!$A:$AE,6,FALSE)</f>
        <v>France</v>
      </c>
      <c r="Q61" s="13" t="str">
        <f>VLOOKUP($A61,Extraction!$A:$AE,9,FALSE)</f>
        <v>Academia</v>
      </c>
      <c r="R61" s="13" t="str">
        <f>VLOOKUP($A61,Extraction!$A:$AE,14,FALSE)</f>
        <v>Solution Proposal</v>
      </c>
      <c r="S61" s="13" t="str">
        <f>VLOOKUP($A61,Extraction!$A:$AE,15,FALSE)</f>
        <v>Not identified</v>
      </c>
      <c r="T61" s="13" t="str">
        <f>VLOOKUP($A61,Extraction!$A:$AE,20,FALSE)</f>
        <v>Not identified</v>
      </c>
      <c r="U61" s="13" t="str">
        <f>VLOOKUP($A61,Extraction!$A:$AE,21,FALSE)</f>
        <v>Others</v>
      </c>
      <c r="V61" s="13" t="str">
        <f>VLOOKUP($A61,Extraction!$A:$AE,22,FALSE)</f>
        <v>Not identified</v>
      </c>
    </row>
    <row r="62">
      <c r="A62" s="13">
        <v>193899.0</v>
      </c>
      <c r="B62" s="14" t="s">
        <v>217</v>
      </c>
      <c r="C62" s="14" t="s">
        <v>1002</v>
      </c>
      <c r="D62" s="14" t="s">
        <v>152</v>
      </c>
      <c r="E62" s="14" t="s">
        <v>218</v>
      </c>
      <c r="F62" s="13" t="s">
        <v>3</v>
      </c>
      <c r="G62" s="13"/>
      <c r="H62" s="14" t="s">
        <v>218</v>
      </c>
      <c r="I62" s="14" t="s">
        <v>219</v>
      </c>
      <c r="J62" s="13">
        <v>2018.0</v>
      </c>
      <c r="K62" s="13" t="s">
        <v>13</v>
      </c>
      <c r="L62" s="13" t="s">
        <v>14</v>
      </c>
      <c r="M62" s="13" t="s">
        <v>960</v>
      </c>
      <c r="N62" s="13" t="str">
        <f>VLOOKUP($A62,Extraction!$A:$AE,5,FALSE)</f>
        <v>IoT Healthcare Services</v>
      </c>
      <c r="O62" s="17" t="str">
        <f>VLOOKUP($A62,Extraction!$A:$AE,7,FALSE)</f>
        <v>Mohammed Ahmed Dauwed</v>
      </c>
      <c r="P62" s="13" t="str">
        <f>VLOOKUP($A62,Extraction!$A:$AE,6,FALSE)</f>
        <v>Malaysia</v>
      </c>
      <c r="Q62" s="13" t="str">
        <f>VLOOKUP($A62,Extraction!$A:$AE,9,FALSE)</f>
        <v>Academia</v>
      </c>
      <c r="R62" s="13" t="str">
        <f>VLOOKUP($A62,Extraction!$A:$AE,14,FALSE)</f>
        <v>Not identified</v>
      </c>
      <c r="S62" s="13" t="str">
        <f>VLOOKUP($A62,Extraction!$A:$AE,15,FALSE)</f>
        <v>Survey</v>
      </c>
      <c r="T62" s="13" t="str">
        <f>VLOOKUP($A62,Extraction!$A:$AE,20,FALSE)</f>
        <v>Not identified</v>
      </c>
      <c r="U62" s="13" t="str">
        <f>VLOOKUP($A62,Extraction!$A:$AE,21,FALSE)</f>
        <v>Others</v>
      </c>
      <c r="V62" s="13" t="str">
        <f>VLOOKUP($A62,Extraction!$A:$AE,22,FALSE)</f>
        <v>Not identified</v>
      </c>
    </row>
    <row r="63">
      <c r="A63" s="13">
        <v>193898.0</v>
      </c>
      <c r="B63" s="14" t="s">
        <v>213</v>
      </c>
      <c r="C63" s="14" t="s">
        <v>1001</v>
      </c>
      <c r="D63" s="14" t="s">
        <v>214</v>
      </c>
      <c r="E63" s="18" t="s">
        <v>1164</v>
      </c>
      <c r="F63" s="19" t="s">
        <v>1147</v>
      </c>
      <c r="G63" s="19"/>
      <c r="H63" s="14" t="s">
        <v>215</v>
      </c>
      <c r="I63" s="14" t="s">
        <v>216</v>
      </c>
      <c r="J63" s="13">
        <v>2018.0</v>
      </c>
      <c r="K63" s="13" t="s">
        <v>20</v>
      </c>
      <c r="L63" s="13" t="s">
        <v>14</v>
      </c>
      <c r="M63" s="13" t="s">
        <v>960</v>
      </c>
      <c r="N63" s="13" t="str">
        <f>VLOOKUP($A63,Extraction!$A:$AE,5,FALSE)</f>
        <v>Networks</v>
      </c>
      <c r="O63" s="17" t="str">
        <f>VLOOKUP($A63,Extraction!$A:$AE,7,FALSE)</f>
        <v>Cícero Alves da Silva</v>
      </c>
      <c r="P63" s="13" t="str">
        <f>VLOOKUP($A63,Extraction!$A:$AE,6,FALSE)</f>
        <v>Brazil</v>
      </c>
      <c r="Q63" s="13" t="str">
        <f>VLOOKUP($A63,Extraction!$A:$AE,9,FALSE)</f>
        <v>Academia</v>
      </c>
      <c r="R63" s="13" t="str">
        <f>VLOOKUP($A63,Extraction!$A:$AE,14,FALSE)</f>
        <v>Not identified</v>
      </c>
      <c r="S63" s="13" t="str">
        <f>VLOOKUP($A63,Extraction!$A:$AE,15,FALSE)</f>
        <v>Not identified</v>
      </c>
      <c r="T63" s="13" t="str">
        <f>VLOOKUP($A63,Extraction!$A:$AE,20,FALSE)</f>
        <v>Not identified</v>
      </c>
      <c r="U63" s="13" t="str">
        <f>VLOOKUP($A63,Extraction!$A:$AE,21,FALSE)</f>
        <v>Others</v>
      </c>
      <c r="V63" s="13" t="str">
        <f>VLOOKUP($A63,Extraction!$A:$AE,22,FALSE)</f>
        <v>Not identified</v>
      </c>
    </row>
    <row r="64">
      <c r="A64" s="13">
        <v>193897.0</v>
      </c>
      <c r="B64" s="14" t="s">
        <v>209</v>
      </c>
      <c r="C64" s="14" t="s">
        <v>1000</v>
      </c>
      <c r="D64" s="14" t="s">
        <v>210</v>
      </c>
      <c r="E64" s="14" t="s">
        <v>1165</v>
      </c>
      <c r="F64" s="13" t="s">
        <v>3</v>
      </c>
      <c r="G64" s="13"/>
      <c r="H64" s="14" t="s">
        <v>211</v>
      </c>
      <c r="I64" s="14" t="s">
        <v>212</v>
      </c>
      <c r="J64" s="13">
        <v>2018.0</v>
      </c>
      <c r="K64" s="13" t="s">
        <v>13</v>
      </c>
      <c r="L64" s="13" t="s">
        <v>14</v>
      </c>
      <c r="M64" s="13" t="s">
        <v>960</v>
      </c>
      <c r="N64" s="13" t="str">
        <f>VLOOKUP($A64,Extraction!$A:$AE,5,FALSE)</f>
        <v>Health Prediction</v>
      </c>
      <c r="O64" s="17" t="str">
        <f>VLOOKUP($A64,Extraction!$A:$AE,7,FALSE)</f>
        <v>Rojalina Priyadarshini</v>
      </c>
      <c r="P64" s="13" t="str">
        <f>VLOOKUP($A64,Extraction!$A:$AE,6,FALSE)</f>
        <v>India</v>
      </c>
      <c r="Q64" s="13" t="str">
        <f>VLOOKUP($A64,Extraction!$A:$AE,9,FALSE)</f>
        <v>Academia</v>
      </c>
      <c r="R64" s="13" t="str">
        <f>VLOOKUP($A64,Extraction!$A:$AE,14,FALSE)</f>
        <v>Evaluation Research</v>
      </c>
      <c r="S64" s="13" t="str">
        <f>VLOOKUP($A64,Extraction!$A:$AE,15,FALSE)</f>
        <v>Case Study</v>
      </c>
      <c r="T64" s="13" t="str">
        <f>VLOOKUP($A64,Extraction!$A:$AE,20,FALSE)</f>
        <v>Monitoring</v>
      </c>
      <c r="U64" s="13" t="str">
        <f>VLOOKUP($A64,Extraction!$A:$AE,21,FALSE)</f>
        <v>Tool</v>
      </c>
      <c r="V64" s="13" t="str">
        <f>VLOOKUP($A64,Extraction!$A:$AE,22,FALSE)</f>
        <v>Anyone</v>
      </c>
    </row>
    <row r="65">
      <c r="A65" s="13">
        <v>193893.0</v>
      </c>
      <c r="B65" s="14" t="s">
        <v>194</v>
      </c>
      <c r="C65" s="14" t="s">
        <v>999</v>
      </c>
      <c r="D65" s="14" t="s">
        <v>195</v>
      </c>
      <c r="E65" s="14" t="s">
        <v>160</v>
      </c>
      <c r="F65" s="13" t="s">
        <v>3</v>
      </c>
      <c r="G65" s="13">
        <v>1.25</v>
      </c>
      <c r="H65" s="14" t="s">
        <v>160</v>
      </c>
      <c r="I65" s="14" t="s">
        <v>196</v>
      </c>
      <c r="J65" s="13">
        <v>2019.0</v>
      </c>
      <c r="K65" s="13" t="s">
        <v>13</v>
      </c>
      <c r="L65" s="13" t="s">
        <v>14</v>
      </c>
      <c r="M65" s="13" t="s">
        <v>960</v>
      </c>
      <c r="N65" s="13" t="str">
        <f>VLOOKUP($A65,Extraction!$A:$AE,5,FALSE)</f>
        <v>Elderly Healthcare</v>
      </c>
      <c r="O65" s="17" t="str">
        <f>VLOOKUP($A65,Extraction!$A:$AE,7,FALSE)</f>
        <v>Gonçalo Marques</v>
      </c>
      <c r="P65" s="13" t="str">
        <f>VLOOKUP($A65,Extraction!$A:$AE,6,FALSE)</f>
        <v>Portugal</v>
      </c>
      <c r="Q65" s="13" t="str">
        <f>VLOOKUP($A65,Extraction!$A:$AE,9,FALSE)</f>
        <v>Not identified</v>
      </c>
      <c r="R65" s="13" t="str">
        <f>VLOOKUP($A65,Extraction!$A:$AE,14,FALSE)</f>
        <v>Evaluation Research</v>
      </c>
      <c r="S65" s="13" t="str">
        <f>VLOOKUP($A65,Extraction!$A:$AE,15,FALSE)</f>
        <v>Case Study</v>
      </c>
      <c r="T65" s="13" t="str">
        <f>VLOOKUP($A65,Extraction!$A:$AE,20,FALSE)</f>
        <v>Monitoring</v>
      </c>
      <c r="U65" s="13" t="str">
        <f>VLOOKUP($A65,Extraction!$A:$AE,21,FALSE)</f>
        <v>Tool</v>
      </c>
      <c r="V65" s="13" t="str">
        <f>VLOOKUP($A65,Extraction!$A:$AE,22,FALSE)</f>
        <v>Elderly</v>
      </c>
    </row>
    <row r="66">
      <c r="A66" s="13">
        <v>193892.0</v>
      </c>
      <c r="B66" s="14" t="s">
        <v>190</v>
      </c>
      <c r="C66" s="14" t="s">
        <v>998</v>
      </c>
      <c r="D66" s="14" t="s">
        <v>191</v>
      </c>
      <c r="E66" s="14" t="s">
        <v>192</v>
      </c>
      <c r="F66" s="13" t="s">
        <v>3</v>
      </c>
      <c r="G66" s="13">
        <v>1.851</v>
      </c>
      <c r="H66" s="14" t="s">
        <v>192</v>
      </c>
      <c r="I66" s="14" t="s">
        <v>193</v>
      </c>
      <c r="J66" s="13">
        <v>2019.0</v>
      </c>
      <c r="K66" s="13" t="s">
        <v>13</v>
      </c>
      <c r="L66" s="13" t="s">
        <v>14</v>
      </c>
      <c r="M66" s="13" t="s">
        <v>960</v>
      </c>
      <c r="N66" s="13" t="str">
        <f>VLOOKUP($A66,Extraction!$A:$AE,5,FALSE)</f>
        <v>Security</v>
      </c>
      <c r="O66" s="17" t="str">
        <f>VLOOKUP($A66,Extraction!$A:$AE,7,FALSE)</f>
        <v>Ahmed M. Elmisery</v>
      </c>
      <c r="P66" s="13" t="str">
        <f>VLOOKUP($A66,Extraction!$A:$AE,6,FALSE)</f>
        <v>Chile</v>
      </c>
      <c r="Q66" s="13" t="str">
        <f>VLOOKUP($A66,Extraction!$A:$AE,9,FALSE)</f>
        <v>Academia</v>
      </c>
      <c r="R66" s="13" t="str">
        <f>VLOOKUP($A66,Extraction!$A:$AE,14,FALSE)</f>
        <v>Validation Research</v>
      </c>
      <c r="S66" s="13" t="str">
        <f>VLOOKUP($A66,Extraction!$A:$AE,15,FALSE)</f>
        <v>Experiment</v>
      </c>
      <c r="T66" s="13" t="str">
        <f>VLOOKUP($A66,Extraction!$A:$AE,20,FALSE)</f>
        <v>Not identified</v>
      </c>
      <c r="U66" s="13" t="str">
        <f>VLOOKUP($A66,Extraction!$A:$AE,21,FALSE)</f>
        <v>Method</v>
      </c>
      <c r="V66" s="13" t="str">
        <f>VLOOKUP($A66,Extraction!$A:$AE,22,FALSE)</f>
        <v>Anyone</v>
      </c>
    </row>
    <row r="67">
      <c r="A67" s="13">
        <v>193891.0</v>
      </c>
      <c r="B67" s="14" t="s">
        <v>186</v>
      </c>
      <c r="C67" s="14" t="s">
        <v>997</v>
      </c>
      <c r="D67" s="14" t="s">
        <v>187</v>
      </c>
      <c r="E67" s="14" t="s">
        <v>188</v>
      </c>
      <c r="F67" s="13" t="s">
        <v>3</v>
      </c>
      <c r="G67" s="13">
        <v>3.638</v>
      </c>
      <c r="H67" s="14" t="s">
        <v>188</v>
      </c>
      <c r="I67" s="14" t="s">
        <v>189</v>
      </c>
      <c r="J67" s="13">
        <v>2019.0</v>
      </c>
      <c r="K67" s="13" t="s">
        <v>20</v>
      </c>
      <c r="L67" s="13" t="s">
        <v>1126</v>
      </c>
      <c r="M67" s="13" t="s">
        <v>960</v>
      </c>
      <c r="N67" s="13" t="str">
        <f>VLOOKUP($A67,Extraction!$A:$AE,5,FALSE)</f>
        <v>IoT Healthcare Services</v>
      </c>
      <c r="O67" s="17" t="str">
        <f>VLOOKUP($A67,Extraction!$A:$AE,7,FALSE)</f>
        <v>Gayatri Gopal</v>
      </c>
      <c r="P67" s="13" t="str">
        <f>VLOOKUP($A67,Extraction!$A:$AE,6,FALSE)</f>
        <v>Germany</v>
      </c>
      <c r="Q67" s="13" t="str">
        <f>VLOOKUP($A67,Extraction!$A:$AE,9,FALSE)</f>
        <v>Industry</v>
      </c>
      <c r="R67" s="13" t="str">
        <f>VLOOKUP($A67,Extraction!$A:$AE,14,FALSE)</f>
        <v>Opinion Paper</v>
      </c>
      <c r="S67" s="13" t="str">
        <f>VLOOKUP($A67,Extraction!$A:$AE,15,FALSE)</f>
        <v>Not identified</v>
      </c>
      <c r="T67" s="13" t="str">
        <f>VLOOKUP($A67,Extraction!$A:$AE,20,FALSE)</f>
        <v>Not identified</v>
      </c>
      <c r="U67" s="13" t="str">
        <f>VLOOKUP($A67,Extraction!$A:$AE,21,FALSE)</f>
        <v>Experience</v>
      </c>
      <c r="V67" s="13" t="str">
        <f>VLOOKUP($A67,Extraction!$A:$AE,22,FALSE)</f>
        <v>Anyone</v>
      </c>
    </row>
    <row r="68">
      <c r="A68" s="13">
        <v>193890.0</v>
      </c>
      <c r="B68" s="14" t="s">
        <v>182</v>
      </c>
      <c r="C68" s="14" t="s">
        <v>996</v>
      </c>
      <c r="D68" s="14" t="s">
        <v>183</v>
      </c>
      <c r="E68" s="14" t="s">
        <v>184</v>
      </c>
      <c r="F68" s="13" t="s">
        <v>3</v>
      </c>
      <c r="G68" s="13"/>
      <c r="H68" s="14" t="s">
        <v>184</v>
      </c>
      <c r="I68" s="14" t="s">
        <v>185</v>
      </c>
      <c r="J68" s="13">
        <v>2017.0</v>
      </c>
      <c r="K68" s="13" t="s">
        <v>20</v>
      </c>
      <c r="L68" s="13" t="s">
        <v>14</v>
      </c>
      <c r="M68" s="13" t="s">
        <v>960</v>
      </c>
      <c r="N68" s="13" t="str">
        <f>VLOOKUP($A68,Extraction!$A:$AE,5,FALSE)</f>
        <v>Elderly Healthcare</v>
      </c>
      <c r="O68" s="17" t="str">
        <f>VLOOKUP($A68,Extraction!$A:$AE,7,FALSE)</f>
        <v>Dimitrios Gkouskos</v>
      </c>
      <c r="P68" s="13" t="str">
        <f>VLOOKUP($A68,Extraction!$A:$AE,6,FALSE)</f>
        <v>Sweden</v>
      </c>
      <c r="Q68" s="13" t="str">
        <f>VLOOKUP($A68,Extraction!$A:$AE,9,FALSE)</f>
        <v>Academia</v>
      </c>
      <c r="R68" s="13" t="str">
        <f>VLOOKUP($A68,Extraction!$A:$AE,14,FALSE)</f>
        <v>Conceptual Proposal</v>
      </c>
      <c r="S68" s="13" t="str">
        <f>VLOOKUP($A68,Extraction!$A:$AE,15,FALSE)</f>
        <v>Not identified</v>
      </c>
      <c r="T68" s="13" t="str">
        <f>VLOOKUP($A68,Extraction!$A:$AE,20,FALSE)</f>
        <v>Not identified</v>
      </c>
      <c r="U68" s="13" t="str">
        <f>VLOOKUP($A68,Extraction!$A:$AE,21,FALSE)</f>
        <v>Others</v>
      </c>
      <c r="V68" s="13" t="str">
        <f>VLOOKUP($A68,Extraction!$A:$AE,22,FALSE)</f>
        <v>Not identified</v>
      </c>
    </row>
    <row r="69">
      <c r="A69" s="13">
        <v>193889.0</v>
      </c>
      <c r="B69" s="14" t="s">
        <v>178</v>
      </c>
      <c r="C69" s="14" t="s">
        <v>995</v>
      </c>
      <c r="D69" s="14" t="s">
        <v>179</v>
      </c>
      <c r="E69" s="20" t="s">
        <v>1166</v>
      </c>
      <c r="F69" s="21" t="s">
        <v>1129</v>
      </c>
      <c r="G69" s="21"/>
      <c r="H69" s="14" t="s">
        <v>180</v>
      </c>
      <c r="I69" s="14" t="s">
        <v>181</v>
      </c>
      <c r="J69" s="13">
        <v>2018.0</v>
      </c>
      <c r="K69" s="13" t="s">
        <v>20</v>
      </c>
      <c r="L69" s="13" t="s">
        <v>14</v>
      </c>
      <c r="M69" s="13" t="s">
        <v>960</v>
      </c>
      <c r="N69" s="13" t="str">
        <f>VLOOKUP($A69,Extraction!$A:$AE,5,FALSE)</f>
        <v>IoT Healthcare Services</v>
      </c>
      <c r="O69" s="17" t="str">
        <f>VLOOKUP($A69,Extraction!$A:$AE,7,FALSE)</f>
        <v>Uferah Shafi</v>
      </c>
      <c r="P69" s="13" t="str">
        <f>VLOOKUP($A69,Extraction!$A:$AE,6,FALSE)</f>
        <v>Pakistan</v>
      </c>
      <c r="Q69" s="13" t="str">
        <f>VLOOKUP($A69,Extraction!$A:$AE,9,FALSE)</f>
        <v>Academia</v>
      </c>
      <c r="R69" s="13" t="str">
        <f>VLOOKUP($A69,Extraction!$A:$AE,14,FALSE)</f>
        <v>Evaluation Research</v>
      </c>
      <c r="S69" s="13" t="str">
        <f>VLOOKUP($A69,Extraction!$A:$AE,15,FALSE)</f>
        <v>Case Study</v>
      </c>
      <c r="T69" s="13" t="str">
        <f>VLOOKUP($A69,Extraction!$A:$AE,20,FALSE)</f>
        <v>Monitoring</v>
      </c>
      <c r="U69" s="13" t="str">
        <f>VLOOKUP($A69,Extraction!$A:$AE,21,FALSE)</f>
        <v>Tool</v>
      </c>
      <c r="V69" s="13" t="str">
        <f>VLOOKUP($A69,Extraction!$A:$AE,22,FALSE)</f>
        <v>Not identified</v>
      </c>
    </row>
    <row r="70">
      <c r="A70" s="13">
        <v>193887.0</v>
      </c>
      <c r="B70" s="14" t="s">
        <v>170</v>
      </c>
      <c r="C70" s="14" t="s">
        <v>994</v>
      </c>
      <c r="D70" s="14" t="s">
        <v>171</v>
      </c>
      <c r="E70" s="14" t="s">
        <v>172</v>
      </c>
      <c r="F70" s="13" t="s">
        <v>3</v>
      </c>
      <c r="G70" s="13"/>
      <c r="H70" s="14" t="s">
        <v>172</v>
      </c>
      <c r="I70" s="14" t="s">
        <v>173</v>
      </c>
      <c r="J70" s="13">
        <v>2018.0</v>
      </c>
      <c r="K70" s="13" t="s">
        <v>13</v>
      </c>
      <c r="L70" s="13" t="s">
        <v>14</v>
      </c>
      <c r="M70" s="13" t="s">
        <v>960</v>
      </c>
      <c r="N70" s="13" t="str">
        <f>VLOOKUP($A70,Extraction!$A:$AE,5,FALSE)</f>
        <v>Big Data</v>
      </c>
      <c r="O70" s="17" t="str">
        <f>VLOOKUP($A70,Extraction!$A:$AE,7,FALSE)</f>
        <v>Antonella Carbonaro</v>
      </c>
      <c r="P70" s="13" t="str">
        <f>VLOOKUP($A70,Extraction!$A:$AE,6,FALSE)</f>
        <v>Italy</v>
      </c>
      <c r="Q70" s="13" t="str">
        <f>VLOOKUP($A70,Extraction!$A:$AE,9,FALSE)</f>
        <v>Academia</v>
      </c>
      <c r="R70" s="13" t="str">
        <f>VLOOKUP($A70,Extraction!$A:$AE,14,FALSE)</f>
        <v>Conceptual Proposal</v>
      </c>
      <c r="S70" s="13" t="str">
        <f>VLOOKUP($A70,Extraction!$A:$AE,15,FALSE)</f>
        <v>Not identified</v>
      </c>
      <c r="T70" s="13" t="str">
        <f>VLOOKUP($A70,Extraction!$A:$AE,20,FALSE)</f>
        <v>Monitoring</v>
      </c>
      <c r="U70" s="13" t="str">
        <f>VLOOKUP($A70,Extraction!$A:$AE,21,FALSE)</f>
        <v>Tool</v>
      </c>
      <c r="V70" s="13" t="str">
        <f>VLOOKUP($A70,Extraction!$A:$AE,22,FALSE)</f>
        <v>Not identified</v>
      </c>
    </row>
    <row r="71">
      <c r="A71" s="13">
        <v>193886.0</v>
      </c>
      <c r="B71" s="14" t="s">
        <v>166</v>
      </c>
      <c r="C71" s="14" t="s">
        <v>993</v>
      </c>
      <c r="D71" s="14" t="s">
        <v>167</v>
      </c>
      <c r="E71" s="18" t="s">
        <v>1167</v>
      </c>
      <c r="F71" s="19" t="s">
        <v>1129</v>
      </c>
      <c r="G71" s="19"/>
      <c r="H71" s="14" t="s">
        <v>168</v>
      </c>
      <c r="I71" s="14" t="s">
        <v>169</v>
      </c>
      <c r="J71" s="13">
        <v>2018.0</v>
      </c>
      <c r="K71" s="13" t="s">
        <v>20</v>
      </c>
      <c r="L71" s="13" t="s">
        <v>14</v>
      </c>
      <c r="M71" s="13" t="s">
        <v>960</v>
      </c>
      <c r="N71" s="13" t="str">
        <f>VLOOKUP($A71,Extraction!$A:$AE,5,FALSE)</f>
        <v>IoT Healthcare Services</v>
      </c>
      <c r="O71" s="17" t="str">
        <f>VLOOKUP($A71,Extraction!$A:$AE,7,FALSE)</f>
        <v>Noha MM. AbdElnapi</v>
      </c>
      <c r="P71" s="13" t="str">
        <f>VLOOKUP($A71,Extraction!$A:$AE,6,FALSE)</f>
        <v>Egypt</v>
      </c>
      <c r="Q71" s="13" t="str">
        <f>VLOOKUP($A71,Extraction!$A:$AE,9,FALSE)</f>
        <v>Academia</v>
      </c>
      <c r="R71" s="13" t="str">
        <f>VLOOKUP($A71,Extraction!$A:$AE,14,FALSE)</f>
        <v>Not identified</v>
      </c>
      <c r="S71" s="13" t="str">
        <f>VLOOKUP($A71,Extraction!$A:$AE,15,FALSE)</f>
        <v>Not identified</v>
      </c>
      <c r="T71" s="13" t="str">
        <f>VLOOKUP($A71,Extraction!$A:$AE,20,FALSE)</f>
        <v>Not identified</v>
      </c>
      <c r="U71" s="13" t="str">
        <f>VLOOKUP($A71,Extraction!$A:$AE,21,FALSE)</f>
        <v>Others</v>
      </c>
      <c r="V71" s="13" t="str">
        <f>VLOOKUP($A71,Extraction!$A:$AE,22,FALSE)</f>
        <v>Not identified</v>
      </c>
    </row>
    <row r="72">
      <c r="A72" s="13">
        <v>193884.0</v>
      </c>
      <c r="B72" s="14" t="s">
        <v>158</v>
      </c>
      <c r="C72" s="14" t="s">
        <v>992</v>
      </c>
      <c r="D72" s="14" t="s">
        <v>159</v>
      </c>
      <c r="E72" s="14" t="s">
        <v>160</v>
      </c>
      <c r="F72" s="13" t="s">
        <v>3</v>
      </c>
      <c r="G72" s="13">
        <v>1.25</v>
      </c>
      <c r="H72" s="14" t="s">
        <v>160</v>
      </c>
      <c r="I72" s="14" t="s">
        <v>161</v>
      </c>
      <c r="J72" s="13">
        <v>2019.0</v>
      </c>
      <c r="K72" s="13" t="s">
        <v>13</v>
      </c>
      <c r="L72" s="13" t="s">
        <v>14</v>
      </c>
      <c r="M72" s="13" t="s">
        <v>960</v>
      </c>
      <c r="N72" s="13" t="str">
        <f>VLOOKUP($A72,Extraction!$A:$AE,5,FALSE)</f>
        <v>IoT Healthcare Services</v>
      </c>
      <c r="O72" s="17" t="str">
        <f>VLOOKUP($A72,Extraction!$A:$AE,7,FALSE)</f>
        <v>Antonio Celesti</v>
      </c>
      <c r="P72" s="13" t="str">
        <f>VLOOKUP($A72,Extraction!$A:$AE,6,FALSE)</f>
        <v>Italy</v>
      </c>
      <c r="Q72" s="13" t="str">
        <f>VLOOKUP($A72,Extraction!$A:$AE,9,FALSE)</f>
        <v>Both</v>
      </c>
      <c r="R72" s="13" t="str">
        <f>VLOOKUP($A72,Extraction!$A:$AE,14,FALSE)</f>
        <v>Experience Paper</v>
      </c>
      <c r="S72" s="13" t="str">
        <f>VLOOKUP($A72,Extraction!$A:$AE,15,FALSE)</f>
        <v>Case Study</v>
      </c>
      <c r="T72" s="13" t="str">
        <f>VLOOKUP($A72,Extraction!$A:$AE,20,FALSE)</f>
        <v>Monitoring</v>
      </c>
      <c r="U72" s="13" t="str">
        <f>VLOOKUP($A72,Extraction!$A:$AE,21,FALSE)</f>
        <v>Experience</v>
      </c>
      <c r="V72" s="13" t="str">
        <f>VLOOKUP($A72,Extraction!$A:$AE,22,FALSE)</f>
        <v>Anyone</v>
      </c>
    </row>
    <row r="73">
      <c r="A73" s="13">
        <v>193883.0</v>
      </c>
      <c r="B73" s="14" t="s">
        <v>154</v>
      </c>
      <c r="C73" s="14" t="s">
        <v>991</v>
      </c>
      <c r="D73" s="14" t="s">
        <v>155</v>
      </c>
      <c r="E73" s="14" t="s">
        <v>156</v>
      </c>
      <c r="F73" s="13" t="s">
        <v>3</v>
      </c>
      <c r="G73" s="13">
        <v>9.515</v>
      </c>
      <c r="H73" s="14" t="s">
        <v>156</v>
      </c>
      <c r="I73" s="14" t="s">
        <v>157</v>
      </c>
      <c r="J73" s="13">
        <v>2019.0</v>
      </c>
      <c r="K73" s="13" t="s">
        <v>13</v>
      </c>
      <c r="L73" s="13" t="s">
        <v>14</v>
      </c>
      <c r="M73" s="13" t="s">
        <v>960</v>
      </c>
      <c r="N73" s="13" t="str">
        <f>VLOOKUP($A73,Extraction!$A:$AE,5,FALSE)</f>
        <v>Networks</v>
      </c>
      <c r="O73" s="17" t="str">
        <f>VLOOKUP($A73,Extraction!$A:$AE,7,FALSE)</f>
        <v>Md. Asif-Ur-Rahman</v>
      </c>
      <c r="P73" s="13" t="str">
        <f>VLOOKUP($A73,Extraction!$A:$AE,6,FALSE)</f>
        <v>Bangladesh</v>
      </c>
      <c r="Q73" s="13" t="str">
        <f>VLOOKUP($A73,Extraction!$A:$AE,9,FALSE)</f>
        <v>Academia</v>
      </c>
      <c r="R73" s="13" t="str">
        <f>VLOOKUP($A73,Extraction!$A:$AE,14,FALSE)</f>
        <v>Validation Research</v>
      </c>
      <c r="S73" s="13" t="str">
        <f>VLOOKUP($A73,Extraction!$A:$AE,15,FALSE)</f>
        <v>Simulation</v>
      </c>
      <c r="T73" s="13" t="str">
        <f>VLOOKUP($A73,Extraction!$A:$AE,20,FALSE)</f>
        <v>Not identified</v>
      </c>
      <c r="U73" s="13" t="str">
        <f>VLOOKUP($A73,Extraction!$A:$AE,21,FALSE)</f>
        <v>Model</v>
      </c>
      <c r="V73" s="13" t="str">
        <f>VLOOKUP($A73,Extraction!$A:$AE,22,FALSE)</f>
        <v>Anyone</v>
      </c>
    </row>
    <row r="74">
      <c r="A74" s="13">
        <v>193882.0</v>
      </c>
      <c r="B74" s="14" t="s">
        <v>151</v>
      </c>
      <c r="C74" s="14" t="s">
        <v>990</v>
      </c>
      <c r="D74" s="14" t="s">
        <v>152</v>
      </c>
      <c r="E74" s="14" t="s">
        <v>153</v>
      </c>
      <c r="F74" s="13" t="s">
        <v>3</v>
      </c>
      <c r="G74" s="13"/>
      <c r="H74" s="14" t="s">
        <v>153</v>
      </c>
      <c r="I74" s="15"/>
      <c r="J74" s="13">
        <v>2018.0</v>
      </c>
      <c r="K74" s="13" t="s">
        <v>13</v>
      </c>
      <c r="L74" s="13" t="s">
        <v>14</v>
      </c>
      <c r="M74" s="13" t="s">
        <v>960</v>
      </c>
      <c r="N74" s="13" t="str">
        <f>VLOOKUP($A74,Extraction!$A:$AE,5,FALSE)</f>
        <v>IoT Healthcare Services</v>
      </c>
      <c r="O74" s="17" t="str">
        <f>VLOOKUP($A74,Extraction!$A:$AE,7,FALSE)</f>
        <v>MOHAMMED AHMED DAUWED</v>
      </c>
      <c r="P74" s="13" t="str">
        <f>VLOOKUP($A74,Extraction!$A:$AE,6,FALSE)</f>
        <v>Malaysia</v>
      </c>
      <c r="Q74" s="13" t="str">
        <f>VLOOKUP($A74,Extraction!$A:$AE,9,FALSE)</f>
        <v>Academia</v>
      </c>
      <c r="R74" s="13" t="str">
        <f>VLOOKUP($A74,Extraction!$A:$AE,14,FALSE)</f>
        <v>Conceptual Proposal</v>
      </c>
      <c r="S74" s="13" t="str">
        <f>VLOOKUP($A74,Extraction!$A:$AE,15,FALSE)</f>
        <v>Not identified</v>
      </c>
      <c r="T74" s="13" t="str">
        <f>VLOOKUP($A74,Extraction!$A:$AE,20,FALSE)</f>
        <v>Not identified</v>
      </c>
      <c r="U74" s="13" t="str">
        <f>VLOOKUP($A74,Extraction!$A:$AE,21,FALSE)</f>
        <v>Others</v>
      </c>
      <c r="V74" s="13" t="str">
        <f>VLOOKUP($A74,Extraction!$A:$AE,22,FALSE)</f>
        <v>Not identified</v>
      </c>
    </row>
    <row r="75">
      <c r="A75" s="13">
        <v>193880.0</v>
      </c>
      <c r="B75" s="14" t="s">
        <v>143</v>
      </c>
      <c r="C75" s="14" t="s">
        <v>989</v>
      </c>
      <c r="D75" s="14" t="s">
        <v>144</v>
      </c>
      <c r="E75" s="14" t="s">
        <v>145</v>
      </c>
      <c r="F75" s="13" t="s">
        <v>3</v>
      </c>
      <c r="G75" s="13">
        <v>3.49</v>
      </c>
      <c r="H75" s="14" t="s">
        <v>145</v>
      </c>
      <c r="I75" s="14" t="s">
        <v>146</v>
      </c>
      <c r="J75" s="13">
        <v>2019.0</v>
      </c>
      <c r="K75" s="13" t="s">
        <v>13</v>
      </c>
      <c r="L75" s="13" t="s">
        <v>14</v>
      </c>
      <c r="M75" s="13" t="s">
        <v>960</v>
      </c>
      <c r="N75" s="13" t="str">
        <f>VLOOKUP($A75,Extraction!$A:$AE,5,FALSE)</f>
        <v>IoT Healthcare Services</v>
      </c>
      <c r="O75" s="17" t="str">
        <f>VLOOKUP($A75,Extraction!$A:$AE,7,FALSE)</f>
        <v>Uichin Lee</v>
      </c>
      <c r="P75" s="13" t="str">
        <f>VLOOKUP($A75,Extraction!$A:$AE,6,FALSE)</f>
        <v>Republic of Korea</v>
      </c>
      <c r="Q75" s="13" t="str">
        <f>VLOOKUP($A75,Extraction!$A:$AE,9,FALSE)</f>
        <v>Academia</v>
      </c>
      <c r="R75" s="13" t="str">
        <f>VLOOKUP($A75,Extraction!$A:$AE,14,FALSE)</f>
        <v>Conceptual Proposal</v>
      </c>
      <c r="S75" s="13" t="str">
        <f>VLOOKUP($A75,Extraction!$A:$AE,15,FALSE)</f>
        <v>Experiment</v>
      </c>
      <c r="T75" s="13" t="str">
        <f>VLOOKUP($A75,Extraction!$A:$AE,20,FALSE)</f>
        <v>Not identified</v>
      </c>
      <c r="U75" s="13" t="str">
        <f>VLOOKUP($A75,Extraction!$A:$AE,21,FALSE)</f>
        <v>Model</v>
      </c>
      <c r="V75" s="13" t="str">
        <f>VLOOKUP($A75,Extraction!$A:$AE,22,FALSE)</f>
        <v>Not identified</v>
      </c>
    </row>
    <row r="76">
      <c r="A76" s="13">
        <v>193879.0</v>
      </c>
      <c r="B76" s="14" t="s">
        <v>139</v>
      </c>
      <c r="C76" s="14" t="s">
        <v>988</v>
      </c>
      <c r="D76" s="14" t="s">
        <v>140</v>
      </c>
      <c r="E76" s="14" t="s">
        <v>1168</v>
      </c>
      <c r="F76" s="13" t="s">
        <v>1129</v>
      </c>
      <c r="G76" s="13"/>
      <c r="H76" s="14" t="s">
        <v>141</v>
      </c>
      <c r="I76" s="14" t="s">
        <v>142</v>
      </c>
      <c r="J76" s="13">
        <v>2014.0</v>
      </c>
      <c r="K76" s="13" t="s">
        <v>20</v>
      </c>
      <c r="L76" s="13" t="s">
        <v>14</v>
      </c>
      <c r="M76" s="13" t="s">
        <v>960</v>
      </c>
      <c r="N76" s="13" t="str">
        <f>VLOOKUP($A76,Extraction!$A:$AE,5,FALSE)</f>
        <v>Health Prediction</v>
      </c>
      <c r="O76" s="17" t="str">
        <f>VLOOKUP($A76,Extraction!$A:$AE,7,FALSE)</f>
        <v>Aiguo Wang</v>
      </c>
      <c r="P76" s="13" t="str">
        <f>VLOOKUP($A76,Extraction!$A:$AE,6,FALSE)</f>
        <v>China</v>
      </c>
      <c r="Q76" s="13" t="str">
        <f>VLOOKUP($A76,Extraction!$A:$AE,9,FALSE)</f>
        <v>Academia</v>
      </c>
      <c r="R76" s="13" t="str">
        <f>VLOOKUP($A76,Extraction!$A:$AE,14,FALSE)</f>
        <v>Validation Research</v>
      </c>
      <c r="S76" s="13" t="str">
        <f>VLOOKUP($A76,Extraction!$A:$AE,15,FALSE)</f>
        <v>Experiment</v>
      </c>
      <c r="T76" s="13" t="str">
        <f>VLOOKUP($A76,Extraction!$A:$AE,20,FALSE)</f>
        <v>Monitoring</v>
      </c>
      <c r="U76" s="13" t="str">
        <f>VLOOKUP($A76,Extraction!$A:$AE,21,FALSE)</f>
        <v>Method</v>
      </c>
      <c r="V76" s="13" t="str">
        <f>VLOOKUP($A76,Extraction!$A:$AE,22,FALSE)</f>
        <v>Elderly</v>
      </c>
    </row>
    <row r="77">
      <c r="A77" s="13">
        <v>193878.0</v>
      </c>
      <c r="B77" s="14" t="s">
        <v>135</v>
      </c>
      <c r="C77" s="14" t="s">
        <v>987</v>
      </c>
      <c r="D77" s="14" t="s">
        <v>136</v>
      </c>
      <c r="E77" s="14" t="s">
        <v>137</v>
      </c>
      <c r="F77" s="13" t="s">
        <v>3</v>
      </c>
      <c r="G77" s="13">
        <v>0.54</v>
      </c>
      <c r="H77" s="14" t="s">
        <v>137</v>
      </c>
      <c r="I77" s="14" t="s">
        <v>138</v>
      </c>
      <c r="J77" s="13">
        <v>2017.0</v>
      </c>
      <c r="K77" s="13" t="s">
        <v>13</v>
      </c>
      <c r="L77" s="13" t="s">
        <v>14</v>
      </c>
      <c r="M77" s="13" t="s">
        <v>960</v>
      </c>
      <c r="N77" s="13" t="str">
        <f>VLOOKUP($A77,Extraction!$A:$AE,5,FALSE)</f>
        <v>Security</v>
      </c>
      <c r="O77" s="17" t="str">
        <f>VLOOKUP($A77,Extraction!$A:$AE,7,FALSE)</f>
        <v>Brent Mittelstadt</v>
      </c>
      <c r="P77" s="13" t="str">
        <f>VLOOKUP($A77,Extraction!$A:$AE,6,FALSE)</f>
        <v>United Kingdom</v>
      </c>
      <c r="Q77" s="13" t="str">
        <f>VLOOKUP($A77,Extraction!$A:$AE,9,FALSE)</f>
        <v>Academia</v>
      </c>
      <c r="R77" s="13" t="str">
        <f>VLOOKUP($A77,Extraction!$A:$AE,14,FALSE)</f>
        <v>Conceptual Proposal</v>
      </c>
      <c r="S77" s="13" t="str">
        <f>VLOOKUP($A77,Extraction!$A:$AE,15,FALSE)</f>
        <v>Not identified</v>
      </c>
      <c r="T77" s="13" t="str">
        <f>VLOOKUP($A77,Extraction!$A:$AE,20,FALSE)</f>
        <v>Not identified</v>
      </c>
      <c r="U77" s="13" t="str">
        <f>VLOOKUP($A77,Extraction!$A:$AE,21,FALSE)</f>
        <v>Others</v>
      </c>
      <c r="V77" s="13" t="str">
        <f>VLOOKUP($A77,Extraction!$A:$AE,22,FALSE)</f>
        <v>Anyone</v>
      </c>
    </row>
    <row r="78">
      <c r="A78" s="13">
        <v>193866.0</v>
      </c>
      <c r="B78" s="14" t="s">
        <v>89</v>
      </c>
      <c r="C78" s="14" t="s">
        <v>978</v>
      </c>
      <c r="D78" s="14" t="s">
        <v>90</v>
      </c>
      <c r="E78" s="14" t="s">
        <v>91</v>
      </c>
      <c r="F78" s="13" t="s">
        <v>3</v>
      </c>
      <c r="G78" s="13">
        <v>21.661</v>
      </c>
      <c r="H78" s="14" t="s">
        <v>91</v>
      </c>
      <c r="I78" s="14" t="s">
        <v>92</v>
      </c>
      <c r="J78" s="13">
        <v>2016.0</v>
      </c>
      <c r="K78" s="13" t="s">
        <v>13</v>
      </c>
      <c r="L78" s="13" t="s">
        <v>1126</v>
      </c>
      <c r="M78" s="13" t="s">
        <v>960</v>
      </c>
      <c r="N78" s="13" t="str">
        <f>VLOOKUP($A78,Extraction!$A:$AE,5,FALSE)</f>
        <v>Wearables and Sensors</v>
      </c>
      <c r="O78" s="17" t="str">
        <f>VLOOKUP($A78,Extraction!$A:$AE,7,FALSE)</f>
        <v>Michael P. McRae</v>
      </c>
      <c r="P78" s="13" t="str">
        <f>VLOOKUP($A78,Extraction!$A:$AE,6,FALSE)</f>
        <v>United States of America</v>
      </c>
      <c r="Q78" s="13" t="str">
        <f>VLOOKUP($A78,Extraction!$A:$AE,9,FALSE)</f>
        <v>Academia</v>
      </c>
      <c r="R78" s="13" t="str">
        <f>VLOOKUP($A78,Extraction!$A:$AE,14,FALSE)</f>
        <v>Solution Proposal</v>
      </c>
      <c r="S78" s="13" t="str">
        <f>VLOOKUP($A78,Extraction!$A:$AE,15,FALSE)</f>
        <v>PoC</v>
      </c>
      <c r="T78" s="13" t="str">
        <f>VLOOKUP($A78,Extraction!$A:$AE,20,FALSE)</f>
        <v>Not identified</v>
      </c>
      <c r="U78" s="13" t="str">
        <f>VLOOKUP($A78,Extraction!$A:$AE,21,FALSE)</f>
        <v>Tool</v>
      </c>
      <c r="V78" s="13" t="str">
        <f>VLOOKUP($A78,Extraction!$A:$AE,22,FALSE)</f>
        <v>Not identified</v>
      </c>
    </row>
    <row r="79">
      <c r="A79" s="13">
        <v>193876.0</v>
      </c>
      <c r="B79" s="14" t="s">
        <v>127</v>
      </c>
      <c r="C79" s="14" t="s">
        <v>985</v>
      </c>
      <c r="D79" s="14" t="s">
        <v>128</v>
      </c>
      <c r="E79" s="14" t="s">
        <v>129</v>
      </c>
      <c r="F79" s="13" t="s">
        <v>3</v>
      </c>
      <c r="G79" s="13">
        <v>2.769</v>
      </c>
      <c r="H79" s="14" t="s">
        <v>129</v>
      </c>
      <c r="I79" s="14" t="s">
        <v>130</v>
      </c>
      <c r="J79" s="13">
        <v>2018.0</v>
      </c>
      <c r="K79" s="13" t="s">
        <v>13</v>
      </c>
      <c r="L79" s="13" t="s">
        <v>14</v>
      </c>
      <c r="M79" s="13" t="s">
        <v>960</v>
      </c>
      <c r="N79" s="13" t="str">
        <f>VLOOKUP($A79,Extraction!$A:$AE,5,FALSE)</f>
        <v>Health Activity Monitoring</v>
      </c>
      <c r="O79" s="17" t="str">
        <f>VLOOKUP($A79,Extraction!$A:$AE,7,FALSE)</f>
        <v>Diana Yacchirema</v>
      </c>
      <c r="P79" s="13" t="str">
        <f>VLOOKUP($A79,Extraction!$A:$AE,6,FALSE)</f>
        <v>Spain</v>
      </c>
      <c r="Q79" s="13" t="str">
        <f>VLOOKUP($A79,Extraction!$A:$AE,9,FALSE)</f>
        <v>Academia</v>
      </c>
      <c r="R79" s="13" t="str">
        <f>VLOOKUP($A79,Extraction!$A:$AE,14,FALSE)</f>
        <v>Validation Research</v>
      </c>
      <c r="S79" s="13" t="str">
        <f>VLOOKUP($A79,Extraction!$A:$AE,15,FALSE)</f>
        <v>Experiment</v>
      </c>
      <c r="T79" s="13" t="str">
        <f>VLOOKUP($A79,Extraction!$A:$AE,20,FALSE)</f>
        <v>Monitoring</v>
      </c>
      <c r="U79" s="13" t="str">
        <f>VLOOKUP($A79,Extraction!$A:$AE,21,FALSE)</f>
        <v>Model</v>
      </c>
      <c r="V79" s="13" t="str">
        <f>VLOOKUP($A79,Extraction!$A:$AE,22,FALSE)</f>
        <v>Elderly</v>
      </c>
    </row>
    <row r="80">
      <c r="A80" s="13">
        <v>193873.0</v>
      </c>
      <c r="B80" s="14" t="s">
        <v>116</v>
      </c>
      <c r="C80" s="14" t="s">
        <v>984</v>
      </c>
      <c r="D80" s="14" t="s">
        <v>117</v>
      </c>
      <c r="E80" s="14" t="s">
        <v>23</v>
      </c>
      <c r="F80" s="13" t="s">
        <v>3</v>
      </c>
      <c r="G80" s="13">
        <v>4.098</v>
      </c>
      <c r="H80" s="14" t="s">
        <v>23</v>
      </c>
      <c r="I80" s="14" t="s">
        <v>118</v>
      </c>
      <c r="J80" s="13">
        <v>2018.0</v>
      </c>
      <c r="K80" s="13" t="s">
        <v>13</v>
      </c>
      <c r="L80" s="13" t="s">
        <v>14</v>
      </c>
      <c r="M80" s="13" t="s">
        <v>960</v>
      </c>
      <c r="N80" s="13" t="str">
        <f>VLOOKUP($A80,Extraction!$A:$AE,5,FALSE)</f>
        <v>IoT Healthcare Services</v>
      </c>
      <c r="O80" s="17" t="str">
        <f>VLOOKUP($A80,Extraction!$A:$AE,7,FALSE)</f>
        <v>MOHAMMED AL DISI</v>
      </c>
      <c r="P80" s="13" t="str">
        <f>VLOOKUP($A80,Extraction!$A:$AE,6,FALSE)</f>
        <v>Qatar</v>
      </c>
      <c r="Q80" s="13" t="str">
        <f>VLOOKUP($A80,Extraction!$A:$AE,9,FALSE)</f>
        <v>Academia</v>
      </c>
      <c r="R80" s="13" t="str">
        <f>VLOOKUP($A80,Extraction!$A:$AE,14,FALSE)</f>
        <v>Evaluation Research</v>
      </c>
      <c r="S80" s="13" t="str">
        <f>VLOOKUP($A80,Extraction!$A:$AE,15,FALSE)</f>
        <v>Case Study</v>
      </c>
      <c r="T80" s="13" t="str">
        <f>VLOOKUP($A80,Extraction!$A:$AE,20,FALSE)</f>
        <v>Not identified</v>
      </c>
      <c r="U80" s="13" t="str">
        <f>VLOOKUP($A80,Extraction!$A:$AE,21,FALSE)</f>
        <v>Model</v>
      </c>
      <c r="V80" s="13" t="str">
        <f>VLOOKUP($A80,Extraction!$A:$AE,22,FALSE)</f>
        <v>Not identified</v>
      </c>
    </row>
    <row r="81">
      <c r="A81" s="13">
        <v>193872.0</v>
      </c>
      <c r="B81" s="14" t="s">
        <v>112</v>
      </c>
      <c r="C81" s="14" t="s">
        <v>983</v>
      </c>
      <c r="D81" s="14" t="s">
        <v>113</v>
      </c>
      <c r="E81" s="14" t="s">
        <v>1169</v>
      </c>
      <c r="F81" s="13" t="s">
        <v>3</v>
      </c>
      <c r="G81" s="13">
        <v>2.063</v>
      </c>
      <c r="H81" s="14" t="s">
        <v>114</v>
      </c>
      <c r="I81" s="14" t="s">
        <v>115</v>
      </c>
      <c r="J81" s="13">
        <v>2018.0</v>
      </c>
      <c r="K81" s="13" t="s">
        <v>13</v>
      </c>
      <c r="L81" s="13" t="s">
        <v>14</v>
      </c>
      <c r="M81" s="13" t="s">
        <v>960</v>
      </c>
      <c r="N81" s="13" t="str">
        <f>VLOOKUP($A81,Extraction!$A:$AE,5,FALSE)</f>
        <v>Health Activity Monitoring</v>
      </c>
      <c r="O81" s="17" t="str">
        <f>VLOOKUP($A81,Extraction!$A:$AE,7,FALSE)</f>
        <v>Lina Yao</v>
      </c>
      <c r="P81" s="13" t="str">
        <f>VLOOKUP($A81,Extraction!$A:$AE,6,FALSE)</f>
        <v>Australia</v>
      </c>
      <c r="Q81" s="13" t="str">
        <f>VLOOKUP($A81,Extraction!$A:$AE,9,FALSE)</f>
        <v>Academia</v>
      </c>
      <c r="R81" s="13" t="str">
        <f>VLOOKUP($A81,Extraction!$A:$AE,14,FALSE)</f>
        <v>Validation Research</v>
      </c>
      <c r="S81" s="13" t="str">
        <f>VLOOKUP($A81,Extraction!$A:$AE,15,FALSE)</f>
        <v>Experiment</v>
      </c>
      <c r="T81" s="13" t="str">
        <f>VLOOKUP($A81,Extraction!$A:$AE,20,FALSE)</f>
        <v>Acting</v>
      </c>
      <c r="U81" s="13" t="str">
        <f>VLOOKUP($A81,Extraction!$A:$AE,21,FALSE)</f>
        <v>Tool</v>
      </c>
      <c r="V81" s="13" t="str">
        <f>VLOOKUP($A81,Extraction!$A:$AE,22,FALSE)</f>
        <v>Elderly</v>
      </c>
    </row>
    <row r="82">
      <c r="A82" s="13">
        <v>193871.0</v>
      </c>
      <c r="B82" s="14" t="s">
        <v>108</v>
      </c>
      <c r="C82" s="14" t="s">
        <v>982</v>
      </c>
      <c r="D82" s="14" t="s">
        <v>109</v>
      </c>
      <c r="E82" s="14" t="s">
        <v>110</v>
      </c>
      <c r="F82" s="13" t="s">
        <v>3</v>
      </c>
      <c r="G82" s="13">
        <v>0.119</v>
      </c>
      <c r="H82" s="14" t="s">
        <v>110</v>
      </c>
      <c r="I82" s="14" t="s">
        <v>111</v>
      </c>
      <c r="J82" s="13">
        <v>2017.0</v>
      </c>
      <c r="K82" s="13" t="s">
        <v>13</v>
      </c>
      <c r="L82" s="13" t="s">
        <v>14</v>
      </c>
      <c r="M82" s="13" t="s">
        <v>960</v>
      </c>
      <c r="N82" s="13" t="str">
        <f>VLOOKUP($A82,Extraction!$A:$AE,5,FALSE)</f>
        <v>Networks</v>
      </c>
      <c r="O82" s="17" t="str">
        <f>VLOOKUP($A82,Extraction!$A:$AE,7,FALSE)</f>
        <v>Siddique Latif</v>
      </c>
      <c r="P82" s="13" t="str">
        <f>VLOOKUP($A82,Extraction!$A:$AE,6,FALSE)</f>
        <v>Pakistan</v>
      </c>
      <c r="Q82" s="13" t="str">
        <f>VLOOKUP($A82,Extraction!$A:$AE,9,FALSE)</f>
        <v>Academia</v>
      </c>
      <c r="R82" s="13" t="str">
        <f>VLOOKUP($A82,Extraction!$A:$AE,14,FALSE)</f>
        <v>Evaluation Research</v>
      </c>
      <c r="S82" s="13" t="str">
        <f>VLOOKUP($A82,Extraction!$A:$AE,15,FALSE)</f>
        <v>Case Study</v>
      </c>
      <c r="T82" s="13" t="str">
        <f>VLOOKUP($A82,Extraction!$A:$AE,20,FALSE)</f>
        <v>Not identified</v>
      </c>
      <c r="U82" s="13" t="str">
        <f>VLOOKUP($A82,Extraction!$A:$AE,21,FALSE)</f>
        <v>Experience</v>
      </c>
      <c r="V82" s="13" t="str">
        <f>VLOOKUP($A82,Extraction!$A:$AE,22,FALSE)</f>
        <v>Anyone</v>
      </c>
    </row>
    <row r="83">
      <c r="A83" s="13">
        <v>193870.0</v>
      </c>
      <c r="B83" s="14" t="s">
        <v>105</v>
      </c>
      <c r="C83" s="14" t="s">
        <v>981</v>
      </c>
      <c r="D83" s="14" t="s">
        <v>106</v>
      </c>
      <c r="E83" s="14" t="s">
        <v>23</v>
      </c>
      <c r="F83" s="13" t="s">
        <v>3</v>
      </c>
      <c r="G83" s="13">
        <v>4.098</v>
      </c>
      <c r="H83" s="14" t="s">
        <v>23</v>
      </c>
      <c r="I83" s="14" t="s">
        <v>107</v>
      </c>
      <c r="J83" s="13">
        <v>2018.0</v>
      </c>
      <c r="K83" s="13" t="s">
        <v>13</v>
      </c>
      <c r="L83" s="13" t="s">
        <v>14</v>
      </c>
      <c r="M83" s="13" t="s">
        <v>960</v>
      </c>
      <c r="N83" s="13" t="str">
        <f>VLOOKUP($A83,Extraction!$A:$AE,5,FALSE)</f>
        <v>Well-being and comfort</v>
      </c>
      <c r="O83" s="17" t="str">
        <f>VLOOKUP($A83,Extraction!$A:$AE,7,FALSE)</f>
        <v>Yu Liu</v>
      </c>
      <c r="P83" s="13" t="str">
        <f>VLOOKUP($A83,Extraction!$A:$AE,6,FALSE)</f>
        <v>Sweden</v>
      </c>
      <c r="Q83" s="13" t="str">
        <f>VLOOKUP($A83,Extraction!$A:$AE,9,FALSE)</f>
        <v>Academia</v>
      </c>
      <c r="R83" s="13" t="str">
        <f>VLOOKUP($A83,Extraction!$A:$AE,14,FALSE)</f>
        <v>Solution Proposal</v>
      </c>
      <c r="S83" s="13" t="str">
        <f>VLOOKUP($A83,Extraction!$A:$AE,15,FALSE)</f>
        <v>PoC</v>
      </c>
      <c r="T83" s="13" t="str">
        <f>VLOOKUP($A83,Extraction!$A:$AE,20,FALSE)</f>
        <v>Both</v>
      </c>
      <c r="U83" s="13" t="str">
        <f>VLOOKUP($A83,Extraction!$A:$AE,21,FALSE)</f>
        <v>Tool</v>
      </c>
      <c r="V83" s="13" t="str">
        <f>VLOOKUP($A83,Extraction!$A:$AE,22,FALSE)</f>
        <v>Anyone</v>
      </c>
    </row>
    <row r="84">
      <c r="A84" s="13">
        <v>193869.0</v>
      </c>
      <c r="B84" s="14" t="s">
        <v>101</v>
      </c>
      <c r="C84" s="14" t="s">
        <v>980</v>
      </c>
      <c r="D84" s="14" t="s">
        <v>102</v>
      </c>
      <c r="E84" s="14" t="s">
        <v>103</v>
      </c>
      <c r="F84" s="13" t="s">
        <v>3</v>
      </c>
      <c r="G84" s="13">
        <v>2.01</v>
      </c>
      <c r="H84" s="14" t="s">
        <v>103</v>
      </c>
      <c r="I84" s="14" t="s">
        <v>104</v>
      </c>
      <c r="J84" s="13">
        <v>2018.0</v>
      </c>
      <c r="K84" s="13" t="s">
        <v>13</v>
      </c>
      <c r="L84" s="13" t="s">
        <v>14</v>
      </c>
      <c r="M84" s="13" t="s">
        <v>960</v>
      </c>
      <c r="N84" s="13" t="str">
        <f>VLOOKUP($A84,Extraction!$A:$AE,5,FALSE)</f>
        <v>Security</v>
      </c>
      <c r="O84" s="17" t="str">
        <f>VLOOKUP($A84,Extraction!$A:$AE,7,FALSE)</f>
        <v>Gandikota Ramu</v>
      </c>
      <c r="P84" s="13" t="str">
        <f>VLOOKUP($A84,Extraction!$A:$AE,6,FALSE)</f>
        <v>India</v>
      </c>
      <c r="Q84" s="13" t="str">
        <f>VLOOKUP($A84,Extraction!$A:$AE,9,FALSE)</f>
        <v>Academia</v>
      </c>
      <c r="R84" s="13" t="str">
        <f>VLOOKUP($A84,Extraction!$A:$AE,14,FALSE)</f>
        <v>Validation Research</v>
      </c>
      <c r="S84" s="13" t="str">
        <f>VLOOKUP($A84,Extraction!$A:$AE,15,FALSE)</f>
        <v>Case Study</v>
      </c>
      <c r="T84" s="13" t="str">
        <f>VLOOKUP($A84,Extraction!$A:$AE,20,FALSE)</f>
        <v>Not identified</v>
      </c>
      <c r="U84" s="13" t="str">
        <f>VLOOKUP($A84,Extraction!$A:$AE,21,FALSE)</f>
        <v>Model</v>
      </c>
      <c r="V84" s="13" t="str">
        <f>VLOOKUP($A84,Extraction!$A:$AE,22,FALSE)</f>
        <v>Not identified</v>
      </c>
    </row>
    <row r="85">
      <c r="A85" s="13">
        <v>193987.0</v>
      </c>
      <c r="B85" s="14" t="s">
        <v>531</v>
      </c>
      <c r="C85" s="14" t="s">
        <v>1040</v>
      </c>
      <c r="D85" s="14" t="s">
        <v>532</v>
      </c>
      <c r="E85" s="14" t="s">
        <v>1170</v>
      </c>
      <c r="F85" s="19" t="s">
        <v>1129</v>
      </c>
      <c r="G85" s="13"/>
      <c r="H85" s="14" t="s">
        <v>533</v>
      </c>
      <c r="I85" s="14"/>
      <c r="J85" s="13">
        <v>2017.0</v>
      </c>
      <c r="K85" s="13" t="s">
        <v>20</v>
      </c>
      <c r="L85" s="13" t="s">
        <v>14</v>
      </c>
      <c r="M85" s="13" t="s">
        <v>960</v>
      </c>
      <c r="N85" s="13" t="str">
        <f>VLOOKUP($A85,Extraction!$A:$AE,5,FALSE)</f>
        <v>Elderly Healthcare</v>
      </c>
      <c r="O85" s="17" t="str">
        <f>VLOOKUP($A85,Extraction!$A:$AE,7,FALSE)</f>
        <v>Michael Milovich Jr.</v>
      </c>
      <c r="P85" s="13" t="str">
        <f>VLOOKUP($A85,Extraction!$A:$AE,6,FALSE)</f>
        <v>United States of America</v>
      </c>
      <c r="Q85" s="13" t="str">
        <f>VLOOKUP($A85,Extraction!$A:$AE,9,FALSE)</f>
        <v>Academia</v>
      </c>
      <c r="R85" s="13" t="str">
        <f>VLOOKUP($A85,Extraction!$A:$AE,14,FALSE)</f>
        <v>Validation Research</v>
      </c>
      <c r="S85" s="13" t="str">
        <f>VLOOKUP($A85,Extraction!$A:$AE,15,FALSE)</f>
        <v>Experiment</v>
      </c>
      <c r="T85" s="13" t="str">
        <f>VLOOKUP($A85,Extraction!$A:$AE,20,FALSE)</f>
        <v>Not identified</v>
      </c>
      <c r="U85" s="13" t="str">
        <f>VLOOKUP($A85,Extraction!$A:$AE,21,FALSE)</f>
        <v>Method</v>
      </c>
      <c r="V85" s="13" t="str">
        <f>VLOOKUP($A85,Extraction!$A:$AE,22,FALSE)</f>
        <v>Elderly</v>
      </c>
    </row>
    <row r="86">
      <c r="A86" s="13">
        <v>194110.0</v>
      </c>
      <c r="B86" s="14" t="s">
        <v>824</v>
      </c>
      <c r="C86" s="14" t="s">
        <v>966</v>
      </c>
      <c r="D86" s="14" t="s">
        <v>825</v>
      </c>
      <c r="E86" s="18" t="s">
        <v>1171</v>
      </c>
      <c r="F86" s="19" t="s">
        <v>3</v>
      </c>
      <c r="G86" s="19"/>
      <c r="H86" s="14" t="s">
        <v>826</v>
      </c>
      <c r="I86" s="14"/>
      <c r="J86" s="13">
        <v>2020.0</v>
      </c>
      <c r="K86" s="13"/>
      <c r="L86" s="13" t="s">
        <v>801</v>
      </c>
      <c r="M86" s="13" t="s">
        <v>960</v>
      </c>
      <c r="N86" s="13" t="str">
        <f>VLOOKUP($A86,Extraction!$A:$AE,5,FALSE)</f>
        <v>IoT Healthcare Services</v>
      </c>
      <c r="O86" s="17" t="str">
        <f>VLOOKUP($A86,Extraction!$A:$AE,7,FALSE)</f>
        <v>Yili Ren</v>
      </c>
      <c r="P86" s="13" t="str">
        <f>VLOOKUP($A86,Extraction!$A:$AE,6,FALSE)</f>
        <v>United States of America</v>
      </c>
      <c r="Q86" s="13" t="str">
        <f>VLOOKUP($A86,Extraction!$A:$AE,9,FALSE)</f>
        <v>Academia</v>
      </c>
      <c r="R86" s="13" t="str">
        <f>VLOOKUP($A86,Extraction!$A:$AE,14,FALSE)</f>
        <v>Validation Research</v>
      </c>
      <c r="S86" s="13" t="str">
        <f>VLOOKUP($A86,Extraction!$A:$AE,15,FALSE)</f>
        <v>Experiment</v>
      </c>
      <c r="T86" s="13" t="str">
        <f>VLOOKUP($A86,Extraction!$A:$AE,20,FALSE)</f>
        <v>Monitoring</v>
      </c>
      <c r="U86" s="13" t="str">
        <f>VLOOKUP($A86,Extraction!$A:$AE,21,FALSE)</f>
        <v>Tool</v>
      </c>
      <c r="V86" s="13" t="str">
        <f>VLOOKUP($A86,Extraction!$A:$AE,22,FALSE)</f>
        <v>Anyone</v>
      </c>
    </row>
    <row r="87">
      <c r="A87" s="13">
        <v>193864.0</v>
      </c>
      <c r="B87" s="14" t="s">
        <v>81</v>
      </c>
      <c r="C87" s="14" t="s">
        <v>977</v>
      </c>
      <c r="D87" s="14" t="s">
        <v>82</v>
      </c>
      <c r="E87" s="14" t="s">
        <v>83</v>
      </c>
      <c r="F87" s="13" t="s">
        <v>3</v>
      </c>
      <c r="G87" s="13">
        <v>3.815</v>
      </c>
      <c r="H87" s="14" t="s">
        <v>83</v>
      </c>
      <c r="I87" s="14" t="s">
        <v>84</v>
      </c>
      <c r="J87" s="13">
        <v>2018.0</v>
      </c>
      <c r="K87" s="13" t="s">
        <v>13</v>
      </c>
      <c r="L87" s="13" t="s">
        <v>14</v>
      </c>
      <c r="M87" s="13" t="s">
        <v>960</v>
      </c>
      <c r="N87" s="13" t="str">
        <f>VLOOKUP($A87,Extraction!$A:$AE,5,FALSE)</f>
        <v>IoT Healthcare Services</v>
      </c>
      <c r="O87" s="17" t="str">
        <f>VLOOKUP($A87,Extraction!$A:$AE,7,FALSE)</f>
        <v>Eva Martínez-Caro</v>
      </c>
      <c r="P87" s="13" t="str">
        <f>VLOOKUP($A87,Extraction!$A:$AE,6,FALSE)</f>
        <v>Spain</v>
      </c>
      <c r="Q87" s="13" t="str">
        <f>VLOOKUP($A87,Extraction!$A:$AE,9,FALSE)</f>
        <v>Academia</v>
      </c>
      <c r="R87" s="13" t="str">
        <f>VLOOKUP($A87,Extraction!$A:$AE,14,FALSE)</f>
        <v>Conceptual Proposal</v>
      </c>
      <c r="S87" s="13" t="str">
        <f>VLOOKUP($A87,Extraction!$A:$AE,15,FALSE)</f>
        <v>Not identified</v>
      </c>
      <c r="T87" s="13" t="str">
        <f>VLOOKUP($A87,Extraction!$A:$AE,20,FALSE)</f>
        <v>Monitoring</v>
      </c>
      <c r="U87" s="13" t="str">
        <f>VLOOKUP($A87,Extraction!$A:$AE,21,FALSE)</f>
        <v>Model</v>
      </c>
      <c r="V87" s="13" t="str">
        <f>VLOOKUP($A87,Extraction!$A:$AE,22,FALSE)</f>
        <v>Anyone</v>
      </c>
    </row>
    <row r="88">
      <c r="A88" s="13">
        <v>193863.0</v>
      </c>
      <c r="B88" s="14" t="s">
        <v>77</v>
      </c>
      <c r="C88" s="14" t="s">
        <v>976</v>
      </c>
      <c r="D88" s="14" t="s">
        <v>78</v>
      </c>
      <c r="E88" s="20" t="s">
        <v>1172</v>
      </c>
      <c r="F88" s="21" t="s">
        <v>1129</v>
      </c>
      <c r="G88" s="21"/>
      <c r="H88" s="14" t="s">
        <v>79</v>
      </c>
      <c r="I88" s="14" t="s">
        <v>80</v>
      </c>
      <c r="J88" s="13">
        <v>2012.0</v>
      </c>
      <c r="K88" s="13" t="s">
        <v>20</v>
      </c>
      <c r="L88" s="13" t="s">
        <v>14</v>
      </c>
      <c r="M88" s="13" t="s">
        <v>960</v>
      </c>
      <c r="N88" s="13" t="str">
        <f>VLOOKUP($A88,Extraction!$A:$AE,5,FALSE)</f>
        <v>IoT Healthcare Services</v>
      </c>
      <c r="O88" s="17" t="str">
        <f>VLOOKUP($A88,Extraction!$A:$AE,7,FALSE)</f>
        <v>Sauro Vicinil</v>
      </c>
      <c r="P88" s="13" t="str">
        <f>VLOOKUP($A88,Extraction!$A:$AE,6,FALSE)</f>
        <v>Italy</v>
      </c>
      <c r="Q88" s="13" t="str">
        <f>VLOOKUP($A88,Extraction!$A:$AE,9,FALSE)</f>
        <v>Industry</v>
      </c>
      <c r="R88" s="13" t="str">
        <f>VLOOKUP($A88,Extraction!$A:$AE,14,FALSE)</f>
        <v>Experience Paper</v>
      </c>
      <c r="S88" s="13" t="str">
        <f>VLOOKUP($A88,Extraction!$A:$AE,15,FALSE)</f>
        <v>Case Study</v>
      </c>
      <c r="T88" s="13" t="str">
        <f>VLOOKUP($A88,Extraction!$A:$AE,20,FALSE)</f>
        <v>Monitoring</v>
      </c>
      <c r="U88" s="13" t="str">
        <f>VLOOKUP($A88,Extraction!$A:$AE,21,FALSE)</f>
        <v>Method</v>
      </c>
      <c r="V88" s="13" t="str">
        <f>VLOOKUP($A88,Extraction!$A:$AE,22,FALSE)</f>
        <v>Child</v>
      </c>
    </row>
    <row r="89">
      <c r="A89" s="13">
        <v>193861.0</v>
      </c>
      <c r="B89" s="14" t="s">
        <v>69</v>
      </c>
      <c r="C89" s="14" t="s">
        <v>975</v>
      </c>
      <c r="D89" s="14" t="s">
        <v>70</v>
      </c>
      <c r="E89" s="14" t="s">
        <v>71</v>
      </c>
      <c r="F89" s="13" t="s">
        <v>3</v>
      </c>
      <c r="G89" s="13"/>
      <c r="H89" s="14" t="s">
        <v>71</v>
      </c>
      <c r="I89" s="14" t="s">
        <v>72</v>
      </c>
      <c r="J89" s="13">
        <v>2004.0</v>
      </c>
      <c r="K89" s="13" t="s">
        <v>13</v>
      </c>
      <c r="L89" s="13" t="s">
        <v>14</v>
      </c>
      <c r="M89" s="13" t="s">
        <v>960</v>
      </c>
      <c r="N89" s="13" t="str">
        <f>VLOOKUP($A89,Extraction!$A:$AE,5,FALSE)</f>
        <v>Elderly Healthcare</v>
      </c>
      <c r="O89" s="17" t="str">
        <f>VLOOKUP($A89,Extraction!$A:$AE,7,FALSE)</f>
        <v>Steve Brown</v>
      </c>
      <c r="P89" s="13" t="str">
        <f>VLOOKUP($A89,Extraction!$A:$AE,6,FALSE)</f>
        <v>United Kingdom</v>
      </c>
      <c r="Q89" s="13" t="str">
        <f>VLOOKUP($A89,Extraction!$A:$AE,9,FALSE)</f>
        <v>Both</v>
      </c>
      <c r="R89" s="13" t="str">
        <f>VLOOKUP($A89,Extraction!$A:$AE,14,FALSE)</f>
        <v>Evaluation Research</v>
      </c>
      <c r="S89" s="13" t="str">
        <f>VLOOKUP($A89,Extraction!$A:$AE,15,FALSE)</f>
        <v>Case Study</v>
      </c>
      <c r="T89" s="13" t="str">
        <f>VLOOKUP($A89,Extraction!$A:$AE,20,FALSE)</f>
        <v>Monitoring</v>
      </c>
      <c r="U89" s="13" t="str">
        <f>VLOOKUP($A89,Extraction!$A:$AE,21,FALSE)</f>
        <v>Model</v>
      </c>
      <c r="V89" s="13" t="str">
        <f>VLOOKUP($A89,Extraction!$A:$AE,22,FALSE)</f>
        <v>Elderly</v>
      </c>
    </row>
    <row r="90">
      <c r="A90" s="13">
        <v>193857.0</v>
      </c>
      <c r="B90" s="14" t="s">
        <v>53</v>
      </c>
      <c r="C90" s="14" t="s">
        <v>974</v>
      </c>
      <c r="D90" s="14" t="s">
        <v>54</v>
      </c>
      <c r="E90" s="20" t="s">
        <v>1173</v>
      </c>
      <c r="F90" s="19" t="s">
        <v>1129</v>
      </c>
      <c r="G90" s="21"/>
      <c r="H90" s="14" t="s">
        <v>55</v>
      </c>
      <c r="I90" s="14" t="s">
        <v>56</v>
      </c>
      <c r="J90" s="13">
        <v>2017.0</v>
      </c>
      <c r="K90" s="13" t="s">
        <v>20</v>
      </c>
      <c r="L90" s="13" t="s">
        <v>14</v>
      </c>
      <c r="M90" s="13" t="s">
        <v>960</v>
      </c>
      <c r="N90" s="13" t="str">
        <f>VLOOKUP($A90,Extraction!$A:$AE,5,FALSE)</f>
        <v>Security</v>
      </c>
      <c r="O90" s="17" t="str">
        <f>VLOOKUP($A90,Extraction!$A:$AE,7,FALSE)</f>
        <v>Ankush B. Pawar</v>
      </c>
      <c r="P90" s="13" t="str">
        <f>VLOOKUP($A90,Extraction!$A:$AE,6,FALSE)</f>
        <v>India</v>
      </c>
      <c r="Q90" s="13" t="str">
        <f>VLOOKUP($A90,Extraction!$A:$AE,9,FALSE)</f>
        <v>Academia</v>
      </c>
      <c r="R90" s="13" t="str">
        <f>VLOOKUP($A90,Extraction!$A:$AE,14,FALSE)</f>
        <v>Solution Proposal</v>
      </c>
      <c r="S90" s="13" t="str">
        <f>VLOOKUP($A90,Extraction!$A:$AE,15,FALSE)</f>
        <v>Survey</v>
      </c>
      <c r="T90" s="13" t="str">
        <f>VLOOKUP($A90,Extraction!$A:$AE,20,FALSE)</f>
        <v>Not identified</v>
      </c>
      <c r="U90" s="13" t="str">
        <f>VLOOKUP($A90,Extraction!$A:$AE,21,FALSE)</f>
        <v>Method</v>
      </c>
      <c r="V90" s="13" t="str">
        <f>VLOOKUP($A90,Extraction!$A:$AE,22,FALSE)</f>
        <v>Not identified</v>
      </c>
    </row>
    <row r="91">
      <c r="A91" s="13">
        <v>193867.0</v>
      </c>
      <c r="B91" s="14" t="s">
        <v>93</v>
      </c>
      <c r="C91" s="14" t="s">
        <v>979</v>
      </c>
      <c r="D91" s="14" t="s">
        <v>94</v>
      </c>
      <c r="E91" s="14" t="s">
        <v>1174</v>
      </c>
      <c r="F91" s="13" t="s">
        <v>1175</v>
      </c>
      <c r="G91" s="13"/>
      <c r="H91" s="14" t="s">
        <v>95</v>
      </c>
      <c r="I91" s="14" t="s">
        <v>96</v>
      </c>
      <c r="J91" s="13">
        <v>2017.0</v>
      </c>
      <c r="K91" s="13" t="s">
        <v>20</v>
      </c>
      <c r="L91" s="13" t="s">
        <v>1126</v>
      </c>
      <c r="M91" s="13" t="s">
        <v>960</v>
      </c>
      <c r="N91" s="13" t="str">
        <f>VLOOKUP($A91,Extraction!$A:$AE,5,FALSE)</f>
        <v>Big Data</v>
      </c>
      <c r="O91" s="17" t="str">
        <f>VLOOKUP($A91,Extraction!$A:$AE,7,FALSE)</f>
        <v>Amit Sheth</v>
      </c>
      <c r="P91" s="13" t="str">
        <f>VLOOKUP($A91,Extraction!$A:$AE,6,FALSE)</f>
        <v>United States of America</v>
      </c>
      <c r="Q91" s="13" t="str">
        <f>VLOOKUP($A91,Extraction!$A:$AE,9,FALSE)</f>
        <v>Academia</v>
      </c>
      <c r="R91" s="13" t="str">
        <f>VLOOKUP($A91,Extraction!$A:$AE,14,FALSE)</f>
        <v>Not identified</v>
      </c>
      <c r="S91" s="13" t="str">
        <f>VLOOKUP($A91,Extraction!$A:$AE,15,FALSE)</f>
        <v>Not identified</v>
      </c>
      <c r="T91" s="13" t="str">
        <f>VLOOKUP($A91,Extraction!$A:$AE,20,FALSE)</f>
        <v>Monitoring</v>
      </c>
      <c r="U91" s="13" t="str">
        <f>VLOOKUP($A91,Extraction!$A:$AE,21,FALSE)</f>
        <v>Others</v>
      </c>
      <c r="V91" s="13" t="str">
        <f>VLOOKUP($A91,Extraction!$A:$AE,22,FALSE)</f>
        <v>Anyone</v>
      </c>
    </row>
    <row r="92">
      <c r="A92" s="13">
        <v>193850.0</v>
      </c>
      <c r="B92" s="14" t="s">
        <v>25</v>
      </c>
      <c r="C92" s="14" t="s">
        <v>972</v>
      </c>
      <c r="D92" s="14" t="s">
        <v>26</v>
      </c>
      <c r="E92" s="14" t="s">
        <v>27</v>
      </c>
      <c r="F92" s="13" t="s">
        <v>3</v>
      </c>
      <c r="G92" s="13">
        <v>2.157</v>
      </c>
      <c r="H92" s="14" t="s">
        <v>27</v>
      </c>
      <c r="I92" s="14" t="s">
        <v>28</v>
      </c>
      <c r="J92" s="13">
        <v>2016.0</v>
      </c>
      <c r="K92" s="13" t="s">
        <v>13</v>
      </c>
      <c r="L92" s="13" t="s">
        <v>14</v>
      </c>
      <c r="M92" s="13" t="s">
        <v>960</v>
      </c>
      <c r="N92" s="13" t="str">
        <f>VLOOKUP($A92,Extraction!$A:$AE,5,FALSE)</f>
        <v>IoT Healthcare Services</v>
      </c>
      <c r="O92" s="17" t="str">
        <f>VLOOKUP($A92,Extraction!$A:$AE,7,FALSE)</f>
        <v>Mahmood Ahmad</v>
      </c>
      <c r="P92" s="13" t="str">
        <f>VLOOKUP($A92,Extraction!$A:$AE,6,FALSE)</f>
        <v>South Korea</v>
      </c>
      <c r="Q92" s="13" t="str">
        <f>VLOOKUP($A92,Extraction!$A:$AE,9,FALSE)</f>
        <v>Academia</v>
      </c>
      <c r="R92" s="13" t="str">
        <f>VLOOKUP($A92,Extraction!$A:$AE,14,FALSE)</f>
        <v>Validation Research</v>
      </c>
      <c r="S92" s="13" t="str">
        <f>VLOOKUP($A92,Extraction!$A:$AE,15,FALSE)</f>
        <v>Experiment</v>
      </c>
      <c r="T92" s="13" t="str">
        <f>VLOOKUP($A92,Extraction!$A:$AE,20,FALSE)</f>
        <v>Not identified</v>
      </c>
      <c r="U92" s="13" t="str">
        <f>VLOOKUP($A92,Extraction!$A:$AE,21,FALSE)</f>
        <v>Model</v>
      </c>
      <c r="V92" s="13" t="str">
        <f>VLOOKUP($A92,Extraction!$A:$AE,22,FALSE)</f>
        <v>Anyone</v>
      </c>
    </row>
    <row r="93">
      <c r="A93" s="13">
        <v>193849.0</v>
      </c>
      <c r="B93" s="14" t="s">
        <v>21</v>
      </c>
      <c r="C93" s="14" t="s">
        <v>971</v>
      </c>
      <c r="D93" s="14" t="s">
        <v>22</v>
      </c>
      <c r="E93" s="14" t="s">
        <v>23</v>
      </c>
      <c r="F93" s="13" t="s">
        <v>3</v>
      </c>
      <c r="G93" s="13">
        <v>4.098</v>
      </c>
      <c r="H93" s="14" t="s">
        <v>23</v>
      </c>
      <c r="I93" s="14" t="s">
        <v>24</v>
      </c>
      <c r="J93" s="13">
        <v>2018.0</v>
      </c>
      <c r="K93" s="13" t="s">
        <v>13</v>
      </c>
      <c r="L93" s="13" t="s">
        <v>14</v>
      </c>
      <c r="M93" s="13" t="s">
        <v>960</v>
      </c>
      <c r="N93" s="13" t="str">
        <f>VLOOKUP($A93,Extraction!$A:$AE,5,FALSE)</f>
        <v>IoT Healthcare Services</v>
      </c>
      <c r="O93" s="17" t="str">
        <f>VLOOKUP($A93,Extraction!$A:$AE,7,FALSE)</f>
        <v>Joel J. P. C. Rodrigues</v>
      </c>
      <c r="P93" s="13" t="str">
        <f>VLOOKUP($A93,Extraction!$A:$AE,6,FALSE)</f>
        <v>Portugal</v>
      </c>
      <c r="Q93" s="13" t="str">
        <f>VLOOKUP($A93,Extraction!$A:$AE,9,FALSE)</f>
        <v>Academia</v>
      </c>
      <c r="R93" s="13" t="str">
        <f>VLOOKUP($A93,Extraction!$A:$AE,14,FALSE)</f>
        <v>Solution Proposal</v>
      </c>
      <c r="S93" s="13" t="str">
        <f>VLOOKUP($A93,Extraction!$A:$AE,15,FALSE)</f>
        <v>Survey</v>
      </c>
      <c r="T93" s="13" t="str">
        <f>VLOOKUP($A93,Extraction!$A:$AE,20,FALSE)</f>
        <v>Not identified</v>
      </c>
      <c r="U93" s="13" t="str">
        <f>VLOOKUP($A93,Extraction!$A:$AE,21,FALSE)</f>
        <v>Others</v>
      </c>
      <c r="V93" s="13" t="str">
        <f>VLOOKUP($A93,Extraction!$A:$AE,22,FALSE)</f>
        <v>Not identified</v>
      </c>
    </row>
    <row r="94">
      <c r="A94" s="13">
        <v>193848.0</v>
      </c>
      <c r="B94" s="14" t="s">
        <v>16</v>
      </c>
      <c r="C94" s="14" t="s">
        <v>970</v>
      </c>
      <c r="D94" s="14" t="s">
        <v>17</v>
      </c>
      <c r="E94" s="20" t="s">
        <v>1176</v>
      </c>
      <c r="F94" s="21" t="s">
        <v>1129</v>
      </c>
      <c r="G94" s="21"/>
      <c r="H94" s="14" t="s">
        <v>18</v>
      </c>
      <c r="I94" s="14" t="s">
        <v>19</v>
      </c>
      <c r="J94" s="13">
        <v>2015.0</v>
      </c>
      <c r="K94" s="13" t="s">
        <v>20</v>
      </c>
      <c r="L94" s="13" t="s">
        <v>14</v>
      </c>
      <c r="M94" s="13" t="s">
        <v>960</v>
      </c>
      <c r="N94" s="13" t="str">
        <f>VLOOKUP($A94,Extraction!$A:$AE,5,FALSE)</f>
        <v>Big Data</v>
      </c>
      <c r="O94" s="17" t="str">
        <f>VLOOKUP($A94,Extraction!$A:$AE,7,FALSE)</f>
        <v>Amir-Mohammad Rahmani</v>
      </c>
      <c r="P94" s="13" t="str">
        <f>VLOOKUP($A94,Extraction!$A:$AE,6,FALSE)</f>
        <v>Finland</v>
      </c>
      <c r="Q94" s="13" t="str">
        <f>VLOOKUP($A94,Extraction!$A:$AE,9,FALSE)</f>
        <v>Academia</v>
      </c>
      <c r="R94" s="13" t="str">
        <f>VLOOKUP($A94,Extraction!$A:$AE,14,FALSE)</f>
        <v>Evaluation Research</v>
      </c>
      <c r="S94" s="13" t="str">
        <f>VLOOKUP($A94,Extraction!$A:$AE,15,FALSE)</f>
        <v>Case Study</v>
      </c>
      <c r="T94" s="13" t="str">
        <f>VLOOKUP($A94,Extraction!$A:$AE,20,FALSE)</f>
        <v>Monitoring</v>
      </c>
      <c r="U94" s="13" t="str">
        <f>VLOOKUP($A94,Extraction!$A:$AE,21,FALSE)</f>
        <v>Tool</v>
      </c>
      <c r="V94" s="13" t="str">
        <f>VLOOKUP($A94,Extraction!$A:$AE,22,FALSE)</f>
        <v>Not identified</v>
      </c>
    </row>
    <row r="95">
      <c r="A95" s="13">
        <v>193910.0</v>
      </c>
      <c r="B95" s="14" t="s">
        <v>258</v>
      </c>
      <c r="C95" s="14" t="s">
        <v>1011</v>
      </c>
      <c r="D95" s="14" t="s">
        <v>259</v>
      </c>
      <c r="E95" s="18" t="s">
        <v>1177</v>
      </c>
      <c r="F95" s="19" t="s">
        <v>1129</v>
      </c>
      <c r="G95" s="19"/>
      <c r="H95" s="14" t="s">
        <v>260</v>
      </c>
      <c r="I95" s="14" t="s">
        <v>261</v>
      </c>
      <c r="J95" s="13">
        <v>2016.0</v>
      </c>
      <c r="K95" s="13" t="s">
        <v>20</v>
      </c>
      <c r="L95" s="13" t="s">
        <v>14</v>
      </c>
      <c r="M95" s="13" t="s">
        <v>960</v>
      </c>
      <c r="N95" s="13" t="str">
        <f>VLOOKUP($A95,Extraction!$A:$AE,5,FALSE)</f>
        <v>Big Data</v>
      </c>
      <c r="O95" s="17" t="str">
        <f>VLOOKUP($A95,Extraction!$A:$AE,7,FALSE)</f>
        <v>Karthik Srinivasan</v>
      </c>
      <c r="P95" s="13" t="str">
        <f>VLOOKUP($A95,Extraction!$A:$AE,6,FALSE)</f>
        <v>United States of America</v>
      </c>
      <c r="Q95" s="13" t="str">
        <f>VLOOKUP($A95,Extraction!$A:$AE,9,FALSE)</f>
        <v>Academia</v>
      </c>
      <c r="R95" s="13" t="str">
        <f>VLOOKUP($A95,Extraction!$A:$AE,14,FALSE)</f>
        <v>Evaluation Research</v>
      </c>
      <c r="S95" s="13" t="str">
        <f>VLOOKUP($A95,Extraction!$A:$AE,15,FALSE)</f>
        <v>Case Study</v>
      </c>
      <c r="T95" s="13" t="str">
        <f>VLOOKUP($A95,Extraction!$A:$AE,20,FALSE)</f>
        <v>Not identified</v>
      </c>
      <c r="U95" s="13" t="str">
        <f>VLOOKUP($A95,Extraction!$A:$AE,21,FALSE)</f>
        <v>Model</v>
      </c>
      <c r="V95" s="13" t="str">
        <f>VLOOKUP($A95,Extraction!$A:$AE,22,FALSE)</f>
        <v>Not identified</v>
      </c>
    </row>
  </sheetData>
  <autoFilter ref="$A$1:$V$95">
    <sortState ref="A1:V95">
      <sortCondition ref="D1:D95"/>
    </sortState>
  </autoFilter>
  <dataValidations>
    <dataValidation type="list" allowBlank="1" sqref="F2:F95">
      <formula1>"Conference,Workshop,Symposium,Forum,Book series,Journal,Not identified"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96.71"/>
  </cols>
  <sheetData>
    <row r="1">
      <c r="A1" s="13">
        <v>194213.0</v>
      </c>
      <c r="B1" s="17" t="str">
        <f>LOWER(CONCATENATE(VLOOKUP($A1,'20200806_AllAcceptedPapers'!$A:$J,2,FALSE), " ", VLOOKUP($A1,'20200806_AllAcceptedPapers'!$A:$J,3,FALSE)))</f>
        <v>cross-sectoral big data: the application of an ethics framework for big data in health and research discussion of uses of biomedical data often proceeds on the assumption that the data are generated and shared solely or largely within the health sector. however, this assumption must be challenged because increasingly large amounts of health and well-being data are being gathered and deployed in cross-sectoral contexts such as social media and through the internet of (medical) things and wearable devices. cross-sectoral sharing of data thus refers to the generation, use and linkage of biomedical data beyond the health sector. this paper considers the challenges that arise from this phenomenon. if we are to benefit fully, it is important to consider which ethical values are at stake and to reflect on ways to resolve emerging ethical issues across ecosystems where values, laws and cultures might be quite distinct. in considering such issues, this paper applies the deliberative balancing approach of the ethics framework for big data in health and research (xafis et al. 2019) to the domain of cross-sectoral big data. please refer to that article for more information on how this framework is to be used, including a full explanation of the key values involved and the balancing approach used in the case study at the end.</v>
      </c>
      <c r="C1" s="13">
        <f>VLOOKUP($A1,'20200806_AllAcceptedPapers'!$A:$J,10,FALSE)</f>
        <v>2019</v>
      </c>
    </row>
    <row r="2">
      <c r="A2" s="13">
        <v>194209.0</v>
      </c>
      <c r="B2" s="17" t="str">
        <f>LOWER(CONCATENATE(VLOOKUP($A2,'20200806_AllAcceptedPapers'!$A:$J,2,FALSE), " ", VLOOKUP($A2,'20200806_AllAcceptedPapers'!$A:$J,3,FALSE)))</f>
        <v>internet of things (iot) applications for elderly care: a reflective review increasing in elderly population put extra pressure on healthcare systems globally in terms of operational costs and resources. to minimize this pressure and provide efficient healthcare services, the application of the internet of things (iot) and wearable technology could be promising. these technologies have the potential to improve the quality of life of the elderly population while reducing strain on healthcare systems and minimizing their operational cost. although iot and wearable applications for elderly healthcare purposes were reviewed previously, there is a further need to summarize their current applications in this fast-developing area. this paper provides a comprehensive overview of iot and wearable technologies' applications including the types of data collected and the types of devices for elderly healthcare. this paper provides insights into existing areas of iot/wearable applications while presenting new research opportunities in emerging areas of applications, such as robotic technology and integrated applications. the analysis in this paper could be useful to healthcare solution designers and developers in defining technology supported futuristic healthcare strategies to serve elderly people and increasing their quality of life.</v>
      </c>
      <c r="C2" s="13">
        <f>VLOOKUP($A2,'20200806_AllAcceptedPapers'!$A:$J,10,FALSE)</f>
        <v>2020</v>
      </c>
    </row>
    <row r="3">
      <c r="A3" s="13">
        <v>194182.0</v>
      </c>
      <c r="B3" s="17" t="str">
        <f>LOWER(CONCATENATE(VLOOKUP($A3,'20200806_AllAcceptedPapers'!$A:$J,2,FALSE), " ", VLOOKUP($A3,'20200806_AllAcceptedPapers'!$A:$J,3,FALSE)))</f>
        <v>wearable hardware design for the internet of medical things (iomt) as the life expectancy of individuals increases with recent advancements in medicine and quality of living, it is important to monitor the health of patients and healthy individuals on a daily basis. this is not possible with the current health care system in north america, and thus there is a need for wireless devices that can be used from home. these devices are called biomedical wearables, and they have become popular in the last decade. there are several reasons for that, but the main ones are: expensive health care, longer wait times, and an increase in public awareness about improving quality of life. with this, it is vital for anyone working on wearables to have an overall understanding of how they function, how they were designed, their significance, and what factors were considered when the hardware was designed. therefore, this study attempts to investigate the hardware components that are required to design wearable devices that are used in the emerging context of the internet of medical things (iomt). this means that they can be used, to an extent, for disease monitoring through biosignal capture. in particular, this review study covers the basic components that are required for the front-end of any biomedical wearable, and the limitations that these wearable devices have. furthermore, there is a discussion of the opportunities that they create, and the direction that the wearable industry is heading in.&lt;br/&gt; &amp;copy; 2018 by the authors. licensee mdpi, basel, switzerland.</v>
      </c>
      <c r="C3" s="13">
        <f>VLOOKUP($A3,'20200806_AllAcceptedPapers'!$A:$J,10,FALSE)</f>
        <v>2018</v>
      </c>
    </row>
    <row r="4">
      <c r="A4" s="13">
        <v>194165.0</v>
      </c>
      <c r="B4" s="17" t="str">
        <f>LOWER(CONCATENATE(VLOOKUP($A4,'20200806_AllAcceptedPapers'!$A:$J,2,FALSE), " ", VLOOKUP($A4,'20200806_AllAcceptedPapers'!$A:$J,3,FALSE)))</f>
        <v>biosignal monitoring using wearables: observations and opportunities advances in data acquisition technologies, sensor design, data frameworks, smart device connectivities, internet-of-things, rising health care costs and public awareness towards a better quality of life, have spurred a boom in development of wearable "health-tech" devices in the smart device market. tele-monitoring of human body dynamics through activities of daily life has become a popular lifestyle choice for consumers, as it helps them keep track of parameters such as food intake, calories burnt, activity levels, or even calling the nearest health care facility during emergencies. although these devices give the user an intuitive and interactive interface to track body parameters, their use is still limited when compared to vital body parameters in a clinical context. through this study we are attempting to investigate the clinical applications of wearable devices for biosignal and disease monitoring. in this review study, we have covered a plethora of challenges and opportunities with respect to wearable device design and the inherent possibilities for biosignal analysis and interpretation. additionally, we have also attempted a comparison of some vital biosignals obtained from wearables and clinical equivalents, which would be useful in determining specific criteria for designing a clinically relevant wearable device.&lt;br/&gt; &amp;copy; 2017 elsevier ltd</v>
      </c>
      <c r="C4" s="13">
        <f>VLOOKUP($A4,'20200806_AllAcceptedPapers'!$A:$J,10,FALSE)</f>
        <v>2017</v>
      </c>
    </row>
    <row r="5">
      <c r="A5" s="13">
        <v>194110.0</v>
      </c>
      <c r="B5" s="17" t="str">
        <f>LOWER(CONCATENATE(VLOOKUP($A5,'20200806_AllAcceptedPapers'!$A:$J,2,FALSE), " ", VLOOKUP($A5,'20200806_AllAcceptedPapers'!$A:$J,3,FALSE)))</f>
        <v>liquid level sensing using commodity wifi in a smart home environment the popularity of internet-of-things (iot) has provided us with unprecedented opportunities to enable a variety of emerging services in a smart home environment. among those services, sensing the liquid level in a container is critical to building many smart home and mobile healthcare applications that improve the quality of life. this paper presents liquidsense, a liquid level sensing system that is low-cost, high accuracy, widely applicable to different daily liquids and containers, and can be easily integrated with existing smart home networks. liquidsense uses existing home wifi network and a low-cost transducer that attached to the container to sense the resonance of the container for liquid level detection. in particular, our system mounts a low-cost transducer on the surface of the container and emits a well-designed chirp signal to make the container resonant, which introduces subtle changes to the home wifi signals. by analyzing the subtle phase changes of the wifi signals, liquidsense extracts the resonance frequency as a feature for liquid level detection. our system constructs prediction models for both continuous and discrete predictions using curve fitting and svm respectively. we evaluate liquidsense in home environments with containers of three different materials and six types of liquids. results show that liquidsense achieves an overall accuracy of 97% for continuous prediction and an overall f-score of 0.968 for discrete predication. results also show that our system has a large coverage in a home environment and works well under non-line-of-sight (nlos) scenarios.&lt;br/&gt; &amp;copy; 2020 association for computing machinery.</v>
      </c>
      <c r="C5" s="13">
        <f>VLOOKUP($A5,'20200806_AllAcceptedPapers'!$A:$J,10,FALSE)</f>
        <v>2020</v>
      </c>
    </row>
    <row r="6">
      <c r="A6" s="13">
        <v>194107.0</v>
      </c>
      <c r="B6" s="17" t="str">
        <f>LOWER(CONCATENATE(VLOOKUP($A6,'20200806_AllAcceptedPapers'!$A:$J,2,FALSE), " ", VLOOKUP($A6,'20200806_AllAcceptedPapers'!$A:$J,3,FALSE)))</f>
        <v>smart integrated iot healthcare system for cancer care the emergence of the internet of things (iot) has drastically influenced and shaped the world of technology in the contexts of connectivity, interconnectivity, and interoperability with smart connected sensors, objects, devices, data, and applications. in fact, iot has brought notable impacts on the global economy and human experience that span from industry to industry in a variety of application domains, including healthcare. with iot, it is expected to facilitate a seamless interaction and communication of objects (devices) with humans in the environment. therefore, it is imperative to embrace the potentials and benefits of iot technology in healthcare delivery to ensure saving lives and to improve the quality of life using smart connected devices. in this paper, we focus on the iot based healthcare system for cancer care services and business analytics/cloud services and also propose the adoption and implementation of iot/wsn technology to augment the existing treatment options to deliver healthcare solution. here, the business analytics/cloud services constitute the enablers for actionable insights, decision making, data transmission and reporting for enhancing cancer treatments. furthermore, we propose a variety of frameworks and architectures to illustrate and support the functional iot-based solution that is being considered or utilized in our proposed smart healthcare solution for cancer care services. finally, it will be important to understand and discuss some security issues and operational challenges that have characterized the iot-enabled healthcare system.&lt;br/&gt; &amp;copy; 2019, springer science+business media, llc, part of springer nature.</v>
      </c>
      <c r="C6" s="13">
        <f>VLOOKUP($A6,'20200806_AllAcceptedPapers'!$A:$J,10,FALSE)</f>
        <v>2019</v>
      </c>
    </row>
    <row r="7">
      <c r="A7" s="13">
        <v>194071.0</v>
      </c>
      <c r="B7" s="17" t="str">
        <f>LOWER(CONCATENATE(VLOOKUP($A7,'20200806_AllAcceptedPapers'!$A:$J,2,FALSE), " ", VLOOKUP($A7,'20200806_AllAcceptedPapers'!$A:$J,3,FALSE)))</f>
        <v>quality of life context influence factors improvement using houseplantsand internet of things modern research directions in smart environment include analysis offactors that influence overall human quality of life (qol). contextinfluence factors (cif) are unavoidable within smart environmentresearch. in this paper, we address indoor air quality (iaq) as one ofthe main cif. the major contaminants of indoor air are co2 and volatileorganic compounds (vocs). there are still no satisfactory methods forair pollutants monitoring and removal. the ability of plants to detoxifythese compounds makes biological systems the promising technologies forthis purpose. although precise mechanisms how plants remove voc areunknown and current knowledge is based on experiments conducted undercontrolled conditions, it does not prevent us not to use biological airpurifiers. our measurements under uncontrolled conditions inenvironments where people live, showed that houseplants' ability toreduce voc differs from one to another environment. instead of attemptto design the unique botanical system for air purification, we proposedinternet of things (iot) based methodology for continuous monitoring andobjective assessment of iaq aiming to improve the designing andadaptation of botanical purifiers to specific environment, user'shealth, living habits and requirements.</v>
      </c>
      <c r="C7" s="13">
        <f>VLOOKUP($A7,'20200806_AllAcceptedPapers'!$A:$J,10,FALSE)</f>
        <v>2016</v>
      </c>
    </row>
    <row r="8">
      <c r="A8" s="13">
        <v>194067.0</v>
      </c>
      <c r="B8" s="17" t="str">
        <f>LOWER(CONCATENATE(VLOOKUP($A8,'20200806_AllAcceptedPapers'!$A:$J,2,FALSE), " ", VLOOKUP($A8,'20200806_AllAcceptedPapers'!$A:$J,3,FALSE)))</f>
        <v>deriving requirements for pervasive well-being technology from workstress and intervention theory: framework and case study background: stress in office environments is a big concern, oftenleading to burn-out. new technologies are emerging, such as easilyavailable sensors, contextual reasoning, and electronic coaching(e-coaching) apps. in the smart reasoning for well-being at home and atwork (swell) project, we explore the potential of using such newpervasive technologies to provide support for the self-management ofwell-being, with a focus on individuals' stress-coping. ideally, thesenew pervasive systems should be grounded in existing work stress andintervention theory. however, there is a large diversity of theories andthey hardly provide explicit directions for technology design.objective: the aim of this paper is to present a comprehensive andconcise framework that can be used to design pervasive technologies thatsupport knowledge workers to decrease stress.methods: based on a literature study we identify concepts relevant towell-being at work and select different work stress models to findcauses of work stress that can be addressed. from a technicalperspective, we then describe how sensors can be used to infer stressand the context in which it appears, and use intervention theory tofurther specify interventions that can be provided by means of pervasivetechnology.results: the resulting general framework relates several relevanttheories: we relate ``engagement and burn-out{''} to ``stress{''}, anddescribe how relevant aspects can be quantified by means of sensors. wealso outline underlying causes of work stress and how these can beaddressed with interventions, in particular utilizing new technologiesintegrating behavioral change theory. based upon this framework we wereable to derive requirements for our case study, the pervasive swellsystem, and we implemented two prototypes. small-scale user studiesproved the value of the derived technology-supported interventions.conclusions: the presented framework can be used to systematicallydevelop theory-based technology-supported interventions to address workstress. in the area of pervasive systems for well-being, we identifiedthe following six key research challenges and opportunities: (1)performing multi-disciplinary research, (2) interpreting personal sensordata, (3) relating measurable aspects to burn-out, (4) combiningstrengths of human and technology, (5) privacy, and (6) ethics.</v>
      </c>
      <c r="C8" s="13">
        <f>VLOOKUP($A8,'20200806_AllAcceptedPapers'!$A:$J,10,FALSE)</f>
        <v>2016</v>
      </c>
    </row>
    <row r="9">
      <c r="A9" s="13">
        <v>194062.0</v>
      </c>
      <c r="B9" s="17" t="str">
        <f>LOWER(CONCATENATE(VLOOKUP($A9,'20200806_AllAcceptedPapers'!$A:$J,2,FALSE), " ", VLOOKUP($A9,'20200806_AllAcceptedPapers'!$A:$J,3,FALSE)))</f>
        <v>smart health - potential and pathways: a survey healthcare is an imperative key field of research, where individuals orgroups can be engaged in the self-tracking of any kind of biological,physical, behavioral, or environmental information. in a massive healthcare data, the valuable information is hidden. the quantity of theavailable unstructured data has been expanding on an exponential scale.the newly developing disruptive technologies can handle many challengesthat face data analysis and ability to extract valuable information viadata analytics. connected wellness in healthcare would retrievepatient's physiological, pathological and behavioral parameters throughsensors to perform inner workings of human body analysis. disruptivetechnologies can take us from a reactive illness-driven to a proactivewellness-driven system in health care. it is need to be strive andcreate a smart health system towards wellness-driven instead of beingillness-driven, today's biggest problem in health care.wellness-driven-analytics application help to promote healthiest livingenvironment called ``smart health{''}, deliver empower based quality ofliving. the contributions of this survey reveals and opens (touchesuncovered areas) the possible doors in the line of research on smarthealth and its computing technologies.</v>
      </c>
      <c r="C9" s="13">
        <f>VLOOKUP($A9,'20200806_AllAcceptedPapers'!$A:$J,10,FALSE)</f>
        <v>2017</v>
      </c>
    </row>
    <row r="10">
      <c r="A10" s="13">
        <v>194052.0</v>
      </c>
      <c r="B10" s="17" t="str">
        <f>LOWER(CONCATENATE(VLOOKUP($A10,'20200806_AllAcceptedPapers'!$A:$J,2,FALSE), " ", VLOOKUP($A10,'20200806_AllAcceptedPapers'!$A:$J,3,FALSE)))</f>
        <v>internet of things for remote elderly monitoring: a study from user-centered perspective improvements in life expectancy achieved by technological advancementsin the recent decades have increased the proportion of elderly people.frailty of old age, susceptibility to diseases, and impairments areinevitable issues that these senior adults need to deal with in dailylife. recently, there has been an increasing demand on developingelderly care services utilizing novel technologies, with the aim ofproviding independent living. internet of things (iot), as an advancedparadigm to connect physical and virtual things for enhanced services,has been introduced that can provide significant improvements in remoteelderly monitoring. several efforts have been recently devoted toaddress elderly care requirements utilizing iot-based systems.nevertheless, there still exists a lack of user-centered study from anall-inclusive perspective for investigating the daily needs of senioradults. in this paper, we study the iot-enabled systems tackling elderlymonitoring to categorize the existing approaches from a new perspectiveand to introduce a hierarchical model for elderly-centered monitoring.we investigate the existing approaches by considering the elderlyrequirements at the center of the attention. in addition, we evaluatethe main objectives and trends in iot-based elderly monitoring systemsin order to pave the way for future systems to improve the quality ofelderly's life.</v>
      </c>
      <c r="C10" s="13">
        <f>VLOOKUP($A10,'20200806_AllAcceptedPapers'!$A:$J,10,FALSE)</f>
        <v>2017</v>
      </c>
    </row>
    <row r="11">
      <c r="A11" s="13">
        <v>194047.0</v>
      </c>
      <c r="B11" s="17" t="str">
        <f>LOWER(CONCATENATE(VLOOKUP($A11,'20200806_AllAcceptedPapers'!$A:$J,2,FALSE), " ", VLOOKUP($A11,'20200806_AllAcceptedPapers'!$A:$J,3,FALSE)))</f>
        <v>the internet of things for dementia care in this article, we discuss a technical design and an ongoing trial thatis being conducted in the uk, called technology integrated healthmanagement (tihm). tihm uses internet of things-enabled solutionsprovided by various companies in a collaborative project. the internetof things (iot) devices and solutions are integrated in a commonplatform that supports interoperable and open standards. a set ofmachine-learning and data analytics algorithms generate notificationsregarding the well-being of the patients. the information is monitoredaround the clock by a group of healthcare practitioners who takeappropriate decisions according to the collected data and generatednotifications. in this article, we discuss the design principles and thelessons that we have learned by co-designing this system with patients,their careers, clinicians, and also our industry partners. we discussthe technical design of tihm and explain why user-centered design andhuman experience should be an integral part of the technological design.</v>
      </c>
      <c r="C11" s="13">
        <f>VLOOKUP($A11,'20200806_AllAcceptedPapers'!$A:$J,10,FALSE)</f>
        <v>2018</v>
      </c>
    </row>
    <row r="12">
      <c r="A12" s="13">
        <v>194034.0</v>
      </c>
      <c r="B12" s="17" t="str">
        <f>LOWER(CONCATENATE(VLOOKUP($A12,'20200806_AllAcceptedPapers'!$A:$J,2,FALSE), " ", VLOOKUP($A12,'20200806_AllAcceptedPapers'!$A:$J,3,FALSE)))</f>
        <v>privacy and the internet of things (iot) monitoring solutions for olderadults: a review the rapid increase in the number of older adults in developed countrieshas raised concerns about their well-being and increasing need forhealthcare. new technologies, including internet of things, are beingused to monitor older adults' health and activities, thus enabling themto live safely and independently at home as they age. however, internetof things monitoring solutions create privacy challenges that need to beaddressed. this review examines how privacy has been conceptualised instudies proposing new internet of things solutions for monitoring olderadults. the literature reviewed mostly links privacy with informationsecurity and unauthorised accessibility threats. there is a limitedconsideration of other aspects of privacy such as confidentiality andsecondary use of users' information. we argue that developers ofinternet of things solutions that aim to monitor and collect health dataabout older adults need to adopt an expanded view of privacy. this willensure that safeguards are built in to internet of things devices toprotect and maintain users' privacy while also enabling the appropriatesharing of data to support older adults' safety and wellbeing.</v>
      </c>
      <c r="C12" s="13">
        <f>VLOOKUP($A12,'20200806_AllAcceptedPapers'!$A:$J,10,FALSE)</f>
        <v>2018</v>
      </c>
    </row>
    <row r="13">
      <c r="A13" s="13">
        <v>194033.0</v>
      </c>
      <c r="B13" s="17" t="str">
        <f>LOWER(CONCATENATE(VLOOKUP($A13,'20200806_AllAcceptedPapers'!$A:$J,2,FALSE), " ", VLOOKUP($A13,'20200806_AllAcceptedPapers'!$A:$J,3,FALSE)))</f>
        <v>health promotion in office environments: a worker-centric approach driven by the internet of things health promotion in the workplace is one of the main challenges that theworld health organization (who) has set in its agenda for the 21stcentury. motivated by this concern, many companies across the world havereacted launching awareness campaigns and wellness promotion programs.one of the recurring problems on different application scenarios is thelack of adherence of the target audience (i.e. disengagement, earlydrop-out or high attrition rates). in this context, the potential of theinformation and communication technologies (ict) and the emergingparadigm of the internet of things (iot) can play a mediating rolebetween the proposers (i.e. managers) and the target audience (i.eemployees) to increase motivation and follow-up. the presented workreviews the main challenges of iot-based interventions for workplacehealth promotion and presents a participatory worker-centric concept forenhancing individuals' well-being in office environments. our approachseeks to stress the importance of empowering workers providing to themfine-grained control of their own well-being and self-care. to this aim,we propose turning work environments into ideal confident-settings topersuade and motivate end-users attaining substantial changes that willpersist over time.</v>
      </c>
      <c r="C13" s="13">
        <f>VLOOKUP($A13,'20200806_AllAcceptedPapers'!$A:$J,10,FALSE)</f>
        <v>2018</v>
      </c>
    </row>
    <row r="14">
      <c r="A14" s="13">
        <v>194026.0</v>
      </c>
      <c r="B14" s="17" t="str">
        <f>LOWER(CONCATENATE(VLOOKUP($A14,'20200806_AllAcceptedPapers'!$A:$J,2,FALSE), " ", VLOOKUP($A14,'20200806_AllAcceptedPapers'!$A:$J,3,FALSE)))</f>
        <v>a study on medical internet of things and big data in personalizedhealthcare system personalized healthcare systems deliver e-health services to fulfill themedical and assistive needs of the aging population. internet of things(iot) is a significant advancement in the big data era, which supportsmany real-time engineering applications through enhanced services.analytics over data streams from iot has become a source of user datafor the healthcare systems to discover new information, predict earlydetection, and makes decision over the critical situation for theimprovement of the quality of life. in this paper, we have made adetailed study on the recent emerging technologies in the personalizedhealthcare systems with the focus towards cloud computing, fogcomputing, big data analytics, iot and mobile based applications. wehave analyzed the challenges in designing a better healthcare system tomake early detection and diagnosis of diseases and discussed thepossible solutions while providing e-health services in secure manner.this paper poses a light on the rapidly growing needs of the betterhealthcare systems in real-time and provides possible future workguidelines.</v>
      </c>
      <c r="C14" s="13">
        <f>VLOOKUP($A14,'20200806_AllAcceptedPapers'!$A:$J,10,FALSE)</f>
        <v>2018</v>
      </c>
    </row>
    <row r="15">
      <c r="A15" s="13">
        <v>194021.0</v>
      </c>
      <c r="B15" s="17" t="str">
        <f>LOWER(CONCATENATE(VLOOKUP($A15,'20200806_AllAcceptedPapers'!$A:$J,2,FALSE), " ", VLOOKUP($A15,'20200806_AllAcceptedPapers'!$A:$J,3,FALSE)))</f>
        <v>fault-tolerant mhealth framework in the context of iot-based real-timewearable health data sensors the emerging technology breakthrough of the internet of things (iot) isexpected to offer promising solutions for indoor/outdoor healthcare,which may contribute significantly to human health and well-being. inthis paper, we investigated the technologies of healthcare serviceapplications in telemedicine architecture. we aimed to resolve a seriesof healthcare problems on the frequent failures in telemedicinearchitecture through iot solutions, particularly the failures ofwearable body sensors (tier 1) and a medical center server (tier 3). forimproved generalisability, we demonstrated an effective researchapproach, the fault-tolerant framework on mhealth or the so-calledftf-mhealth-iot in the context of iot, to resolve essential problems incurrent investigations on healthcare services. first, we propose a risklocal triage algorithm known as the risk-level localization triage(rllt), which can exclude the control process of patient triage from themedical center by using mhealth and can warn about failures related towearable sensors. rllt performs this initial step towards detecting apatient's emergency case and then identifying the healthcare servicepackage of the risk-level. second, according to the risk-level package,our framework can aid decision makers in hospital selection throughmulti-criteria decision making (mcdm). accordingly, mhealth can connectdirectly with the servers of distributed hospitals to ascertainavailable healthcare services for the risk-level package in thosehospitals. the time of arrival of the patient at the hospital (tah) isconsidered for each hospital to reach a final decision and select theappropriate institution in case of medical center failure. this paperused two datasets. the first dataset involved 572 patients with chronicheart disease. their triage levels were evaluated using our rlltalgorithm. the second dataset included hospital healthcare services withtwo levels of availability within distributed hospitals to show varietywhen testing the proposed framework. the former dataset is an actualdataset of services collected from 12 hospitals located in the capitalbaghdad, which represents the maximum level of availability. the latteris an assumption dataset of the services within the 12 hospitals locatedin the capital kuala lumpur, which represents the minimum level ofavailability. subsequently, the hospitals were prioritized using aunique mcdm method for estimating small power consumption, namely, theanalytic hierarchy process (ahp), based on a crossover between the``healthcare services package/tah'' of each hospital and the ``hospitallist''. the results showed that the ahp is effective for solvinghospital selection problems within mhealth. the implications of thisstudy support the patients, organizations, and medical staff in a modernlifestyle.</v>
      </c>
      <c r="C15" s="13">
        <f>VLOOKUP($A15,'20200806_AllAcceptedPapers'!$A:$J,10,FALSE)</f>
        <v>2019</v>
      </c>
    </row>
    <row r="16">
      <c r="A16" s="13">
        <v>194012.0</v>
      </c>
      <c r="B16" s="17" t="str">
        <f>LOWER(CONCATENATE(VLOOKUP($A16,'20200806_AllAcceptedPapers'!$A:$J,2,FALSE), " ", VLOOKUP($A16,'20200806_AllAcceptedPapers'!$A:$J,3,FALSE)))</f>
        <v>fog computing-based smart health monitoring system deploying lorawireless communication health is a major aspect of life and determines the quality of life. inaddition, healthy citizens are more productive and directly influence acountry's economy. thus, for citizens to not get deprived of primarycare, it is important to have a proper health monitoring system. forcreating such health monitoring system, making use of internet of things(iot) can be the best solution. fog computing services can be providedto iot by creating local servers and making use of some computers.various wireless connectivity solutions being developed have finallygiven iot the ability to communicate with each other easily. one suchconnectivity solution is the long range (lora) radio which lets iotcommunicate over long range with low energy consumption. in this paper,an architecture for smart health monitoring system is proposed and isimplemented by creating a basic testbed. the system is an application ofiot deploying lora wireless communication under fog computing,benefitting the system with both the qualities of lora and fogcomputing. the test results show that the proposed system can bepromising for changing the clinic-centric health system to smartpatient-centric health system and for providing seamless health servicesto all.</v>
      </c>
      <c r="C16" s="13">
        <f>VLOOKUP($A16,'20200806_AllAcceptedPapers'!$A:$J,10,FALSE)</f>
        <v>2019</v>
      </c>
    </row>
    <row r="17">
      <c r="A17" s="13">
        <v>194010.0</v>
      </c>
      <c r="B17" s="17" t="str">
        <f>LOWER(CONCATENATE(VLOOKUP($A17,'20200806_AllAcceptedPapers'!$A:$J,2,FALSE), " ", VLOOKUP($A17,'20200806_AllAcceptedPapers'!$A:$J,3,FALSE)))</f>
        <v>a telemedicine service system exploiting bt/ble wireless sensors forremote management of chronic patients the management of the increasing number of patients affected bycardiovascular, pulmonary, and metabolic chronic diseases represents amajor challenge for the national health system (nhs) in any developedcountry. chronic diseases are indeed the main cause of hospitalization,especially for elderly people, leading to sustainability problems due tothe huge amount of resources required. in the last years, the adoptionof the chronic care model (ccm) as assistive model improved themanagement of these patients and reduced the related healthcare costs.the diffusion of wireless sensors, portable devices and connectivityenables to implement new information and communication technology(ict)-based innovative applications to further improve the outcomes ofthe ccm. this paper presents a telemedicine platform for dataacquisition, distribution, processing, presentation, and storage, aimedto remotely monitor the clinical status of chronic patients. theproposed solution is based on monitoring kits, with wireless bluetooth(bt)/ bluetooth low energy (ble) sensors and a gateway (i.e., smartphoneor tablet) connected to a web-based cloud application that collects andmakes available the clinical information to the medical staff. theplatform allows clinicians and practitioners to monitor at distancetheir patients, according to personalized treatment plans, and to actpromptly in case of aggravations, reducing hospitalizations andimproving patients' quality of life.</v>
      </c>
      <c r="C17" s="13">
        <f>VLOOKUP($A17,'20200806_AllAcceptedPapers'!$A:$J,10,FALSE)</f>
        <v>2019</v>
      </c>
    </row>
    <row r="18">
      <c r="A18" s="13">
        <v>194001.0</v>
      </c>
      <c r="B18" s="17" t="str">
        <f>LOWER(CONCATENATE(VLOOKUP($A18,'20200806_AllAcceptedPapers'!$A:$J,2,FALSE), " ", VLOOKUP($A18,'20200806_AllAcceptedPapers'!$A:$J,3,FALSE)))</f>
        <v>an iomt cloud-based real time sleep apnea detection scheme by using thespo2 estimation supported by heart rate variability obstructive sleep apnea refers to a highly rampant sleep-relatedbreathing disorder. the gold standard examination for diagnosis ispolysomnography. even though it provides highly accurate results, thismulti-parametric test is time consuming and expensive. it also does notalign with the new trend in health care, where focus is shifted towellness and prevention. one possible way to address this problem ishome health care, through the use of minimal invasive devices, higheraccessibility, and provision of low cost diagnosis. to manage this, anautomated and portable sleep apnea detector was formulated and assessed.the device utilizes one spo2 sensor for estimating the heart rate andthe oxygen blood level as well. the basis of the proposed analysismethod is the connection between heart rate variability and oxygensaturation with d apnea events. the measured signals were thentransferred to a cloud-based system architecture to diagnose and warnthe remote patients. this solution was used to process the data anddisplay it on both the mobile phone and personal computer. testing ofthe proposed algorithms was done using the st. vincents universityhospital/university college dublin sleep apnea database. apart from thisdatabase, the researchers utilized data gathered from 10 apnea patientvolunteers. the performance of the proposed scheme algorithm achieved anaverage accuracy, specificity, and sensitivity of 98.54, 98.95\%, and97.05\%, respectively. (c) 2018 elsevier b.v. all rights reserved.</v>
      </c>
      <c r="C18" s="13">
        <f>VLOOKUP($A18,'20200806_AllAcceptedPapers'!$A:$J,10,FALSE)</f>
        <v>2019</v>
      </c>
    </row>
    <row r="19">
      <c r="A19" s="13">
        <v>193996.0</v>
      </c>
      <c r="B19" s="17" t="str">
        <f>LOWER(CONCATENATE(VLOOKUP($A19,'20200806_AllAcceptedPapers'!$A:$J,2,FALSE), " ", VLOOKUP($A19,'20200806_AllAcceptedPapers'!$A:$J,3,FALSE)))</f>
        <v>intelligence in the internet of medical things era: a systematic reviewof current and future trends internet of medical things (iomt) envisions a network of medical devicesand people, which use wireless communication to enable the exchange ofhealthcare data. healthcare costs and prices for services have beenincreasing with the growing population and the use of advancedtechnology. the combination of iomt and healthcare can improve thequality of life, provide better care services and can create morecost-effective systems. this paper introduces the status of iomt forhealthcare industry, including research and development plans andapplications. the implementation of the iomt in healthcare hasexponentially increased across the world, but still, it has manytechnical and design challenges. this paper depicts such challenges andshows a generic iomt framework that consists of three main components,data acquisition, communication gateways, and servers/cloud, to meet theaforementioned challenges. finally, this paper discusses theopportunities and prospects of iomt in practice while emphasizing thecorresponding open research issues.</v>
      </c>
      <c r="C19" s="13">
        <f>VLOOKUP($A19,'20200806_AllAcceptedPapers'!$A:$J,10,FALSE)</f>
        <v>2020</v>
      </c>
    </row>
    <row r="20">
      <c r="A20" s="13">
        <v>193995.0</v>
      </c>
      <c r="B20" s="17" t="str">
        <f>LOWER(CONCATENATE(VLOOKUP($A20,'20200806_AllAcceptedPapers'!$A:$J,2,FALSE), " ", VLOOKUP($A20,'20200806_AllAcceptedPapers'!$A:$J,3,FALSE)))</f>
        <v>a communication infrastructure for the health and social care internetof things: proof-of-concept study background: increasing life expectancy and reducing birth rates indicatethat the world population is becoming older, with many challengesrelated to quality of life for old and fragile people, as well as theirinformal caregivers. in the last few years, novel information andcommunication technology techniques generally known as the internet ofthings (iot) have been developed, and they are centered around theprovision of computation and communication capabilities to objects. theiot may provide older people with devices that enable their functionalindependence in daily life by either extending their own capacity orfacilitating the efforts of their caregivers. lora is a proprietarywireless transmission protocol optimized for long-range, low-power,low-data-rate applications. lorawan is an open stack built upon lora.objective: this paper describes an infrastructure designed andexperimentally developed to support iot deployment in a health caresetup, and the management of patients with alzheimer's disease anddementia has been chosen for a proof-of-concept study. the peculiarityof the proposed approach is that it is based on the lorawan protocolstack, which exploits unlicensed frequencies and allows for the use ofvery low-power radio devices, making it a rational choice for iotcommunication.methods: a complete lorawan-based infrastructure was designed, withfeatures partly decided in agreement with caregivers, including outdoorpatient tracking to control wandering; fall recognition; and capabilityof collecting data for further clinical studies. further featuressuggested by caregivers were night motion surveillance and indoortracking for large residential structures. implementation involved aprototype node with tracking and fall recognition capabilities, a middlelayer based on an existing network server, and a web application foroverall management of patients and caregivers. tests were performed toinvestigate indoor and outdoor capabilities in a real-world setting andstudy the applicability of lorawan in health and social care scenarios.results: three experiments were carried out. one aimed to test thetechnical functionality of the infrastructure, another assessed indoorfeatures, and the last assessed outdoor features. the only criticalissue was fall recognition, because a slip was not always easy torecognize.conclusions: the project allowed the identification of some advantagesand restrictions of the lorawan technology when applied to the healthand social care sectors. free installation allows the development ofservices that reach ranges comparable to those available with cellulartelephony, but without running costs like telephony fees. however, thereare technological limitations, which restrict the scenarios in whichlorawan is applicable, although there is room for many applications. webelieve that setting up low-weight infrastructure and carefullydetermining whether applications can be concretely implemented withinlorawan limits might help in optimizing community care activities whilenot adding much burden and cost in information technology management.</v>
      </c>
      <c r="C20" s="13">
        <f>VLOOKUP($A20,'20200806_AllAcceptedPapers'!$A:$J,10,FALSE)</f>
        <v>2020</v>
      </c>
    </row>
    <row r="21">
      <c r="A21" s="13">
        <v>193993.0</v>
      </c>
      <c r="B21" s="17" t="str">
        <f>LOWER(CONCATENATE(VLOOKUP($A21,'20200806_AllAcceptedPapers'!$A:$J,2,FALSE), " ", VLOOKUP($A21,'20200806_AllAcceptedPapers'!$A:$J,3,FALSE)))</f>
        <v>internet of things: applications in smart healthcare advances in semiconductor-photonics and communication technologies have paved the way for devices and applications in almost every aspect of our lives. various devices have functional capabilities to sense surrounding environment, to collect, process, and communicate (transmit/receive) information. these devices have their unique identification and can be connected from anywhere. such connected devices form internet of things (iot) and enable smart applications that were not possible before. one of such applications include smart healthcare. this paper discusses some of the potential applications of iots in healthcare to improve the quality of life. the challenges and future directions of research are discussed particularly the importance of forensics and identity management of iot devices for wider acceptance in society as well as security matters. ? 2015 international institute of informatics and systemics iiis. all rights reserved.</v>
      </c>
      <c r="C21" s="13">
        <f>VLOOKUP($A21,'20200806_AllAcceptedPapers'!$A:$J,10,FALSE)</f>
        <v>2015</v>
      </c>
    </row>
    <row r="22">
      <c r="A22" s="13">
        <v>193988.0</v>
      </c>
      <c r="B22" s="17" t="str">
        <f>LOWER(CONCATENATE(VLOOKUP($A22,'20200806_AllAcceptedPapers'!$A:$J,2,FALSE), " ", VLOOKUP($A22,'20200806_AllAcceptedPapers'!$A:$J,3,FALSE)))</f>
        <v>smart care to improve health care for the elderly smart care technology which has made strides is recognized vital in the aging society. this study was intended to examine trends and outlook of smart care by type of elderly and situation to spur improvement in health management for the elderly. smart cares by type of elderly and situation were elderly-friendly smart home, smart care for management of chronic diseases in the elderly, and smart care for the elderly living alone. smart care is needed to be implemented actively not only to reduce medical costs and improve the quality of medical services but also to ensure safety and quality of life for the elderly. however, multi-faceted efforts need to be made to help overcome the difficulties arising from degraded cognitive function of the elderly, considering the basic orientation of smart care such as mobile, smart, cloud computing, iot, etc. for that, it would be necessary to develop elderly-friendly devices suited for characteristics of the elderly group and to actively deploy professional manpower, in parallel with active support from related organizations, who can provide instant support to the elderly encountering difficulty with the use, so as to stimulate the smart care service in the period ahead. furthermore, as health information and privacy information generated in connection with individuals are sensitive data, it would be the most important to ensure that strict security is maintained for safe data transmission and that only necessary part of information is shared selectively. ? 2018, springer nature singapore pte ltd.</v>
      </c>
      <c r="C22" s="13">
        <f>VLOOKUP($A22,'20200806_AllAcceptedPapers'!$A:$J,10,FALSE)</f>
        <v>2017</v>
      </c>
    </row>
    <row r="23">
      <c r="A23" s="13">
        <v>193987.0</v>
      </c>
      <c r="B23" s="17" t="str">
        <f>LOWER(CONCATENATE(VLOOKUP($A23,'20200806_AllAcceptedPapers'!$A:$J,2,FALSE), " ", VLOOKUP($A23,'20200806_AllAcceptedPapers'!$A:$J,3,FALSE)))</f>
        <v>quality of life: older adults and the role of social media a significant percentage of our overall population includes older adults. moreover, the information systems (is) discipline has advocated change in the area of health care, particularly with the internet of things (iot) and the use of social inclusion to improve one?s quality of life. to that end, this paper focuses on the older adult who is over 65 years old. older adults navigate the personal use of technology differently than young to mid-range adults. therefore, we propose that the is discipline adopt new techniques that could make strides toward improving the lives of our older population. past studies reveal findings on the significance of cognitive speed, social integration, and social network. these interventions reduce the risk of cognitive decline and increase quality of life. we believe these extant findings may adapt to an older adult?s use of social media and open opportunities for managing everyday life capabilities. ? 2017 ais/icis administrative office. all rights reserved.</v>
      </c>
      <c r="C23" s="13">
        <f>VLOOKUP($A23,'20200806_AllAcceptedPapers'!$A:$J,10,FALSE)</f>
        <v>2017</v>
      </c>
    </row>
    <row r="24">
      <c r="A24" s="13">
        <v>193979.0</v>
      </c>
      <c r="B24" s="17" t="str">
        <f>LOWER(CONCATENATE(VLOOKUP($A24,'20200806_AllAcceptedPapers'!$A:$J,2,FALSE), " ", VLOOKUP($A24,'20200806_AllAcceptedPapers'!$A:$J,3,FALSE)))</f>
        <v>health-centered care based on co-designed cyber-physical system health insurance business models do not ?ensure? health. instead, traditional systems have been designed to treat disease, not well-being. health promotion is a process that encompasses the physical, mental, and social welfare. therefore, how could the health insurance business be incentivized to promote health instead of treat diseases? in order to answer this challenge, we have designed a service based on the notion of social ecology as part of the user experience. the strategy is to move toward a co-design philosophy which implies a partnership among patients, professionals, and community working together in the design process. as a methodology, we followed the cyber-physical system (cps) approach. the cps, which are systems of collaborating elements that closely interact with their environment by sensing and actuating, is an interesting method to navigate into the healthcare ecosystem. the objective of this paper is to present a human-centered cyber-physical healthcare system concept that can connect users everyday routine, generating the analytics that guide behavior to promote health. ? springer nature singapore pte ltd 2019.</v>
      </c>
      <c r="C24" s="13">
        <f>VLOOKUP($A24,'20200806_AllAcceptedPapers'!$A:$J,10,FALSE)</f>
        <v>2019</v>
      </c>
    </row>
    <row r="25">
      <c r="A25" s="13">
        <v>193972.0</v>
      </c>
      <c r="B25" s="17" t="str">
        <f>LOWER(CONCATENATE(VLOOKUP($A25,'20200806_AllAcceptedPapers'!$A:$J,2,FALSE), " ", VLOOKUP($A25,'20200806_AllAcceptedPapers'!$A:$J,3,FALSE)))</f>
        <v>smart healthcare and quality of service challenges by increasing intelligence in health services, people's quality of life will improve and access to emergency medical services and care for patients and elderly will be faster and easier. internet of things (iot) services can provide health care to a new generation of skilled services that are highly acclaimed. however, there are challenges in this area. one of these challenges includes assurance quality of service (qos) due to the high volume of information. the existence of programs that produce a large amount of real-time data in terms of velocity and variety has turned this into a big data problem. to overcome these challenges, the researchers recommend the integration of the cloud and the internet of things. due to this, the patient monitoring system is supported by the recent developments mainly by cloud computing and the iot paradigms, so the integration of the two paradigm contributes significantly to the provision of more quality of services. this paper presents the characteristics of the cloud and the internet of things paradigms, which are used in remote healthcare. in addition, to provide smart health services with the best quality, we need to use cloud and iot integration services, which is definitely one of the challenges of this area. therefore, in this paper, first, the challenges of quality of service are expressed in the integration of the cloud and the internet of things services. then, the challenges of qos in smart healthcare services such as the limitation of use of sensor data, big data, lack of standard methods of quality of service and the complexity of cloud and iot layers are reviewed based on this integration. finally, a method for maintaining the quality of service in providing smart healthcare services is proposed. ? 2018 ieee.</v>
      </c>
      <c r="C25" s="13">
        <f>VLOOKUP($A25,'20200806_AllAcceptedPapers'!$A:$J,10,FALSE)</f>
        <v>2019</v>
      </c>
    </row>
    <row r="26">
      <c r="A26" s="13">
        <v>193971.0</v>
      </c>
      <c r="B26" s="17" t="str">
        <f>LOWER(CONCATENATE(VLOOKUP($A26,'20200806_AllAcceptedPapers'!$A:$J,2,FALSE), " ", VLOOKUP($A26,'20200806_AllAcceptedPapers'!$A:$J,3,FALSE)))</f>
        <v>enhanced framework for an elderly-centred platform: big data in monitoring the health status population ageing causes one of the greatest challenges nowadays, namely the improvement of the health condition, independence, quality of life and life expectancy of the elderly. systems based on internet of things and big data analytics are being increasingly used in order to improve the medical process in terms of both quality and duration. population ageing has significant implications for healthcare for the elderly. geriatric professionals can help older adults manage complex healthcare needs. geriatric assessment helps diagnose medical conditions, develop treatment plans, coordinate care management and assess the need for long-term care. the healthcare professionals need to monitor and assess the health status of the elderly with tools, systems and technologies, to process the large amount of information involved in these activities and to provide additional data and recommendations for adjusting their medication and treatment. in this regard, we propose a platform that uses these technologies in order to predict the chronic deterioration of health status, both physical and mental, in elderly and to evaluate the impact that different physiological and ambient parameters have in the development of the disease. ? 2019 ieee.</v>
      </c>
      <c r="C26" s="13">
        <f>VLOOKUP($A26,'20200806_AllAcceptedPapers'!$A:$J,10,FALSE)</f>
        <v>2019</v>
      </c>
    </row>
    <row r="27">
      <c r="A27" s="13">
        <v>193970.0</v>
      </c>
      <c r="B27" s="17" t="str">
        <f>LOWER(CONCATENATE(VLOOKUP($A27,'20200806_AllAcceptedPapers'!$A:$J,2,FALSE), " ", VLOOKUP($A27,'20200806_AllAcceptedPapers'!$A:$J,3,FALSE)))</f>
        <v>thermal vision based fall detection via logical and data driven processes inadvertent falls can cause serious, and potentially fatal injuries, to at risk individuals. one such community of at-risk individuals is the elderly population where age related complications, such as osteoporosis and dementia, can further increase the incidence and negative impact of such falls. notably, falls within that community has been identified as the leading cause of injury related preventable death, hospitalization and reduction to quality of life. in such cases, rapid detection of, and reaction, to fall events has shown to be critical to reduce the negative effects of falls within this community. currently, a range of fall detection solutions exist, however, they have several deficiencies related to the core approach that has been adopted. this study has developed an ensemble of thermal vision-based, big data facilitated, solutions which aim to address some of these deficiencies. an evaluation of these logical and data-driven processes has occurred with the promising results presented within this manuscript. finally, opportunities future work and real-world evaluation have occurred and are underway. ? 2019 ieee.</v>
      </c>
      <c r="C27" s="13">
        <f>VLOOKUP($A27,'20200806_AllAcceptedPapers'!$A:$J,10,FALSE)</f>
        <v>2019</v>
      </c>
    </row>
    <row r="28">
      <c r="A28" s="13">
        <v>193969.0</v>
      </c>
      <c r="B28" s="17" t="str">
        <f>LOWER(CONCATENATE(VLOOKUP($A28,'20200806_AllAcceptedPapers'!$A:$J,2,FALSE), " ", VLOOKUP($A28,'20200806_AllAcceptedPapers'!$A:$J,3,FALSE)))</f>
        <v>the challenges of connecting smart home health sensors to cloud analytics there is great potential to assess the well-being of older adults in their homes, using sensors. the data derived from these sensors can be used to create solutions that can improve the lives of the users and their family by providing knowledge of health and enable independence. the system architecture commonly proposed is based on sensors deployed in the residence to collect ambient information or information through interactive use. these sensors are then connected through the internet to cloud services for archiving and processing that is typically based on data analytics and artificial intelligence. this paper specifically focuses on modeling these flows and presents the challenges associated with the demands they place on internet connectivity services. the paper presents an architecture for the resulting implementation models required for these solutions to be able to be scaled in communities. ? 2019 ieee.</v>
      </c>
      <c r="C28" s="13">
        <f>VLOOKUP($A28,'20200806_AllAcceptedPapers'!$A:$J,10,FALSE)</f>
        <v>2019</v>
      </c>
    </row>
    <row r="29">
      <c r="A29" s="13">
        <v>193967.0</v>
      </c>
      <c r="B29" s="17" t="str">
        <f>LOWER(CONCATENATE(VLOOKUP($A29,'20200806_AllAcceptedPapers'!$A:$J,2,FALSE), " ", VLOOKUP($A29,'20200806_AllAcceptedPapers'!$A:$J,3,FALSE)))</f>
        <v>challenges of wearable health monitors: a case study of foetal ecg monitor iot-based wearable health monitoring devices promise multiple benefits such as remote diagnosis, early-warnings, continuous home-care monitoring etc. these technologies will potentially impact people's quality-of-life while reducing costs to healthcare service providers. the challenges for the development of these technologies are manifold, particularly for monitoring bio-signals. in this paper, we discuss the challenges associated with wearable health monitors through a case study of a fetal ecg wearable garment. this is focused on three main areas: a) sensor design and signal conditioning, b) data processing, and communications and c) printed sensors integrated into iot garments. we discuss in detail the current design challenges to be tackled for achieving a precise signal retrieval. ? 2019 ieee.</v>
      </c>
      <c r="C29" s="13">
        <f>VLOOKUP($A29,'20200806_AllAcceptedPapers'!$A:$J,10,FALSE)</f>
        <v>2019</v>
      </c>
    </row>
    <row r="30">
      <c r="A30" s="13">
        <v>193962.0</v>
      </c>
      <c r="B30" s="17" t="str">
        <f>LOWER(CONCATENATE(VLOOKUP($A30,'20200806_AllAcceptedPapers'!$A:$J,2,FALSE), " ", VLOOKUP($A30,'20200806_AllAcceptedPapers'!$A:$J,3,FALSE)))</f>
        <v>tracking human behavioural consistency by analysing periodicity of household water consumption people are living longer than ever due to advances in healthcare, and this has prompted many healthcare providers to look towards remote patient care as a means to meet the needs of the future. it is now a priority to enable people to reside in their own homes rather than in overburdened facilities whenever possible. the increasing maturity of iot technologies and the falling costs of connected sensors has made the deployment of remote healthcare at scale an increasingly attractive prospect. in this work we demonstrate that we can measure the consistency and regularity of the behaviour of a household using sensor readings generated from interaction with the home environment. we show that we can track changes in this behaviour regularity longitudinally and detect changes that may be related to significant life events or trends that may be medically significant. we achieve this using periodicity analysis on water usage readings sampled from the main household water meter every 15 minutes for over 8 months. we utilise an iot application enablement platform in conjunction with low cost lora-enabled sensors and a low power wide area network in order to validate a data collection methodology that could be deployed at large scale in future. we envision the statistical methods described here being applied to data streams from the homes of elderly and at-risk groups, both as a means of early illness detection and for monitoring the well-being of those with known illnesses. ? 2019 association for computing machinery.</v>
      </c>
      <c r="C30" s="13">
        <f>VLOOKUP($A30,'20200806_AllAcceptedPapers'!$A:$J,10,FALSE)</f>
        <v>2019</v>
      </c>
    </row>
    <row r="31">
      <c r="A31" s="13">
        <v>193959.0</v>
      </c>
      <c r="B31" s="17" t="str">
        <f>LOWER(CONCATENATE(VLOOKUP($A31,'20200806_AllAcceptedPapers'!$A:$J,2,FALSE), " ", VLOOKUP($A31,'20200806_AllAcceptedPapers'!$A:$J,3,FALSE)))</f>
        <v>big data quality for reliable industrial internet of things based systems the development of modern sensors and information technologies make possible to collect and process a large amount of reliability data to predict the system health of a monitored item. this work emphasizes on conceptual issues and methodological aspects related to data registration, filtering, smoothing, analyzing in order to predict important indicators of the quality of life and describes new practical strategies to analyze reliability data in context big data. industrial internet of things (iiot) is considered and architectures of iiot are discussed from the reliability computational available approaches. the following hypothesis are validated: 1) big data is an opportunity for reliability engineers when study/analyze big networks of sensors, large grids, or very large smart cities; 2) there is at least one reference architecture supporting high connectivity when working according to the industry 4.0 framework; 3) there are developed many platforms, frameworks, and standards to serve as main vectors in implementing large scale applications supporting integrated big data technologies, industrial data and sensors oriented protocols. ? 2019 sersc.</v>
      </c>
      <c r="C31" s="13">
        <f>VLOOKUP($A31,'20200806_AllAcceptedPapers'!$A:$J,10,FALSE)</f>
        <v>2019</v>
      </c>
    </row>
    <row r="32">
      <c r="A32" s="13">
        <v>193957.0</v>
      </c>
      <c r="B32" s="17" t="str">
        <f>LOWER(CONCATENATE(VLOOKUP($A32,'20200806_AllAcceptedPapers'!$A:$J,2,FALSE), " ", VLOOKUP($A32,'20200806_AllAcceptedPapers'!$A:$J,3,FALSE)))</f>
        <v>a cloud-based system for in-home fall detection and activity assessment falls are a major global health problem that may result in long-term health issues, disabilities, and even death (~650,000 fatalities each year). each year approximately 37.3 million elderly worldwide experience a fall event that is severe enough to require medical attention. this research proposes a system for activity assessment and fall detection intended for in-home applications using the internet of things (iot) for real-time detection of falls events and potentially fall prevention using a low-cost, wearable sensor system. while the proposed system uses an integrated mems sensor (i.e. accelerometer, gyroscope) for biomechanical monitoring and event detection, the developed algorithms can also be deployed onto other smart devices. the system communicates periodically with a cloud server system for uploading, archiving, and analyzing sensor data. data is transferred to the cloud. once data is received, the cloud server can provide alerts (i.e. automated calls, sms, email) to formal and informal caregivers as well as emergency services when falls or other emergencies occur. additionally, individuals and their caregivers can access and review personalized activity information to assess health, wellness and independence. preliminary tests using healthy subjects performing activity daily living (adl) is quite promising, with specificity to detect fall of 100% in about 200 h normal activities in real-world setting. this research will also present practical challenges to deployment of the proposed system in real-world settings including usability, performance, and feedback from end-users. ? 2020, springer nature singapore pte ltd.</v>
      </c>
      <c r="C32" s="13">
        <f>VLOOKUP($A32,'20200806_AllAcceptedPapers'!$A:$J,10,FALSE)</f>
        <v>2020</v>
      </c>
    </row>
    <row r="33">
      <c r="A33" s="13">
        <v>193955.0</v>
      </c>
      <c r="B33" s="17" t="str">
        <f>LOWER(CONCATENATE(VLOOKUP($A33,'20200806_AllAcceptedPapers'!$A:$J,2,FALSE), " ", VLOOKUP($A33,'20200806_AllAcceptedPapers'!$A:$J,3,FALSE)))</f>
        <v>wsn/rfid indoor positioning and tracking based on machine learning: a health care application rfid and wsn technologies have revolutionized monitoring and tracking systems for healthcare domain in indoor applications as a current trend and challenge at the same time for internet of things. wsn, rfid and machine learning have been widely applied as a promoter of smart homes to opened novel ways for research and exploration in wellness and healthcare industry. the main focus of this study is to related location and positioning in a smart home system to support real time monitoring of weak and elderly in order that smart home devises to respond their needs. based on this observation this research aims to provide a better accuracy on indoor tracking and localization by using location dataset and we have implemented machine learning methods naïve bayes, support vector machine smv and archived a location accuracy of 99% and 98% respectively. ? 2020, springer nature singapore pte ltd.</v>
      </c>
      <c r="C33" s="13">
        <f>VLOOKUP($A33,'20200806_AllAcceptedPapers'!$A:$J,10,FALSE)</f>
        <v>2020</v>
      </c>
    </row>
    <row r="34">
      <c r="A34" s="13">
        <v>193954.0</v>
      </c>
      <c r="B34" s="17" t="str">
        <f>LOWER(CONCATENATE(VLOOKUP($A34,'20200806_AllAcceptedPapers'!$A:$J,2,FALSE), " ", VLOOKUP($A34,'20200806_AllAcceptedPapers'!$A:$J,3,FALSE)))</f>
        <v>tech care: an efficient healthcare system using iot it is the dawn of new computing era?internet of things (iot). it consists of seamless blending of sensors, which monitor the environment around us and actuators, that respond to the decisions taken by a strong framework of cloud computing. the lifestyle changes of people have been resulting in increase in their health problems. this demands a need for cyber-physical smart pervasive frameworks involving ubiquitous healthcare system. the health care is one of the number of application domains of internet of things. with internet of things, many medical applications can be developed such as monitoring health remotely, fitness programs, elderly care, and chronic diseases with an idea to reduce costs, increase quality of life, and enrich the user?s experience. many countries and organizations have been developing policies and guidelines for deploying the internet of things technology in medical field. however, the internet of things is in its infancy state in the area of healthcare field. thus, this paper focuses on discussing core technologies that are shaping internet of things-based healthcare. further, the paper provides challenges that must be addressed so that the internet of things-based healthcare system becomes robust. ? springer nature singapore pte ltd 2020.</v>
      </c>
      <c r="C34" s="13">
        <f>VLOOKUP($A34,'20200806_AllAcceptedPapers'!$A:$J,10,FALSE)</f>
        <v>2020</v>
      </c>
    </row>
    <row r="35">
      <c r="A35" s="13">
        <v>193953.0</v>
      </c>
      <c r="B35" s="17" t="str">
        <f>LOWER(CONCATENATE(VLOOKUP($A35,'20200806_AllAcceptedPapers'!$A:$J,2,FALSE), " ", VLOOKUP($A35,'20200806_AllAcceptedPapers'!$A:$J,3,FALSE)))</f>
        <v>artificial intelligence on edge computing: a healthcare scenario in ambient assisted living the aging population brings many challenges surrounding the quality of life for older people and their carers, as well as impacts on the healthcare market. several initiatives all over the world have focused on the problem of helping the aging population with artificial intelligence (ai) technology, aiming at promoting a healthier society, which constitutes a main social and economic challenge. in this paper, we focus on an ambient assisted living scenario in which a smart home environment is carried out to assist elders at home, performing trustworthy automated complex decisions by means of iot sensors, smart healthcare devices, and edge nodes. the core idea is to exploit the proximity between computing and information-generation sources. taking automated complex decisions with the help ai-based techniques directly on the edge enables a faster, more private, and context-aware edge computing empowering, called edge intelligence. ? 2020 ceur-ws. all rights reserved.</v>
      </c>
      <c r="C35" s="13">
        <f>VLOOKUP($A35,'20200806_AllAcceptedPapers'!$A:$J,10,FALSE)</f>
        <v>2020</v>
      </c>
    </row>
    <row r="36">
      <c r="A36" s="13">
        <v>193949.0</v>
      </c>
      <c r="B36" s="17" t="str">
        <f>LOWER(CONCATENATE(VLOOKUP($A36,'20200806_AllAcceptedPapers'!$A:$J,2,FALSE), " ", VLOOKUP($A36,'20200806_AllAcceptedPapers'!$A:$J,3,FALSE)))</f>
        <v>a ubiquitous first look of iot framework for healthcare applications sustaining health through technology is crucial and needs progressive, innovative iot healthcare systems for business solutions. accurate and authentic data from sensors are a matter of concern for every iot health oriented applications. this paper proposes a framework to overcome unreliable and distorted challenges in health care applications. a generic flow of data from the devices and how these data are collected and used to predict, prevent and protect the human well-being is arrived and shown with an architectural diagram and a detailed framework to cater the health care application enthusiasts. ? 2020 ieee.</v>
      </c>
      <c r="C36" s="13">
        <f>VLOOKUP($A36,'20200806_AllAcceptedPapers'!$A:$J,10,FALSE)</f>
        <v>2020</v>
      </c>
    </row>
    <row r="37">
      <c r="A37" s="13">
        <v>193944.0</v>
      </c>
      <c r="B37" s="17" t="str">
        <f>LOWER(CONCATENATE(VLOOKUP($A37,'20200806_AllAcceptedPapers'!$A:$J,2,FALSE), " ", VLOOKUP($A37,'20200806_AllAcceptedPapers'!$A:$J,3,FALSE)))</f>
        <v>proposing an iot-based healthcare platform to integrate patients, physicians and ambulance services there is a global concern with the increasing number of patients at hospitals caused by population ageing and chronic diseases. several studies indicated the need to minimize the process of hospitalization and the effects related to the high cost of patient care. in this context, a promising trend in healthcare is to move medical checks routines from a hospital (hospital-centric) to the patient?s home (home-centric), but to make it possible we need internet of things (iot)-based technologies and platforms to enable remote health monitoring. the application of iot in healthcare area is a common hope because it will allow hospitals to operate more efficiently and patients to receive better treatment. with the use of iot-based healthcare applications, there is an unprecedented opportunity to improve the quality and efficiency of the medical treatment and consequently improve patients? wellness, as well as a better application of the government?s financial resources. thus, based on this context, this paper aims to propose an iot-based healthcare platform for the remote monitoring of patients in critical condition. it involves embedding sensors and actuators in patients, physicians, clinical staff, medical equipment and physical spaces in order to monitor, track and alert. ? springer international publishing ag 2017.</v>
      </c>
      <c r="C37" s="13">
        <f>VLOOKUP($A37,'20200806_AllAcceptedPapers'!$A:$J,10,FALSE)</f>
        <v>2017</v>
      </c>
    </row>
    <row r="38">
      <c r="A38" s="13">
        <v>193942.0</v>
      </c>
      <c r="B38" s="17" t="str">
        <f>LOWER(CONCATENATE(VLOOKUP($A38,'20200806_AllAcceptedPapers'!$A:$J,2,FALSE), " ", VLOOKUP($A38,'20200806_AllAcceptedPapers'!$A:$J,3,FALSE)))</f>
        <v>building iot-enabled wearable medical devices: an application to a wearable, multiparametric, cardiorespiratory sensor recent developments in personal and mobile healthcare have shown promising results in term of patients? quality of life and quality of care improvements. this can be achieved through continuous monitoring of patients? physiological functions using wearable non-invasive biomedical sensors. the remote collection and processing of such data can then be used to provide rapid medical response if a problem is detected or to offer preventive measures. however, the integration of wearable sensors into wider-scale framework is still a major challenge, as real-time data collection and remote configuration capabilities must be integrated to strongly constrained devices. here, we show how such requirements can be integrated into a multiparameter, cardiorespiratory wearable sensor and how this sensor can be integrated into wide-scale internet-based frameworks. we thus manufactured a biomedical-grade heart rate, instantaneous heart-rate variability and respiratory sensor. the sensor was tested in real life ambulatory condition, and we showed an internet-based proof of concept exhibiting the integration of our sensor into wide-scale healthcare frameworks. finally, we anticipate that wearable healthcare will greatly improve patients? quality-of-life by using iot-based wearable devices similar to the sensor developed in this paper. copyright ? 2018 by scitepress ? science and technology publications, lda. all rights reserved.</v>
      </c>
      <c r="C38" s="13">
        <f>VLOOKUP($A38,'20200806_AllAcceptedPapers'!$A:$J,10,FALSE)</f>
        <v>2018</v>
      </c>
    </row>
    <row r="39">
      <c r="A39" s="13">
        <v>193937.0</v>
      </c>
      <c r="B39" s="17" t="str">
        <f>LOWER(CONCATENATE(VLOOKUP($A39,'20200806_AllAcceptedPapers'!$A:$J,2,FALSE), " ", VLOOKUP($A39,'20200806_AllAcceptedPapers'!$A:$J,3,FALSE)))</f>
        <v>big data and iot solution for patient behaviour monitoring the study of patient behaviours (vital sign, physical action and emotion) is crucial to improve one?s quality of life. the only solution for handling and managing millions of people?s behaviours and health would be big data and iot technology because most of the countries are lack of medical professionals. in this paper, a big data and iot-based patient behaviour monitoring system have proposed. qualitative studies are carried out on the selected behaviours analytics, cardiovascular disease identification and fall detection. at last, authors have summarised the general challenges like trust, privacy, security and interoperability as well as special challenges in various sectors: government, legislators, research institutions, information technology companies and patients. ? 2019, ? 2019 informa uk limited, trading as taylor &amp; francis group.</v>
      </c>
      <c r="C39" s="13">
        <f>VLOOKUP($A39,'20200806_AllAcceptedPapers'!$A:$J,10,FALSE)</f>
        <v>2019</v>
      </c>
    </row>
    <row r="40">
      <c r="A40" s="13">
        <v>193935.0</v>
      </c>
      <c r="B40" s="17" t="str">
        <f>LOWER(CONCATENATE(VLOOKUP($A40,'20200806_AllAcceptedPapers'!$A:$J,2,FALSE), " ", VLOOKUP($A40,'20200806_AllAcceptedPapers'!$A:$J,3,FALSE)))</f>
        <v>enlace: a combination of layer-based architecture and wireless communication for emotion monitoring in healthcare owing to the increase in the number of people with disabilities, as a result of either accidents or old age, there has been an increase in research studies in the area of ubiquitous computing and the internet of things. they are aimed at monitoring health, in an efficient and easily accessible way, as a means of managing and improving the quality of life of this section of the public. it also involves adopting a health homes policy based on the internet of things and applied in smart home environments. this is aimed at providing connectivity between the patients and their surroundings and includes mechanisms for helping the diagnosis and prevention of accidents and/or diseases. monitoring gives rise to an opportunity to exploit the way computational systems can help to determine the real-time emotional state of patients. this is necessary because there are some limitations to traditional methods of health monitoring, for example, establishing the behavior of the user's routine and issuing alerts and warnings to family members and/or medical staff about any abnormal event or signs of the onset of depression. this article discusses how a layer-based architecture can be used to detect emotional factors to assist in healthcare and the prevention of accidents within the context of smart home health. the results show that this process-based architecture allows a load distribution with a better service that takes into account the complexity of each algorithm and the processing power of each layer of the architecture to provide a prompt response when there is a need for some intervention in the emotional state of the user. ? 2019 leandro y. mano et al.</v>
      </c>
      <c r="C40" s="13">
        <f>VLOOKUP($A40,'20200806_AllAcceptedPapers'!$A:$J,10,FALSE)</f>
        <v>2019</v>
      </c>
    </row>
    <row r="41">
      <c r="A41" s="13">
        <v>193934.0</v>
      </c>
      <c r="B41" s="17" t="str">
        <f>LOWER(CONCATENATE(VLOOKUP($A41,'20200806_AllAcceptedPapers'!$A:$J,2,FALSE), " ", VLOOKUP($A41,'20200806_AllAcceptedPapers'!$A:$J,3,FALSE)))</f>
        <v>combining mixed reality and internet of things: an interaction design research on developing assistive technologies for elderly people ambient assistive living (aal) technologies have the capacity to provide a safe environment for elderly people and to monitor and analyse gathered data which have been proven to be valuable in detecting activities that underpin health decline. although there is a growing interest for these technologies, older people face some difficulties interacting with the technology. in an aal environment, the interaction problem due to changes in perceptual and motor skill capabilities that often accompany the aging process in elderly people is further complicated as the immense quantity of sensors, with varying user interface and user interaction, makes full interoperability difficult. as elderly people navigate through this environment, they should be able to discover, configure, and directly interact with a myriad smart objects and digital information delivered to them. to increase the uptake of these technologies, there is a need for an intuitive interaction technique that considers elderly people?s personal profile and presents contextual information when needed. in this paper, we present an interaction design research which aims to explore opportunities and challenges inherent to the development of an assistive technology (at) for elderly people. the proposed at, which is a combination of mixed reality (mr) and internet of things (iot) technologies, aims to improve the quality of life (qol) and to maintain the self-independence of people aged 65 or above. the intended users are elderly people, their family, their closest friends, and their healthcare network. the main contribution of this project is to provide a set of interaction design principles for combining mr and iot as an at. this is achieved by a carefully planned participatory design approach. the benefits and drawbacks of each phase are discussed transparently to inform current practices which are still mostly technology driven. ? 2019, springer nature switzerland ag.</v>
      </c>
      <c r="C41" s="13">
        <f>VLOOKUP($A41,'20200806_AllAcceptedPapers'!$A:$J,10,FALSE)</f>
        <v>2019</v>
      </c>
    </row>
    <row r="42">
      <c r="A42" s="13">
        <v>193933.0</v>
      </c>
      <c r="B42" s="17" t="str">
        <f>LOWER(CONCATENATE(VLOOKUP($A42,'20200806_AllAcceptedPapers'!$A:$J,2,FALSE), " ", VLOOKUP($A42,'20200806_AllAcceptedPapers'!$A:$J,3,FALSE)))</f>
        <v>visions and challenges in managing and preserving data to measure quality of life health-related data analysis plays an important role in self-knowledge, disease prevention, diagnosis, and quality of life assessment. with the advent of data-driven solutions, a myriad of apps and internet of things (iot) devices (wearables, home-medical sensors, etc) facilitates data collection and provide cloud storage with a central administration. more recently, blockchain and other distributed ledgers became available as alternative storage options based on decentralised organisation systems. we bring attention to the human data bleeding problem and argue that neither centralised nor decentralised system organisations are a magic bullet for data-driven innovation if individual, community and societal values are ignored. the motivation for this position paper is to elaborate on strategies to protect privacy as well as to encourage data sharing and support open data without requiring a complex access protocol for researchers. our main contribution is to outline the design of a self-regulated open health archive (oha) system with focus on quality of life (qol) data. ? 2018 ieee.</v>
      </c>
      <c r="C42" s="13">
        <f>VLOOKUP($A42,'20200806_AllAcceptedPapers'!$A:$J,10,FALSE)</f>
        <v>2019</v>
      </c>
    </row>
    <row r="43">
      <c r="A43" s="13">
        <v>193931.0</v>
      </c>
      <c r="B43" s="17" t="str">
        <f>LOWER(CONCATENATE(VLOOKUP($A43,'20200806_AllAcceptedPapers'!$A:$J,2,FALSE), " ", VLOOKUP($A43,'20200806_AllAcceptedPapers'!$A:$J,3,FALSE)))</f>
        <v>monitoring meaningful activities using small low-cost devices in a smart home a challenge associated with an ageing population is increased demand on health and social care, creating a greater need to enable persons to live independently in their own homes. ambient assistant living technology aims to address this by monitoring occupants? ?activities of daily living? using smart home sensors to alert caregivers to abnormalities in routine tasks and deteriorations in a person?s ability to care for themselves. however, there has been less focus on using sensing technology to monitor a broader scope of so-called ?meaningful activities?, which promote a person?s emotional, creative, intellectual, and spiritual needs. in this paper, we describe the development of a toolkit comprised of off-the-shelf, affordable sensors to allow persons with dementia and parkinson?s disease to monitor meaningful activities as well as activities of daily living in order to self-manage their life and well-being. we describe two evaluations of the toolkit, firstly a lab-based study to test the installation of the system including the acuity and placement of sensors and secondly, an in-the-wild study where subjects who were not target users of the toolkit, but who identified as technology enthusiasts evaluated the feasibility of the toolkit to monitor activities in and around real homes. subjects from the in-the-wild study reported minimal obstructions to installation and were able to carry out and enjoy activities without obstruction from the sensors, revealing that meaningful activities may be monitored remotely using affordable, passive sensors. we propose that our toolkit may enhance assistive living systems by monitoring a wider range of activities than activities of daily living. ? 2019, springer-verlag london ltd., part of springer nature.</v>
      </c>
      <c r="C43" s="13">
        <f>VLOOKUP($A43,'20200806_AllAcceptedPapers'!$A:$J,10,FALSE)</f>
        <v>2019</v>
      </c>
    </row>
    <row r="44">
      <c r="A44" s="13">
        <v>193930.0</v>
      </c>
      <c r="B44" s="17" t="str">
        <f>LOWER(CONCATENATE(VLOOKUP($A44,'20200806_AllAcceptedPapers'!$A:$J,2,FALSE), " ", VLOOKUP($A44,'20200806_AllAcceptedPapers'!$A:$J,3,FALSE)))</f>
        <v>a multiobjective, lion mating optimization inspired routing protocol for wireless body area sensor network based healthcare applications the importance of body area sensor networks (basns) is increasing day by day because of their increasing use in internet of things (iot)-enabled healthcare application services. they help humans in improving their quality of life by continuously monitoring various vital signs through biosensors strategically placed on the human body. however, basns face serious challenges, in terms of the short life span of their batteries and unreliable data transmission, because of the highly unstable and unpredictable channel conditions of tiny biosensors located on the human body. these factors may result in poor data gathering quality in basns. therefore, a more reliable data transmission mechanism is greatly needed in order to gather quality data in basn-based healthcare applications. therefore, this study proposes a novel, multiobjective, lion mating optimization inspired routing protocol, called self-organizing multiobjective routing protocol (sarp), for basn-based iot healthcare applications. the proposed routing scheme significantly reduces local search problems and finds the best dynamic cluster-based routing solutions between the source and destination in basns. thus, it significantly improves the overall packet delivery rate, residual energy, and throughput with reduced latency and packet error rates in basns. extensive simulation results validate the performance of our proposed sarp scheme against the existing routing protocols in terms of the packet delivery ratio, latency, packet error rate, throughput, and energy efficiency for basn-based health monitoring applications. ? 2019 by the authors. licensee mdpi, basel, switzerland.</v>
      </c>
      <c r="C44" s="13">
        <f>VLOOKUP($A44,'20200806_AllAcceptedPapers'!$A:$J,10,FALSE)</f>
        <v>2019</v>
      </c>
    </row>
    <row r="45">
      <c r="A45" s="13">
        <v>193925.0</v>
      </c>
      <c r="B45" s="17" t="str">
        <f>LOWER(CONCATENATE(VLOOKUP($A45,'20200806_AllAcceptedPapers'!$A:$J,2,FALSE), " ", VLOOKUP($A45,'20200806_AllAcceptedPapers'!$A:$J,3,FALSE)))</f>
        <v>scenario-based vulnerability analysis in iot-based patient monitoring system the internet of things (iot) is one of the revolutionary technologies for healthcare. however, this flourishing still faces too many challenges including security and privacy preservation information. to address these problems, our contribution is to present a scenario of diabetes disease assume a matching between the situation of the patient and the relevant data from monitoring point view. this scenario describes how a patient can collect enormous of vital sign and activity. wireless body sensor networks (wbsn) is one of the iot building blocks in which a patient can be monitored using a collection of sensor nodes to improve the patients quality of life. this technology in healthcare applications should not ignore security requirements. the aim of this paper is, (1) to design a healthcare architecture for a patient monitoring system, and (2) to explore the major security requirements in wbsn. copyright ? 2017 by scitepress - science and technology publications, lda. all rights reserved.</v>
      </c>
      <c r="C45" s="13">
        <f>VLOOKUP($A45,'20200806_AllAcceptedPapers'!$A:$J,10,FALSE)</f>
        <v>2017</v>
      </c>
    </row>
    <row r="46">
      <c r="A46" s="13">
        <v>193919.0</v>
      </c>
      <c r="B46" s="17" t="str">
        <f>LOWER(CONCATENATE(VLOOKUP($A46,'20200806_AllAcceptedPapers'!$A:$J,2,FALSE), " ", VLOOKUP($A46,'20200806_AllAcceptedPapers'!$A:$J,3,FALSE)))</f>
        <v>e-health services in the context of iot: the case of the vicinity project the internet of things (iot) is a new paradigm that combines aspects and technologies coming from different approaches. ageing population and decreasing financial resources, consist one of the biggest challenges not only in europe but also worldwide, in terms of healthcare organization complexity. at the same time, there exists an ever-growing demand for ubiquitous healthcare systems to improve human health and well-being. iot paradigm and wearable iot devices for home-based or mobile monitoring of vital patients? data can be a secure, reliable and cost-savvy solution to this problem. this paper analyzes the impact of internet of things on the design of new ehealth services and solutions in the context of vicinity eu-funded project. ? ifip international federation for information processing 2018 published by springer international publishing ag 2018. all rights reserved.</v>
      </c>
      <c r="C46" s="13">
        <f>VLOOKUP($A46,'20200806_AllAcceptedPapers'!$A:$J,10,FALSE)</f>
        <v>2018</v>
      </c>
    </row>
    <row r="47">
      <c r="A47" s="13">
        <v>193918.0</v>
      </c>
      <c r="B47" s="17" t="str">
        <f>LOWER(CONCATENATE(VLOOKUP($A47,'20200806_AllAcceptedPapers'!$A:$J,2,FALSE), " ", VLOOKUP($A47,'20200806_AllAcceptedPapers'!$A:$J,3,FALSE)))</f>
        <v>internet of things enabled technologies for behaviour analytics in elderly person care: a survey the advances in sensor technology over recent years has provided new ways for researchers to monitor the elderly in uncontrolled environments. sensors have become smaller, cheaper and can be worn on the body, potentially creating a network of sensors. smart phones are also more common in the average household and can also provide some behavioural analysis due to the built in sensors. as a result of this, researchers are able to monitor behaviours in a more natural setting, which can lead to more useful data. this is important for those that may be suffering from mental illness as it allows for continuous, non-invasive monitoring in order to diagnose symptoms from different behaviours. however there are various challenges that need to be addressed ranging from issues with sensors to the involvement of human factors. it is vital that these challenges are taken into consideration along with the major behavioural symptoms that can appear in an elderly person. for a person suffering with dementia, the application of sensor technologies can improve the quality of life of the person and also monitor the progress of the disease through behavioural analysis. this paper will consider the behaviours that can be associated with dementia and how these behaviours can be monitored through sensor technology. we will also provide an insight into some sensors and algorithms gathered through survey in order to provide advantages and disadvantages of these technologies as well as to present any challenges that may face future research. ? 2017 ieee.</v>
      </c>
      <c r="C47" s="13">
        <f>VLOOKUP($A47,'20200806_AllAcceptedPapers'!$A:$J,10,FALSE)</f>
        <v>2018</v>
      </c>
    </row>
    <row r="48">
      <c r="A48" s="13">
        <v>193915.0</v>
      </c>
      <c r="B48" s="17" t="str">
        <f>LOWER(CONCATENATE(VLOOKUP($A48,'20200806_AllAcceptedPapers'!$A:$J,2,FALSE), " ", VLOOKUP($A48,'20200806_AllAcceptedPapers'!$A:$J,3,FALSE)))</f>
        <v>improving the quality of life for older people: from smart sensors to distributed platforms due to the increased rhythm of aging population at world level, all countries need to prepare for this challenge their healthcare and social systems for the elderly. thus, it appears the need of monitoring the older adults in order to increase their quality of life (qol) and wellbeing, this conducting to the development of ict-based systems to solve these problems. these systems accelerate the transition from traditionally passive patients to patients as partners and change the relationship between patients and healthcare professionals. in this paper there is presented an architecture which constitutes the base for the development of an integrated and validated evidence-based internet of things (iot) platform to deliver non-intrusive monitoring and support for older adults to augment professional healthcare giving. by integrating proven open-data analytics technology with innovative user-driven iot devices, the platform aims to assist caregivers and provide smart care for older adults at out-patients clinics and outdoors. ? 2019 ieee.</v>
      </c>
      <c r="C48" s="13">
        <f>VLOOKUP($A48,'20200806_AllAcceptedPapers'!$A:$J,10,FALSE)</f>
        <v>2019</v>
      </c>
    </row>
    <row r="49">
      <c r="A49" s="13">
        <v>193914.0</v>
      </c>
      <c r="B49" s="17" t="str">
        <f>LOWER(CONCATENATE(VLOOKUP($A49,'20200806_AllAcceptedPapers'!$A:$J,2,FALSE), " ", VLOOKUP($A49,'20200806_AllAcceptedPapers'!$A:$J,3,FALSE)))</f>
        <v>implementing iot/wsn based smart saskatchewan healthcare system the internet of things (iot) technology has recently experienced popularity and growth in every facet of life, and it has been applied to every industry in recent years. the healthcare system has not been left out of the equation, where various services are considered toward improved healthcare and patient delivery. it is important to emphasize that related literature on the applications of iot in healthcare explored various services on an individual basis without considering the consolidated services as we have introduced. here, the consolidation of those services proffers improved healthcare delivery, which impacts and collaborates in an iot-based healthcare environment. in this paper, we have utilized the newly formed saskatchewan health authority comprising of various healthcare regions as our case study. in essence, we have proposed a smart saskatchewan healthcare system based on iot technology in the context of four services, namely: business analytics and cloud services, cancer care services, emergency services, and operational services. further, the paper highlights the design implementation of a smart healthcare system for the province of saskatchewan for enhanced electronic medical record initiative and also to augment and support the existing healthcare delivery options to ensure the quality of life of patients by integrating iot technology and other pertinent technologies in the contexts of those services. it also features iot-based network mapping, designs, methodologies, frameworks, architectures, platforms, and applications for the iot based solution for all connected things (network resources and sites) towards efficient healthcare delivery. we have combined all these services to foster faster and more efficient healthcare delivery. we have also alluded that the stream of patient health data generated by the iot smart/connected devices will be helpful in decision making and gaining insights. the operational challenges and security concerns pertinent to the design of the smart healthcare system are discussed. lastly, from the design network solutions, it is evident to admit that the solution arguments and delivers improved healthcare delivery using iot/wsn technologies. ? 2019, springer science+business media, llc, part of springer nature.</v>
      </c>
      <c r="C49" s="13">
        <f>VLOOKUP($A49,'20200806_AllAcceptedPapers'!$A:$J,10,FALSE)</f>
        <v>2019</v>
      </c>
    </row>
    <row r="50">
      <c r="A50" s="13">
        <v>193913.0</v>
      </c>
      <c r="B50" s="17" t="str">
        <f>LOWER(CONCATENATE(VLOOKUP($A50,'20200806_AllAcceptedPapers'!$A:$J,2,FALSE), " ", VLOOKUP($A50,'20200806_AllAcceptedPapers'!$A:$J,3,FALSE)))</f>
        <v>energy harvesting for wearable devices: a review in recent years, wearable devices have attracted attention because of their ability to enhance the quality of life. this disruptive technology has helped healthcare professionals with intervening early in chronic diseases, especially amongst independently living patients, and has facilitated real-time monitoring of patients' vital signs remotely. one of the major bottlenecks that hamper the adoption of wearable device is the continuous power supply. most wearable devices solely depend on battery supply. when the energy stored in the battery is depleted, the operation of wearable devices is affected. to overcome this limitation, efficient energy harvesters for wearable devices are crucial. the paper primarily aims to present a comprehensive classification of different energy sources that can be capitalized to power wearable devices. in addition, this research paper deals with the key challenges that must be considered in the development of autonomous wearable devices for telemedicine applications with a proposed system design for wearable device that uses energy harvesting technology. ? 2001-2012 ieee.</v>
      </c>
      <c r="C50" s="13">
        <f>VLOOKUP($A50,'20200806_AllAcceptedPapers'!$A:$J,10,FALSE)</f>
        <v>2019</v>
      </c>
    </row>
    <row r="51">
      <c r="A51" s="13">
        <v>193912.0</v>
      </c>
      <c r="B51" s="17" t="str">
        <f>LOWER(CONCATENATE(VLOOKUP($A51,'20200806_AllAcceptedPapers'!$A:$J,2,FALSE), " ", VLOOKUP($A51,'20200806_AllAcceptedPapers'!$A:$J,3,FALSE)))</f>
        <v>a research roadmap: connected health as an enabler of cancer patient support the evidence that quality of life is a positive variable for the survival of cancer patients has prompted the interest of the health and pharmaceutical industry in considering that variable as a final clinical outcome. sustained improvements in cancer care in recent years have resulted in increased numbers of people living with and beyond cancer, with increased attention being placed on improving quality of life for those individuals. connected health provides the foundations for the transformation of cancer care into a patient-centric model, focused on providing fully connected, personalized support and therapy for the unique needs of each patient. connected health creates an opportunity to overcome barriers to health care support among patients diagnosed with chronic conditions. this paper provides an overview of important areas for the foundations of the creation of a new connected health paradigm in cancer care. here we discuss the capabilities of mobile and wearable technologies; we also discuss pervasive and persuasive strategies and device systems to provide multidisciplinary and inclusive approaches for cancer patients for mental well-being, physical activity promotion, and rehabilitation. several examples already show that there is enthusiasm in strengthening the possibilities offered by connected health in persuasive and pervasive technology in cancer care. developments harnessing the internet of things, personalization, patient-centered design, and artificial intelligence help to monitor and assess the health status of cancer patients. furthermore, this paper analyses the data infrastructure ecosystem for connected health and its semantic interoperability with the connected health economy ecosystem and its associated barriers. interoperability is essential when developing connected health solutions that integrate with health systems and electronic health records. given the exponential business growth of the connected health economy, there is an urgent need to develop mhealth (mobile health) exponentially, making it both an attractive and challenging market. in conclusion, there is a need for user-centered and multidisciplinary standards of practice to the design, development, evaluation, and implementation of connected health interventions in cancer care to ensure their acceptability, practicality, feasibility, effectiveness, affordability, safety, and equity. ?gabriel ruiz ruiz signorelli, fedor lehocki, matilde mora fernández, gillian o'neill, dominic o'connor, louise brennan, francisco monteiro-guerra, alejandro rivero-rodriguez, santiago hors-fraile, juan munoz-penas, mercè bonjorn dalmau, jorge mota, ricardo b oliveira, bela mrinakova, silvia putekova, naiara muro, francisco zambrana, juan m garcia-gomez. originally published in the journal of me</v>
      </c>
      <c r="C51" s="13">
        <f>VLOOKUP($A51,'20200806_AllAcceptedPapers'!$A:$J,10,FALSE)</f>
        <v>2019</v>
      </c>
    </row>
    <row r="52">
      <c r="A52" s="13">
        <v>193910.0</v>
      </c>
      <c r="B52" s="17" t="str">
        <f>LOWER(CONCATENATE(VLOOKUP($A52,'20200806_AllAcceptedPapers'!$A:$J,2,FALSE), " ", VLOOKUP($A52,'20200806_AllAcceptedPapers'!$A:$J,3,FALSE)))</f>
        <v>feature importance and predictive modeling for multisource healthcare data with missing values with rapid development of sensor technologies and the internet of things, research in the area of connected health is increasing in importance and complexity with wide-reaching impacts for public health. as data sources such as mobile (wearable) sensors get cheaper, smaller, and smarter, important research questions can be answered by combining information from multiple data sources. however, integration of multiple heterogeneous data streams often results in a dataset with several empty cells or missing values. the challenge is to use such sparsely populated integrated datasets without compromising model performance. naïve approaches for dataset modification such as discarding observations or ad-hoc replacement of missing values often lead to misleading results. in this paper, we discuss and evaluate current best-practices for modeling such data with missing values and then propose an ensemble-learning based sparse-data modeling framework. we develop a predictive model using this framework and compare it with existing models using a study in a healthcare setting. instead of generating a single score on variable/feature importance, our framework enables the user to understand the importance of a variable based on the existing data values and their localized impact on the outcome.</v>
      </c>
      <c r="C52" s="13">
        <f>VLOOKUP($A52,'20200806_AllAcceptedPapers'!$A:$J,10,FALSE)</f>
        <v>2016</v>
      </c>
    </row>
    <row r="53">
      <c r="A53" s="13">
        <v>193909.0</v>
      </c>
      <c r="B53" s="17" t="str">
        <f>LOWER(CONCATENATE(VLOOKUP($A53,'20200806_AllAcceptedPapers'!$A:$J,2,FALSE), " ", VLOOKUP($A53,'20200806_AllAcceptedPapers'!$A:$J,3,FALSE)))</f>
        <v>evaluation of iot-based distributed health management systems internet of things (iot) technologies provide many opportunities for healthcare application provisioning such as home-based assisted living and well-being application solutions. nowadays, numerous iot devices are used to monitor users healthcare status and transmit the data directly to remote data centers through the cloud computing paradigm this paper we evaluate the performance of protocol stacks that have been proposed for the transportation of healthcare monitoring data over the user access network towards a healthcare provider supporting the connected health model. the applications we focus on run on top of networking stacks designed for iot environments that are typically used in the distributed health management model where multiple embedded sensing devices communicate with health monitoring applications over a networking infrastructure. the applications we evaluate are based on the ieee 11073 standard designed to support interoperable healthcare monitoring applications and the networking infrastructure employs either the generic tcp/ip or the specifically designed for constrained environments (e.g. iots) coap/udp protocol stacks. copyright 2016 acm.</v>
      </c>
      <c r="C53" s="13">
        <f>VLOOKUP($A53,'20200806_AllAcceptedPapers'!$A:$J,10,FALSE)</f>
        <v>2016</v>
      </c>
    </row>
    <row r="54">
      <c r="A54" s="13">
        <v>193907.0</v>
      </c>
      <c r="B54" s="17" t="str">
        <f>LOWER(CONCATENATE(VLOOKUP($A54,'20200806_AllAcceptedPapers'!$A:$J,2,FALSE), " ", VLOOKUP($A54,'20200806_AllAcceptedPapers'!$A:$J,3,FALSE)))</f>
        <v>semantic modelling of smart healthcare data . nowadays, healthcare is becoming increasingly connected and increasingly complex. these changes provide opportunities and challenges to the research community. for instance, the enormous volume of data gathered from iot wearable fitness devices and wellness appliances, if effectively analysed and understood, can be exploited to improve peo-ple?s well-being and identify predictive markers of future diseases. however, due to the lack of devices interoperability and heterogeneity of data representation formats, the iot healthcare landscape is characterised by a pervasive presence of ?data silos? which prevents users and health practitioners from obtaining an overall view of whole knowledge. semantic web technologies, such as ontologies and inference rules have been shown as a promising way for the integration and exploitation of data from heterogeneous sources. in this paper, we present a semantic data model useful to: (a) analyse information from unstructured data sources along with generic or domain specific datasets; (b) unify them in an interlinked data processing area. the proposed semantic ehealth system enables automatic inferences and logical reasoning, and can significantly facilitate reuse, exploitation and possible extension of iot health data sources. ? springer nature switzerland ag 2019.</v>
      </c>
      <c r="C54" s="13">
        <f>VLOOKUP($A54,'20200806_AllAcceptedPapers'!$A:$J,10,FALSE)</f>
        <v>2018</v>
      </c>
    </row>
    <row r="55">
      <c r="A55" s="13">
        <v>193905.0</v>
      </c>
      <c r="B55" s="17" t="str">
        <f>LOWER(CONCATENATE(VLOOKUP($A55,'20200806_AllAcceptedPapers'!$A:$J,2,FALSE), " ", VLOOKUP($A55,'20200806_AllAcceptedPapers'!$A:$J,3,FALSE)))</f>
        <v>an internet of things based multi-level privacy-preserving access control for smart living the presence of the internet of things (iot) in healthcare through the use of mobile medical applications and wearable devices allows patients to capture their healthcare data and enables healthcare professionals to be up-to-date with a patient's status. ambient assisted living (aal), which is considered as one of the major applications of iot, is a home environment augmented with embedded ambient sensors to help improve an individual's quality of life. this domain faces major challenges in providing safety and security when accessing sensitive health data. this paper presents an access control framework for aal which considers multi-level access and privacy preservation. we focus on two major points: (1) how to use the data collected from ambient sensors and biometric sensors to perform the high-level task of activity recognition; and (2) how to secure the collected private healthcare data via effective access control. we achieve multi-level access control by extending public key infrastructure (pki) for secure authentication and utilizing attribute-based access control (abac) for authorization. the proposed access control system regulates access to healthcare data by defining policy attributes over healthcare professional groups and data classes classifications. we provide guidelines to classify the data classes and healthcare professional groups and describe security policies to control access to the data classes. ? 2018 by the authors. licensee mdpi, basel, switzerland. this article is an open access article distributed under the terms and conditions of the creative commons attribution (cc by) license (http://creativecommons.org/licenses/by/4.0/).</v>
      </c>
      <c r="C55" s="13">
        <f>VLOOKUP($A55,'20200806_AllAcceptedPapers'!$A:$J,10,FALSE)</f>
        <v>2018</v>
      </c>
    </row>
    <row r="56">
      <c r="A56" s="13">
        <v>193904.0</v>
      </c>
      <c r="B56" s="17" t="str">
        <f>LOWER(CONCATENATE(VLOOKUP($A56,'20200806_AllAcceptedPapers'!$A:$J,2,FALSE), " ", VLOOKUP($A56,'20200806_AllAcceptedPapers'!$A:$J,3,FALSE)))</f>
        <v>predictive maintenance in healthcare services with big data technologies advances in medical technology is not sufficient alone to satisfy the growing and emerging needs such as improving quality of life, providing healthcare services tailored to each individual, ensuring efficient management of care and creating sustainable social healthcare. there is a potential for substantially enhancing healthcare services by integrating information technologies, social networking technologies, digitization and control of biomedical devices, and utilization of big data technologies as well as machine learning techniques. today, data has become more ubiquitous and accessible by virtue of advancements in smart sensor and actuator technologies. this in turn allow us to collect significant amount of data from biomedical devices and automate certain healthcare functions. in order to get maximum benefit from the generated data, there is a need to develop new models and distributed data analytics approaches for health industry. big data has the potential to improve the quality and efficiency of health care services as well as reducing the maintenance costs by minimizing the risks related with malfunctions of biomedical devices. hospitals grasp this noteworthy potential and convert collected data into valuable information that can be used for several purposes including management of biomedical device maintenance. to this end, in this study, by leveraging the latest advancements in big data analytics technologies, we propose a scalable predictive maintenance architecture for healthcare domain. we also discussed the opportunities and challenges of utilizing the proposed architecture in the healthcare domain. ? 2018 ieee.</v>
      </c>
      <c r="C56" s="13">
        <f>VLOOKUP($A56,'20200806_AllAcceptedPapers'!$A:$J,10,FALSE)</f>
        <v>2019</v>
      </c>
    </row>
    <row r="57">
      <c r="A57" s="13">
        <v>193903.0</v>
      </c>
      <c r="B57" s="17" t="str">
        <f>LOWER(CONCATENATE(VLOOKUP($A57,'20200806_AllAcceptedPapers'!$A:$J,2,FALSE), " ", VLOOKUP($A57,'20200806_AllAcceptedPapers'!$A:$J,3,FALSE)))</f>
        <v>low power programmable architecture for periodic activity monitoring body sensor networks (bsns) are considered a great example for cyber-physical systems due to their close coupling with human body. activity monitoring is one of the numerous applications of bsns. continuous and real-time monitoring of human activities has many applications in health-care and wellness domains. bsns utilizing light-weight wearable computers and equipped with inertial sensors are highly suitable for real-time activity monitoring. however, power requirement is a major obstacle for miniaturization of these wearable systems, due to the need for sizable batteries, and also limits the life time of the system. in this paper, we propose a low-power programmable signal processing architecture for dynamic and periodic activity monitoring applications which utilizes the properties of the physical world (i. e., human body movements) to reduce the power consumption of the system. the significant power reduction is achieved by performing signal processing in a tiered-fashion and removing the signals that are not of interest as early as possible. our proposed architecture uses wavelet decomposition and is favorable for the discrimination of periodic activities. the experimental results show that our architecture achieves 75.7% power saving while maintaining 96.9% sensitivity in the detection of target actions, compared with the scenario where the signal processing is not performed in tiered-fashion. this creates opportunities to enable the next generation of self-powered wearable computers. ? 2013 ieee.</v>
      </c>
      <c r="C57" s="13">
        <f>VLOOKUP($A57,'20200806_AllAcceptedPapers'!$A:$J,10,FALSE)</f>
        <v>2013</v>
      </c>
    </row>
    <row r="58">
      <c r="A58" s="13">
        <v>193902.0</v>
      </c>
      <c r="B58" s="17" t="str">
        <f>LOWER(CONCATENATE(VLOOKUP($A58,'20200806_AllAcceptedPapers'!$A:$J,2,FALSE), " ", VLOOKUP($A58,'20200806_AllAcceptedPapers'!$A:$J,3,FALSE)))</f>
        <v>evaluating four devices that present operator emotions in real-time industry 4.0, internet of things and the field of big data, introduces challenges in terms of how to present and evaluate different types of data. an emerging field is how to use and incorporate new technology in industry in order to improve health, safety and enhance the human performance at working environment. one promising application is measuring physiological data combining it with work environment data to ensure a good working environment for the operator. a research project digitalized well-being (dig in) has the aim to show how operators' well-being can be measured digitally and demonstrate how data can be used and presented in real-time. four digital devices that measure physiological data (heart rhythm, eeg, activity, temperature) were tested in 13 lab experiments to examine how operators' perceived the devices. as a further study the devices were tested during three types of activities (intuition, reasoning and physical load) and was evaluated using surveys. the evaluation included relevance of output data, industry applicability, real-time usage and general usability. results show that the arousal and activity bracelets were best fitted and that individual experience is important.</v>
      </c>
      <c r="C58" s="13">
        <f>VLOOKUP($A58,'20200806_AllAcceptedPapers'!$A:$J,10,FALSE)</f>
        <v>2016</v>
      </c>
    </row>
    <row r="59">
      <c r="A59" s="13">
        <v>193901.0</v>
      </c>
      <c r="B59" s="17" t="str">
        <f>LOWER(CONCATENATE(VLOOKUP($A59,'20200806_AllAcceptedPapers'!$A:$J,2,FALSE), " ", VLOOKUP($A59,'20200806_AllAcceptedPapers'!$A:$J,3,FALSE)))</f>
        <v>iot-based healthcare applications: a review the high cost of healthcare services, the aging population and the increase of chronic disease are becoming a global concern. several studies have indicated the need for strategies to minimize the process of hospitalization and the effects related to the high cost of patient care. a promising trend in healthcare is to move the routines of medical checks from a hospital (hospital-centric) to the patient?s home (home-centric). moreover, recent advances in microelectronics, wireless, sensing and information have boosted the advent of a revolutionary model involving systems and communication technology, enabling smarter ways to ?make things happen?. this new paradigm, known as the internet of things (iot), has a broad applicability in several areas, including healthcare. the full application of this paradigm in healthcare area is a common hope because it will allow hospitals to operate more efficiently and patients to receive better treatment. with the use of this technology-based healthcare approach, there is an unprecedented opportunity to improve the quality and efficiency of the medical treatment and consequently improve the wellness of the patients, as well as a better application of government financial resources. based on this context, this paper aims to describe a review to comprehend the current state and future trends for healthcare applications based on iot infrastructure, and also to find areas for further investigations. ? springer international publishing ag 2017.</v>
      </c>
      <c r="C59" s="13">
        <f>VLOOKUP($A59,'20200806_AllAcceptedPapers'!$A:$J,10,FALSE)</f>
        <v>2017</v>
      </c>
    </row>
    <row r="60">
      <c r="A60" s="13">
        <v>193900.0</v>
      </c>
      <c r="B60" s="17" t="str">
        <f>LOWER(CONCATENATE(VLOOKUP($A60,'20200806_AllAcceptedPapers'!$A:$J,2,FALSE), " ", VLOOKUP($A60,'20200806_AllAcceptedPapers'!$A:$J,3,FALSE)))</f>
        <v>on personalization in iot in recent years, a large number of connected objects for health and well-being have emerged. the attractiveness of these objects for several categories of people and their decreasing cost make it an interesting opportunity especially in well-being and health applications. despite the popularity of these objects, many people still have some concerns about their use due to various considerations such as lack of security of the collected data, %the feeling of being watched, lack of personalization, particularly considering preferences, constraints and needs of the user, etc. in this paper we first briefly survey iot oriented towards health and well-being. then we highlight in particular some hot-issues regarding personalization. we propose a model for iot-based intelligent and personalized system for improving sleep quality. ? 2016 ieee.</v>
      </c>
      <c r="C60" s="13">
        <f>VLOOKUP($A60,'20200806_AllAcceptedPapers'!$A:$J,10,FALSE)</f>
        <v>2017</v>
      </c>
    </row>
    <row r="61">
      <c r="A61" s="13">
        <v>193899.0</v>
      </c>
      <c r="B61" s="17" t="str">
        <f>LOWER(CONCATENATE(VLOOKUP($A61,'20200806_AllAcceptedPapers'!$A:$J,2,FALSE), " ", VLOOKUP($A61,'20200806_AllAcceptedPapers'!$A:$J,3,FALSE)))</f>
        <v>determinants of internet of things services utilization in health information exchange currently, the exchange of patient information continues to be a challenge. the growing demand for health care makes it necessary to enhance the efficiency of the health care service. the use of internet of things services in the healthcare domain can improve the quality of life and help health care professionals in their decision-making. it easily makes data available for health professional=s by using iot. health records can be exchanged easily through the internet of things (iot) network. the iot is growing technology to integrate all smart devices, resources and systems to discover drugs, treatments and health records of patients in one network. despite the advantages of this technology there are a lot of challenges facing the healthcare organizations to utilize it, especially in the context of developing countries such as iraq. as such the researchers carried out this initial study in the iraqi healthcare sector to acquire preliminary data. the study conducted in order to investigate current needs and issues faced by the heathcare sector regarding the use of their health systems. in addition the researchers aimed at examining the major factors related to the use of iot for health information exchange. the qualitative research approach was deemed to be the most suitable in this kind of researches. a semi-structured interview method with 15 open-ended questions was used on a total of 29 it practitioners and physicians in face-to-face interviews in iraqi healthcare institutions. it has been found that a number of determinant factors must be taken into consideration, these include the factors related to organization, technology and system that affect individual=s perception to utilize iot. ? medwell journals, 2018.</v>
      </c>
      <c r="C61" s="13">
        <f>VLOOKUP($A61,'20200806_AllAcceptedPapers'!$A:$J,10,FALSE)</f>
        <v>2018</v>
      </c>
    </row>
    <row r="62">
      <c r="A62" s="13">
        <v>193898.0</v>
      </c>
      <c r="B62" s="17" t="str">
        <f>LOWER(CONCATENATE(VLOOKUP($A62,'20200806_AllAcceptedPapers'!$A:$J,2,FALSE), " ", VLOOKUP($A62,'20200806_AllAcceptedPapers'!$A:$J,3,FALSE)))</f>
        <v>fog computing in healthcare: a review the high cost of patient care has been a concern for the agencies responsible for this area as this situation has been aggravated by the growth of the elderly population and the increase in the number of people with chronic diseases. however, the popularization of the internet of things and the cloud computing paradigms brings the possibility of creating low-cost solutions to monitor these patients' health, contributing to the improvement of their quality of life. however,cloud-based solutions cause delays that can lead to the failure of the health systems. thus, fog computing emerges as an alternative to be combined with these solutions, aiming to reduce their latency. this work seeks to explore the state of the art and challenges of fog computing applied to the healthcare area. therefore, this review helps to understand how this paradigm has been used in the health area and shows some points that need to be investigated in order for this use to be improved. ? 2018 ieee.</v>
      </c>
      <c r="C62" s="13">
        <f>VLOOKUP($A62,'20200806_AllAcceptedPapers'!$A:$J,10,FALSE)</f>
        <v>2018</v>
      </c>
    </row>
    <row r="63">
      <c r="A63" s="13">
        <v>193897.0</v>
      </c>
      <c r="B63" s="17" t="str">
        <f>LOWER(CONCATENATE(VLOOKUP($A63,'20200806_AllAcceptedPapers'!$A:$J,2,FALSE), " ", VLOOKUP($A63,'20200806_AllAcceptedPapers'!$A:$J,3,FALSE)))</f>
        <v>deepfog: fog computing-based deep neural architecture for prediction of stress types, diabetes and hypertension attacks the use of wearable and internet-of-things (iot) for smart and affordable healthcare is trending. in traditional setups, the cloud backend receives the healthcare data and performs monitoring and prediction for diseases, diagnosis, and wellness prediction. fog computing (fc) is a distributed computing paradigm that leverages low-power embedded processors in an intermediary node between the client layer and cloud layer. the diagnosis for wellness and fitness monitoring could be transferred to the fog layer from the cloud layer. such a paradigm leads to a reduction in latency at an increased throughput. this paper processes a fog-based deep learning model, deepfog that collects the data from individuals and predicts the wellness stats using a deep neural network model that can handle heterogeneous and multidimensional data. the three important abnormalities in wellness namely, (i) diabetes; (ii) hypertension attacks and (iii) stress type classification were chosen for experimental studies. we performed a detailed analysis of proposed models' accuracy on standard datasets. the results validated the efficacy of the proposed system and architecture for accurate monitoring of these critical wellness and fitness criteria. we used standard datasets and open source software tools for our experiments. ? 2018 by the authors.</v>
      </c>
      <c r="C63" s="13">
        <f>VLOOKUP($A63,'20200806_AllAcceptedPapers'!$A:$J,10,FALSE)</f>
        <v>2018</v>
      </c>
    </row>
    <row r="64">
      <c r="A64" s="13">
        <v>193893.0</v>
      </c>
      <c r="B64" s="17" t="str">
        <f>LOWER(CONCATENATE(VLOOKUP($A64,'20200806_AllAcceptedPapers'!$A:$J,2,FALSE), " ", VLOOKUP($A64,'20200806_AllAcceptedPapers'!$A:$J,3,FALSE)))</f>
        <v>mhealth: indoor environmental quality measuring system for enhanced health and well-being based on internet of things mobile health research field aims to provide access to healthcare anytime and anywhere through mobile computing technologies while using a cost-effective approach. mobile health is closely related to ambient assisted living as both research fields address independence in elderly adults. aging has become a relevant challenge, as it is anticipated that 20% of world population will be aged 60 years and older in 2050. most people spend more than 90% of their time indoors, therefore the indoor environmental quality has a relevant impact on occupant's health and well-being. we intended to provide real-time indoor quality monitoring for enhanced living environments and occupational health. this paper presents the airplus real-time indoor environmental quality monitoring system, which incorporates several advantages when compared to other systems, such as scalability, flexibility, modularity, easy installation, and configuration, as well as mobile computing software for data consulting and notifications. the results that were obtained are promising and present a significant contribution to the monitoring solutions available in the literature. airplus provides a rich dataset to plan interventions for enhanced indoor quality, but also to support clinical diagnostics and correlate occupant's health problems with their living environment conditions. ? 2019 by the authors. licensee mdpi, basel, switzerland. this article is an open access article distributed under the terms and conditions of the creative commons attribution (cc by) license (http://creativecommons.org/licenses/by/4.0/).</v>
      </c>
      <c r="C64" s="13">
        <f>VLOOKUP($A64,'20200806_AllAcceptedPapers'!$A:$J,10,FALSE)</f>
        <v>2019</v>
      </c>
    </row>
    <row r="65">
      <c r="A65" s="13">
        <v>193892.0</v>
      </c>
      <c r="B65" s="17" t="str">
        <f>LOWER(CONCATENATE(VLOOKUP($A65,'20200806_AllAcceptedPapers'!$A:$J,2,FALSE), " ", VLOOKUP($A65,'20200806_AllAcceptedPapers'!$A:$J,3,FALSE)))</f>
        <v>a new computing environment for collective privacy protection from constrained healthcare devices to iot cloud services the internet of healthcare things is essentially a new model that changes the way of the delivery and management of healthcare services. it utilizes digital sensors and cloud computing to present a quality healthcare service outside of the classical hospital environment. this resulted in the emergence of a new class of online web 4.0 services, which are termed ?cloud healthcare services?. cloud healthcare services offer a straightforward opportunity for patients to communicate with healthcare professionals and utilize their personal ioht devices to obtain timely and accurate medical guidance and decisions. the personal ioht devices integrate sensed health data at a central cloud healthcare service to extract useful health insights for wellness and preventive care strategies. however, the present practices for cloud healthcare services rely on a centralized approach, where patients? health data are collected and stored on servers, located at remote locations, which might be functioning under data privacy laws somewhat different from the ones applied where the service is running. promoting a privacy respecting cloud services encourages patients to actively participate in these healthcare services and to routinely provide an accurate and precious health data about themselves. with the emergence of fog computing paradigm, privacy protection can now be enforced at the edge of the patient?s network regardless of the location of service providers. in this paper, a framework for cloud healthcare recommender service is presented. we depicted the personal gateways at the patients? side act as intermediate nodes (called fog nodes) between ioht devices and cloud healthcare services. a fog-based middleware will be hosted on these fog nodes for an efficient aggregation of patients generated health data while maintaining the privacy and the confidentiality of their health profiles. the proposed middleware executes a two-stage concealment process that utilizes the hierarchical nature of ioht devices. this will unburden the constrained ioht devices from performing intensive privacy preserving processes. at that, the patients will be empowered with a tool to control the privacy of their health data by enabling them to release their health data in a concealed form. the further processing at the cloud healthcare service continues over the concealed data by applying the proposed protocols. the proposed solution was integrated into a scenario related to preserving the privacy of the patients? health data when utilized by a cloud healthcare recommender service to generate health insights. our approach induces a straightforward solution with accurate results, which are beneficial to both patients and service providers. ? 2017, springer science+business media, llc.</v>
      </c>
      <c r="C65" s="13">
        <f>VLOOKUP($A65,'20200806_AllAcceptedPapers'!$A:$J,10,FALSE)</f>
        <v>2019</v>
      </c>
    </row>
    <row r="66">
      <c r="A66" s="13">
        <v>193891.0</v>
      </c>
      <c r="B66" s="17" t="str">
        <f>LOWER(CONCATENATE(VLOOKUP($A66,'20200806_AllAcceptedPapers'!$A:$J,2,FALSE), " ", VLOOKUP($A66,'20200806_AllAcceptedPapers'!$A:$J,3,FALSE)))</f>
        <v>digital transformation in healthcare - architectures of present and future information technologies healthcare providers all over the world are faced with a single challenge: the need to improve patient outcomes while containing costs. drivers include an increasing demand for chronic disease management for an aging population, technological advancements and empowered patients taking control of their health experience. the digital transformation in healthcare, through the creation of a rich health data foundation and integration of technologies like the internet of things (iot), advanced analytics, machine learning (ml) and artificial intelligence (ai), is recognized as a key component to tackle these challenges. it can lead to improvements in diagnostics, prevention and patient therapy, ultimately empowering care givers to use an evidence-based approach to improve clinical decisions. real-time interactions allow a physician to monitor a patient 'live', instead of interactions once every few weeks. operational intelligence ensures efficient utilization of healthcare resources and services provided, thereby optimizing costs. however, procedure-based payments, legacy systems, disparate data sources with the limited adoption of data standards, technical debt, data security and privacy concerns impede the efficient usage of health information to maximize value creation for all healthcare stakeholders. this has led to a highly-regulated, constrained industry. ultimately, the goal is to improve quality of life and saving people's lives through the creation of the intelligent healthcare provider, fully enabled to deliver value-based healthcare and a seamless patient experience. information technologies that enable this goal must be extensible, safe, reliable and affordable, and tailored to the digitalization maturity-level of the individual organization. ? 2019 walter de gruyter gmbh, berlin/boston 2019.</v>
      </c>
      <c r="C66" s="13">
        <f>VLOOKUP($A66,'20200806_AllAcceptedPapers'!$A:$J,10,FALSE)</f>
        <v>2019</v>
      </c>
    </row>
    <row r="67">
      <c r="A67" s="13">
        <v>193890.0</v>
      </c>
      <c r="B67" s="17" t="str">
        <f>LOWER(CONCATENATE(VLOOKUP($A67,'20200806_AllAcceptedPapers'!$A:$J,2,FALSE), " ", VLOOKUP($A67,'20200806_AllAcceptedPapers'!$A:$J,3,FALSE)))</f>
        <v>i'm in! towards participatory healthcare of elderly through iot. people today are a capable of living longer, healthier lives than ever before, which results in a growing elderly population. the elderly face issues of reduced physical ability, having to manage multiple health issues over long periods of time, and being digital immigrants. these issues pose unique challenges that often lead to elderly feeling loss of agency due to not being actively involved in managing their own well-being. in this paper, we propose participatory design of iot technologies to enact universal design in order to better include elderly in managing their health, and thus improving their quality of life. peer-review under responsibility of the conference program chairs. ? 2017 the authors. published by elsevier b.v.</v>
      </c>
      <c r="C67" s="13">
        <f>VLOOKUP($A67,'20200806_AllAcceptedPapers'!$A:$J,10,FALSE)</f>
        <v>2017</v>
      </c>
    </row>
    <row r="68">
      <c r="A68" s="13">
        <v>193889.0</v>
      </c>
      <c r="B68" s="17" t="str">
        <f>LOWER(CONCATENATE(VLOOKUP($A68,'20200806_AllAcceptedPapers'!$A:$J,2,FALSE), " ", VLOOKUP($A68,'20200806_AllAcceptedPapers'!$A:$J,3,FALSE)))</f>
        <v>surface water pollution detection using internet of things water is one of the primary requisites and crucial for sustaining the quality of life. in pakistan its significance is more than ordinary due to the agrarian nature of the economy. owing to increasing trend in urbanization and industrialization, the quality of water is continuously declining. for this purpose, we propose an internet of things (iot) based water quality system capable of measuring the quality of water in near real time. the proposed solution is based on world health organization (who) defined water quality metrics. for this purpose, a real time embedded prototype has been developed to record the water quality parameters from the water samples collected from various sources across the study area. the hardware solution sends data to cloud for real time storage and processing. the processed data can be remotely monitored and water flow can be controlled using our developed software solution comprising of mobile app and a dashboard. in addition to water quality monitoring and control system, the predictive analysis of the collected data has been performed. for training purposes a dataset has been obtained from pakistan council of research in water resources (pcrwr). machine learning algorithms have been applied for classification of water quality and the experimental results indicate that deep neural network outperforms all other algorithms with an accuracy of 93%. the preliminary results have shown a high potential of scaling up this concept to an advanced level. ? 2018 ieee.</v>
      </c>
      <c r="C68" s="13">
        <f>VLOOKUP($A68,'20200806_AllAcceptedPapers'!$A:$J,10,FALSE)</f>
        <v>2018</v>
      </c>
    </row>
    <row r="69">
      <c r="A69" s="13">
        <v>193887.0</v>
      </c>
      <c r="B69" s="17" t="str">
        <f>LOWER(CONCATENATE(VLOOKUP($A69,'20200806_AllAcceptedPapers'!$A:$J,2,FALSE), " ", VLOOKUP($A69,'20200806_AllAcceptedPapers'!$A:$J,3,FALSE)))</f>
        <v>integrating heterogeneous data of healthcare devices to enable domain data management the growth of data produced for example by iot devices has playing a major role in developing healthcare applications able to handle vast amount of information. the challenge lies in representing volumes of data, integrating and understanding their various formats and sources. cognitive computing systems offer promise for analysing, accessing, integrating, and investigating data in order to improve outcomes across many domains, including healthcare. this paper presents an ontology-based system for the ehealth domain. it provides semantic interoperability among heterogeneous iot fitness and wellness devices and facilitates data integration and sharing. the novelty of the proposed approach lies in exploiting semantic web technologies to explicitly describe the meaning of sensor data and define a common communication strategy for information representation and exchange. ? 2018, italian e-learning association. all rights reserved.</v>
      </c>
      <c r="C69" s="13">
        <f>VLOOKUP($A69,'20200806_AllAcceptedPapers'!$A:$J,10,FALSE)</f>
        <v>2018</v>
      </c>
    </row>
    <row r="70">
      <c r="A70" s="13">
        <v>193886.0</v>
      </c>
      <c r="B70" s="17" t="str">
        <f>LOWER(CONCATENATE(VLOOKUP($A70,'20200806_AllAcceptedPapers'!$A:$J,2,FALSE), " ", VLOOKUP($A70,'20200806_AllAcceptedPapers'!$A:$J,3,FALSE)))</f>
        <v>a survey of internet of things technologies and projects for healthcare services iot has been shown as a big potential for qualifying and improving healthcare services; such as monitoring at anytime and anyplace. these services acquire various bio-signals using different sensors, including electroencephalogram (eeg), electrocardiogram (ecg), electrical signal of the heart, electromyogram (emg), electrical signal of muscles, respiratory rate (rr), and body motion. the collected information from these sensors can be processed, stored, or broadcast to a remote device (e.g. cloud server). this paper provides an overview of the main medical sensors in iot and a review of the current state-of-the-art of iot projects, and technologies required for healthcare services. the paper specifically, focuses on the using of iot technologies in the healthcare area nowadays. a conclusion regarding the current stage of development and open issues are presented. ? 2018 ieee.</v>
      </c>
      <c r="C70" s="13">
        <f>VLOOKUP($A70,'20200806_AllAcceptedPapers'!$A:$J,10,FALSE)</f>
        <v>2018</v>
      </c>
    </row>
    <row r="71">
      <c r="A71" s="13">
        <v>193884.0</v>
      </c>
      <c r="B71" s="17" t="str">
        <f>LOWER(CONCATENATE(VLOOKUP($A71,'20200806_AllAcceptedPapers'!$A:$J,2,FALSE), " ", VLOOKUP($A71,'20200806_AllAcceptedPapers'!$A:$J,3,FALSE)))</f>
        <v>how to develop iot cloud e-health systems based on fiware: a lesson learnt nowadays, the penetration of sensors and actuators in different application fields is revolutionizing all aspects of our daily life. one of the major sectors that is taking advantage of such cutting-edge cheap smart devices is healthcare. in this context, remote patient monitoring (rpm) at home represents a tempting opportunity for hospitals to reduce clinical costs and to improve the quality of life of both patients and their families. it allows patients to be monitored remotely by means networks of internet of things (iot) medical devices equipped with sensors and actuators that collect healthcare data from patients and send them to a cloud-based hospital information system (his) for processing. up to now, many different proprietary software systems have been developed as stand-along expensive solutions, presenting interoperability, extensibility, and scalability issues. in recent years, the european commission (ec) has promoted the wide adoption of fiware technology, launching 16 industrial accelerators focusing on different application fields. one of these, i.e., fiche, is specialized in healthcare, providing the guidelines on how to develop ehealth systems. this paper focuses on how to compose new cutting-edge iot and cloud-based cyber physical health sytem (cphs) services and applications interconnected with remote medical sensors and actuators using fiware technology in the context envisioned by fiche. in particular, we discuss the design and development of an rpm system implemented through the collaboration between the istituto di ricovero e cura a carattere scientifico (irccs) ?bonino pulejo? (i.e., a clinical and research healthcare centre specialized in the treatment of neuro lesions), university of messina, ibm research, telefónica, and the university of the western cape in south africa. the description of our best practice provides a model and guidelines for the development of lightweight and low cost rpm services for rural and isolated areas, with the expectation of expanding healthcare to the developing world and in general allows us to outline how to deal with the real adoption of the fiware technology in an e-health project. ? 2019 by the authors</v>
      </c>
      <c r="C71" s="13">
        <f>VLOOKUP($A71,'20200806_AllAcceptedPapers'!$A:$J,10,FALSE)</f>
        <v>2019</v>
      </c>
    </row>
    <row r="72">
      <c r="A72" s="13">
        <v>193883.0</v>
      </c>
      <c r="B72" s="17" t="str">
        <f>LOWER(CONCATENATE(VLOOKUP($A72,'20200806_AllAcceptedPapers'!$A:$J,2,FALSE), " ", VLOOKUP($A72,'20200806_AllAcceptedPapers'!$A:$J,3,FALSE)))</f>
        <v>toward a heterogeneous mist, fog, and cloud-based framework for the internet of healthcare things rapid developments in the fields of information and communication technology and microelectronics allowed seamless interconnection among various devices letting them to communicate with each other. this technological integration opened up new possibilities in many disciplines including healthcare and well-being. with the aim of reducing healthcare costs and providing improved and reliable services, several healthcare frameworks based on internet of healthcare things (ioht) have been developed. however, due to the critical and heterogeneous nature of healthcare data, maintaining high quality of service (qos) - in terms of faster responsiveness and data-specific complex analytics - has always been the main challenge in designing such systems. addressing these issues, this paper proposes a five-layered heterogeneous mist, fog, and cloud-based ioht framework capable of efficiently handling and routing (near-)real-time as well as offline/batch mode data. also, by employing software defined networking and link adaptation-based load balancing, the framework ensures optimal resource allocation and efficient resource utilization. the results, obtained by simulating the framework, indicate that the designed network via its various components can achieve high qos, with reduced end-to-end latency and packet drop rate, which is essential for developing next generation e -healthcare systems. ? 2014 ieee.</v>
      </c>
      <c r="C72" s="13">
        <f>VLOOKUP($A72,'20200806_AllAcceptedPapers'!$A:$J,10,FALSE)</f>
        <v>2019</v>
      </c>
    </row>
    <row r="73">
      <c r="A73" s="13">
        <v>193882.0</v>
      </c>
      <c r="B73" s="17" t="str">
        <f>LOWER(CONCATENATE(VLOOKUP($A73,'20200806_AllAcceptedPapers'!$A:$J,2,FALSE), " ", VLOOKUP($A73,'20200806_AllAcceptedPapers'!$A:$J,3,FALSE)))</f>
        <v>human factors for iot services utilization for health information exchange currently, the exchange of patient information continues to be a challenge. the growing demand for health care makes it necessary to enhance the exchange of health-related information efficiently. iot makes data available easily to exchange health-related information for health professionals?. internet of things (iot) services can improve the quality of life and help health care professionals in their decision-making. health records can be exchanged easily through the iot network. the iot is growing technology to integrate all smart devices, resources, and systems to discover drugs, treatments, and health records of patients in one network. despite the advantages of this technology, there are a lot of challenges facing the healthcare organizations to utilize it especially in the context of developing countries. as such, the researchers carried out the literature survey for the related information in order to investigate the current issues and the factors that affect medical professionals and it practitioners in order to use iot in health information exchange. the purpose of this study is to help researchers and practitioners to develop the models for utilizing the iot in health information exchange among healthcare providers. the researchers found the main critical factors to be, intention to use, user satisfaction, collaboration environment, trust, efforts, and service quality, which must be taken into consideration. from the review, a number of critical factors were found to be essential in the utilization of iot. ? 2005 ? ongoing jatit &amp; lls.</v>
      </c>
      <c r="C73" s="13">
        <f>VLOOKUP($A73,'20200806_AllAcceptedPapers'!$A:$J,10,FALSE)</f>
        <v>2018</v>
      </c>
    </row>
    <row r="74">
      <c r="A74" s="13">
        <v>193880.0</v>
      </c>
      <c r="B74" s="17" t="str">
        <f>LOWER(CONCATENATE(VLOOKUP($A74,'20200806_AllAcceptedPapers'!$A:$J,2,FALSE), " ", VLOOKUP($A74,'20200806_AllAcceptedPapers'!$A:$J,3,FALSE)))</f>
        <v>intelligent positive computing with mobile, wearable, and iot devices: literature review and research directions the use of mobile, wearable, and internet of things (iot) technologies fosters unique opportunities for designing novel intelligent positive computing services that address various health and well-being issues such as stress and depression. as positive computing research is often cross-disciplinary, it is difficult to acquire holistic perspectives on the design, implementation, and evaluation of intelligent positive computing systems with mobile, wearable, and iot technologies. to bridge this gap, we propose a conceptual framework and review the key components to provide guidelines for intelligent positive computing systems research. we also present several practical service scenarios and provide useful insights on opportunities and challenges. by critically reflecting on the literature and scenarios, we suggest several research directions on the core topics in intelligent positive computing systems research. in addition, we discuss concerns and challenges such as technology dependence, abandonment, side effects, privacy, and ethical issues. ? 2018 elsevier b.v.</v>
      </c>
      <c r="C74" s="13">
        <f>VLOOKUP($A74,'20200806_AllAcceptedPapers'!$A:$J,10,FALSE)</f>
        <v>2019</v>
      </c>
    </row>
    <row r="75">
      <c r="A75" s="13">
        <v>193879.0</v>
      </c>
      <c r="B75" s="17" t="str">
        <f>LOWER(CONCATENATE(VLOOKUP($A75,'20200806_AllAcceptedPapers'!$A:$J,2,FALSE), " ", VLOOKUP($A75,'20200806_AllAcceptedPapers'!$A:$J,3,FALSE)))</f>
        <v>a logistic regression and artificial neural network-based approach for chronic disease prediction: a case study of hypertension the global trend of population aging and the continuing maturity of the internet of things (iot) technology drives the rapid development of health care. in the comprehensive applications of iot technology, developing and constructing a prediction model for chronic diseases is a great improvement to healthcare technology as well as an exploration of iot technology on the data-analysis and decision-making level. considering that early detection, diagnosis and screening of hypertension plays a significant role in the prevention and reduction of the onset of cardiovascular diseases as well as the improvement of quality of life, it is of great value to figure out hypertension-related risk factors and further establish a model for the prediction of hypertension with the identified risk factors. thus, in this paper, we put forward to integrate logistic regression analysis and artificial neural networks (anns) model for the selection of risk factors and the prediction of chronic diseases by taking a case study of hypertension. first, binary logistic regression model was applied on experimental dataset collected from behavior risk factor surveillance system (brfss) to select factors statistically significant to hypertension in terms of the pre-defined p-value. then, a multi-layer perception (mlp) neural network model with back propagation (bp) algorithm was constructed and trained for the prediction of hypertension with the selected risk factors as inputs to anns. experimental results showed that our proposed approach achieved more than 72% prediction accuracy acceptable in the diagnosis of hypertension and that the area under the receiver-operator curve (auc) was more than 0.77. the results indicate that integration of logistic regression and artificial neural networks provides us an effective method in the selection of risk factors and the prediction of hypertension, as well as a general approach for the prediction of other chronic diseases. ? 2014 ieee.</v>
      </c>
      <c r="C75" s="13">
        <f>VLOOKUP($A75,'20200806_AllAcceptedPapers'!$A:$J,10,FALSE)</f>
        <v>2014</v>
      </c>
    </row>
    <row r="76">
      <c r="A76" s="13">
        <v>193878.0</v>
      </c>
      <c r="B76" s="17" t="str">
        <f>LOWER(CONCATENATE(VLOOKUP($A76,'20200806_AllAcceptedPapers'!$A:$J,2,FALSE), " ", VLOOKUP($A76,'20200806_AllAcceptedPapers'!$A:$J,3,FALSE)))</f>
        <v>designing the health-related internet of things: ethical principles and guidelines the conjunction of wireless computing, ubiquitous internet access, and the miniaturisation of sensors have opened the door for technological applications that can monitor health and well-being outside of formal healthcare systems. the health-related internet of things (h-iot) increasingly plays a key role in health management by providing real-time tele-monitoring of patients, testing of treatments, actuation of medical devices, and fitness and well-being monitoring. given its numerous applications and proposed benefits, adoption by medical and social care institutions and consumers may be rapid. however, a host of ethical concerns are also raised that must be addressed. the inherent sensitivity of health-related data being generated and latent risks of internet-enabled devices pose serious challenges. users, already in a vulnerable position as patients, face a seemingly impossible task to retain control over their data due to the scale, scope and complexity of systems that create, aggregate, and analyse personal health data. in response, the h-iot must be designed to be technologically robust and scientifically reliable, while also remaining ethically responsible, trustworthy, and respectful of user rights and interests. to assist developers of the h-iot, this paper describes nine principles and nine guidelines for ethical design of h-iot devices and data protocols. ? 2017 by the author.</v>
      </c>
      <c r="C76" s="13">
        <f>VLOOKUP($A76,'20200806_AllAcceptedPapers'!$A:$J,10,FALSE)</f>
        <v>2017</v>
      </c>
    </row>
    <row r="77">
      <c r="A77" s="13">
        <v>193877.0</v>
      </c>
      <c r="B77" s="17" t="str">
        <f>LOWER(CONCATENATE(VLOOKUP($A77,'20200806_AllAcceptedPapers'!$A:$J,2,FALSE), " ", VLOOKUP($A77,'20200806_AllAcceptedPapers'!$A:$J,3,FALSE)))</f>
        <v>population-scale pervasive health population-scale pervasive health research attempts to harness large-scale data that has already been collected through commercial devices and web applications to study human behaviors and the links between that data and health and well-being. leveraging these existing datasets enables studies of behaviors and health at an unprecedented scale, resolution, and duration relatively inexpensively and quickly. yet although there are great advantages in leveraging large-scale datasets for individual and population health, specialized computational methods are needed to overcome the limitations of this approach. here, the author reviews lessons learned from his own work and from the works of other researchers, and he presents current challenges and opportunities. ? 2002-2012 ieee.</v>
      </c>
      <c r="C77" s="13">
        <f>VLOOKUP($A77,'20200806_AllAcceptedPapers'!$A:$J,10,FALSE)</f>
        <v>2017</v>
      </c>
    </row>
    <row r="78">
      <c r="A78" s="13">
        <v>193876.0</v>
      </c>
      <c r="B78" s="17" t="str">
        <f>LOWER(CONCATENATE(VLOOKUP($A78,'20200806_AllAcceptedPapers'!$A:$J,2,FALSE), " ", VLOOKUP($A78,'20200806_AllAcceptedPapers'!$A:$J,3,FALSE)))</f>
        <v>system for monitoring and supporting the treatment of sleep apnea using iot and big data sleep apnea has become in the sleep disorder that causes greater concern in recent years due to its morbidity and mortality, higher medical care costs and poor people quality of life. some proposals have addressed sleep apnea disease in elderly people, but they have still some technical limitations. for these reasons, this paper presents an innovative system based on fog and cloud computing technologies which in combination with iot and big data platforms offers new opportunities to build novel and innovative services for supporting the sleep apnea and to overcome the current limitations. particularly, the system is built on several low-power wireless networks with heterogeneous smart devices (i.e, sensors and actuators). in the fog, an edge node (smart iot gateway) provides iot connection and interoperability and pre-processing iot data to detect events in real-time that might endanger the elderly's health and to act accordingly. in the cloud, a generic enabler context broker manages, stores and injects data into the big data analyzer for further processing and analyzing. the system's performance and subjective applicability are evaluated using over 30 gb size datasets and a questionnaire fulfilled by medicals specialist, respectively. results show that the system data analytics improve the health professionals? decision making to monitor and guide sleep apnea treatment, as well as improving elderly people's quality of life. ? 2018 elsevier b.v.</v>
      </c>
      <c r="C78" s="13">
        <f>VLOOKUP($A78,'20200806_AllAcceptedPapers'!$A:$J,10,FALSE)</f>
        <v>2018</v>
      </c>
    </row>
    <row r="79">
      <c r="A79" s="13">
        <v>193873.0</v>
      </c>
      <c r="B79" s="17" t="str">
        <f>LOWER(CONCATENATE(VLOOKUP($A79,'20200806_AllAcceptedPapers'!$A:$J,2,FALSE), " ", VLOOKUP($A79,'20200806_AllAcceptedPapers'!$A:$J,3,FALSE)))</f>
        <v>ecg signal reconstruction on the iot-gateway and efficacy of compressive sensing under real-time constraints remote health monitoring is becoming indispensable, though, internet of things (iots)-based solutions have many implementation challenges, including energy consumption at the sensing node, and delay and instability due to cloud computing. compressive sensing (cs) has been explored as a method to extend the battery lifetime of medical wearable devices. however, it is usually associated with computational complexity at the decoding end, increasing the latency of the system. meanwhile, mobile processors are becoming computationally stronger and more efficient. heterogeneous multicore platforms (hmps) offer a local processing solution that can alleviate the limitations of remote signal processing. this paper demonstrates the real-time performance of compressed ecg reconstruction on arm's big.little hmp and the advantages they provide as the primary processing unit of the iot architecture. it also investigates the efficacy of cs in minimizing power consumption of a wearable device under real-time and hardware constraints. results show that both the orthogonal matching pursuit and subspace pursuit reconstruction algorithms can be executed on the platform in real time and yield optimum performance on a single a15 core at minimum frequency. the cs extends the battery life of wearable medical devices up to 15.4% considering ecgs suitable for wellness applications and up to 6.6% for clinical grade ecgs. energy consumption at the gateway is largely due to an active internet connection; hence, processing the signals locally both mitigates system's latency and improves gateway's battery life. many remote health solutions can benefit from an architecture centered around the use of hmps, a step toward better remote health monitoring systems. ? 2013 ieee.</v>
      </c>
      <c r="C79" s="13">
        <f>VLOOKUP($A79,'20200806_AllAcceptedPapers'!$A:$J,10,FALSE)</f>
        <v>2018</v>
      </c>
    </row>
    <row r="80">
      <c r="A80" s="13">
        <v>193872.0</v>
      </c>
      <c r="B80" s="17" t="str">
        <f>LOWER(CONCATENATE(VLOOKUP($A80,'20200806_AllAcceptedPapers'!$A:$J,2,FALSE), " ", VLOOKUP($A80,'20200806_AllAcceptedPapers'!$A:$J,3,FALSE)))</f>
        <v>wits: an iot-endowed computational framework for activity recognition in personalized smart homes over the past few years, activity recognition techniques have attracted unprecedented attentions. along with the recent prevalence of pervasive e-health in various applications such as smart homes, automatic activity recognition is being implemented increasingly for rehabilitation systems, chronic disease management, and monitoring the elderly for their personal well-being. in this paper, we present wits, an end-to-end web-based in-home monitoring system for convenient and efficient care delivery. the system unifies the data- and knowledge-driven techniques to enable a real-time multi-level activity monitoring in a personalized smart home. the core components consist of a novel shared-structure dictionary learning approach combined with rule-based reasoning for continuous daily activity tracking and abnormal activities detection. wits also exploits an internet of things middleware for the scalable and seamless management and learning of the information produced by ambient sensors. we further develop a user-friendly interface, which runs on both ios and andriod, as well as in chrome, for the efficient customization of wits monitoring services without programming efforts. this paper presents the architectural design of wits, the core algorithms, along with our solutions to the technical challenges in the system implementation. ? 2018, springer-verlag gmbh austria, part of springer nature.</v>
      </c>
      <c r="C80" s="13">
        <f>VLOOKUP($A80,'20200806_AllAcceptedPapers'!$A:$J,10,FALSE)</f>
        <v>2018</v>
      </c>
    </row>
    <row r="81">
      <c r="A81" s="13">
        <v>193871.0</v>
      </c>
      <c r="B81" s="17" t="str">
        <f>LOWER(CONCATENATE(VLOOKUP($A81,'20200806_AllAcceptedPapers'!$A:$J,2,FALSE), " ", VLOOKUP($A81,'20200806_AllAcceptedPapers'!$A:$J,3,FALSE)))</f>
        <v>how 5g wireless (and concomitant technologies) will revolutionize healthcare? the need to have equitable access to quality healthcare is enshrined in the united nations (un) sustainable development goals (sdgs), which defines the developmental agenda of the un for the next 15 years. in particular, the third sdg focuses on the need to "ensure healthy lives and promote well-being for all at all ages". in this paper, we build the case that 5g wireless technology, along with concomitant emerging technologies (such as iot, big data, artificial intelligence and machine learning), will transform global healthcare systems in the near future. our optimism around 5g-enabled healthcare stems from a confluence of significant technical pushes that are already at play: apart from the availability of high-throughput low-latency wireless connectivity, other significant factors include the democratization of computing through cloud computing; the democratization of artificial intelligence (ai) and cognitive computing (e.g., ibmwatson); and the commoditization of data through crowdsourcing and digital exhaust. these technologies together can finally crack a dysfunctional healthcare system that has largely been impervious to technological innovations. we highlight the persistent deficiencies of the current healthcare system and then demonstrate how the 5g-enabled healthcare revolution can fix these deficiencies. we also highlight open technical research challenges, and potential pitfalls, that may hinder the development of such a 5g-enabled health revolution. ? 2017 by the authors.</v>
      </c>
      <c r="C81" s="13">
        <f>VLOOKUP($A81,'20200806_AllAcceptedPapers'!$A:$J,10,FALSE)</f>
        <v>2017</v>
      </c>
    </row>
    <row r="82">
      <c r="A82" s="13">
        <v>193870.0</v>
      </c>
      <c r="B82" s="17" t="str">
        <f>LOWER(CONCATENATE(VLOOKUP($A82,'20200806_AllAcceptedPapers'!$A:$J,2,FALSE), " ", VLOOKUP($A82,'20200806_AllAcceptedPapers'!$A:$J,3,FALSE)))</f>
        <v>active plant wall for green indoor climate based on cloud and internet of things an indoor climate is closely related to human health, well-being, and comfort. thus, indoor climate monitoring and management are prevalent in many places, from public offices to residential houses. our previous research has shown that an active plant wall system can effectively reduce the concentrations of particulate matter and volatile organic compounds and stabilize the carbon dioxide concentration in an indoor environment. however, regular plant care is restricted by geography and can be costly in terms of time and money, which poses a significant challenge to the widespread deployment of plant walls. in this paper, we propose a remote monitoring and control system that is specific to the plant walls. the system utilizes the internet of things technology and the azure public cloud platform to automate the management procedure, improve the scalability, enhance user experiences of plant walls, and contribute to a green indoor climate. ? 2013 ieee.</v>
      </c>
      <c r="C82" s="13">
        <f>VLOOKUP($A82,'20200806_AllAcceptedPapers'!$A:$J,10,FALSE)</f>
        <v>2018</v>
      </c>
    </row>
    <row r="83">
      <c r="A83" s="13">
        <v>193869.0</v>
      </c>
      <c r="B83" s="17" t="str">
        <f>LOWER(CONCATENATE(VLOOKUP($A83,'20200806_AllAcceptedPapers'!$A:$J,2,FALSE), " ", VLOOKUP($A83,'20200806_AllAcceptedPapers'!$A:$J,3,FALSE)))</f>
        <v>a secure cloud framework to share ehrs using modified cp-abe and the attribute bloom filter in recent years, the internet of things (iot), cloud computing, and wireless body area networks (wbans) have converged and become popular due to their potential to improve quality of life. this convergence has greatly promoted the industrialization of e-healthcare. with the flourishing of the e-healthcare industry, full electronic health records (ehrs) are expected to promote preventative health services as well as global health. however, the outsourcing of ehrs to third-party servers, like the cloud, involves many challenges, including securing health information and preserving privacy. ciphertext-policy attribute-based encryption (cp-abe) is a promising scheme for storing and sharing information in third-party servers. this scheme enables patients and doctors to encrypt or decrypt their information using access policies defined by attributes. in this scheme, the access policy is tied with the ciphertext in the form of plaintext, which may risk leaking personal patient information. earlier protocols only partially hide the attribute values in the access policies but leave the attribute names unprotected. to address these security issues, we propose a secure cloud framework using modified cp-abe and an attribute bloom filter (abf). in modified cp-abe, we can hide the entire attribute, including values, in the access policies. the abfs assist in data decryption by evaluating the presence of an attribute in the access policy and pointing to its position. security analysis and performance evaluation demonstrate the efficiency and effectiveness of the proposed framework. finally, the proposed framework is explored to verify its feasibility. ? 2018, springer science+business media, llc, part of springer nature.</v>
      </c>
      <c r="C83" s="13">
        <f>VLOOKUP($A83,'20200806_AllAcceptedPapers'!$A:$J,10,FALSE)</f>
        <v>2018</v>
      </c>
    </row>
    <row r="84">
      <c r="A84" s="13">
        <v>193867.0</v>
      </c>
      <c r="B84" s="17" t="str">
        <f>LOWER(CONCATENATE(VLOOKUP($A84,'20200806_AllAcceptedPapers'!$A:$J,2,FALSE), " ", VLOOKUP($A84,'20200806_AllAcceptedPapers'!$A:$J,3,FALSE)))</f>
        <v>augmented personalized health: how smart data with iots and ai is about to change healthcare healthcare as we know it is in the process of going through a massive change-from episodic to continuous, from disease focused to wellness and quality of life focused, from clinic centric to anywhere a patient is, from clinician controlled to patient empowered, and from being driven by limited data to 360-degree, multimodal personal-public-population physical-cyber-social big data driven. while ability to create and capture data is already here, the upcoming innovations will be in converting this big data into smart data through contextual and personalized processing such that patients and clinicians can make better decisions and take timely actions for augmented personalized health. this paper outlines current opportunities and challenges, with a focus on key ai approaches to make this a reality. the broader vision is exemplified using three ongoing applications (asthma in children, bariatric surgery, and pain management) as part of the kno.e.sis khealth personalized digital health initiative. ? 2017 ieee.</v>
      </c>
      <c r="C84" s="13">
        <f>VLOOKUP($A84,'20200806_AllAcceptedPapers'!$A:$J,10,FALSE)</f>
        <v>2017</v>
      </c>
    </row>
    <row r="85">
      <c r="A85" s="13">
        <v>193866.0</v>
      </c>
      <c r="B85" s="17" t="str">
        <f>LOWER(CONCATENATE(VLOOKUP($A85,'20200806_AllAcceptedPapers'!$A:$J,2,FALSE), " ", VLOOKUP($A85,'20200806_AllAcceptedPapers'!$A:$J,3,FALSE)))</f>
        <v>programmable bio-nanochip platform: a point-of-care biosensor system with the capacity to learn conspectusthe combination of point-of-care (poc) medical microdevices and machine learning has the potential transform the practice of medicine. in this area, scalable lab-on - a-chip (loc) devices have many advantages over standard laboratory methods, including faster analysis, reduced cost, lower power consumption, and higher levels of integration and automation. despite significant advances in loc technologies over the years, several remaining obstacles are preventing clinical implementation and market penetration of these novel medical microdevices. similarly, while machine learning has seen explosive growth in recent years and promises to shift the practice of medicine toward data-intensive and evidence-based decision making, its uptake has been hindered due to the lack of integration between clinical measurements and disease determinations.in this account, we describe recent developments in the programmable bio-nanochip (p-bnc) system, a biosensor platform with the capacity for learning. the p-bnc is a "platform to digitize biology" in which small quantities of patient sample generate immunofluorescent signal on agarose bead sensors that is optically extracted and converted to antigen concentrations. the platform comprises disposable microfluidic cartridges, a portable analyzer, automated data analysis software, and intuitive mobile health interfaces. the single-use cartridges are fully integrated, self-contained microfluidic devices containing aqueous buffers conveniently embedded for poc use. a novel fluid delivery method was developed to provide accurate and repeatable flow rates via actuation of the cartridge's blister packs. a portable analyzer instrument was designed to integrate fluid delivery, optical detection, image analysis, and user interface, representing a universal system for acquiring, processing, and managing clinical data while overcoming many of the challenges facing the widespread clinical adoption of loc technologies. we demonstrate the p-bnc's flexibility through the completion of multiplex assays within the single-use disposable cartridges for three clinical applications: prostate cancer, ovarian cancer, and acute myocardial infarction.toward the goal of creating "sensors that learn", we have developed and describe here the cardiac scorecard, a clinical decision support system for a spectrum of cardiovascular disease. the cardiac scorecard approach comprises a comprehensive biomarker panel and risk factor information in a predictive model capable of assessing early risk and late-stage disease progression for heart attack and heart failure patients. these marker-driven tests have the potential to radically reduce costs, decrease wait times, and introduce new options for patients needing regular health monitoring. further, these efforts demonstrate the clinical utility of fusing data from information-rich biomarkers and the internet of things (iot) using predictive analytics to generate single-index assessments for wellness/illness status. by promoting disease prevention and personalized wellness management, tools of this nature have the potential to improve health care exponentially. ? 2016 american chemical society.</v>
      </c>
      <c r="C85" s="13">
        <f>VLOOKUP($A85,'20200806_AllAcceptedPapers'!$A:$J,10,FALSE)</f>
        <v>2016</v>
      </c>
    </row>
    <row r="86">
      <c r="A86" s="13">
        <v>193864.0</v>
      </c>
      <c r="B86" s="17" t="str">
        <f>LOWER(CONCATENATE(VLOOKUP($A86,'20200806_AllAcceptedPapers'!$A:$J,2,FALSE), " ", VLOOKUP($A86,'20200806_AllAcceptedPapers'!$A:$J,3,FALSE)))</f>
        <v>healthcare service evolution towards the internet of things: an end-user perspective for the last two decades the internet of things (iot) has been a subject of growing global interest. particularly dynamic industries such as the healthcare service sector have just begun to understand the benefits of the iot for the provision of a new, more advanced type of services. however, whilst the healthcare service industry is yet to fully grasp the benefits of information systems for its practitioners and managers, and for patients and families, there is a need for a better understanding of the challenges and opportunities associated to iot-based healthcare systems as another disruptive wave of technologies. in particular, research on the relevance of users? skills for adoption of iot-based healthcare services has been limited. using the current internet-based healthcare service landscape as a platform for the formulation and testing of its hypotheses, this paper explores the relationship between patients? capabilities for effective use of information and communication technologies and the success of iot-based healthcare services. the resulting theoretical model for effective use of information and communication technologies and the success of iot-based healthcare services was then validated. the validation was based on data collected from a randomly selected sample of 256 users of internet-based healthcare services provided by the public healthcare system of the region of murcia in spain. the findings of this research inform future strategies for the implementation of new generations of health and well-being services based on iot technologies. ? 2018 elsevier inc.</v>
      </c>
      <c r="C86" s="13">
        <f>VLOOKUP($A86,'20200806_AllAcceptedPapers'!$A:$J,10,FALSE)</f>
        <v>2018</v>
      </c>
    </row>
    <row r="87">
      <c r="A87" s="13">
        <v>193863.0</v>
      </c>
      <c r="B87" s="17" t="str">
        <f>LOWER(CONCATENATE(VLOOKUP($A87,'20200806_AllAcceptedPapers'!$A:$J,2,FALSE), " ", VLOOKUP($A87,'20200806_AllAcceptedPapers'!$A:$J,3,FALSE)))</f>
        <v>an internet of things enabled interactive totem for children in a living lab setting hospitalization can be an extremely distressful experience, especially for children. healthcare institutions are striving to create hospital environments that respond to patient needs and promote their well-being and recovery. the san raffaele scientific institute of milan has embraced this challenge and through its eservices for life and health unit is striving to ideate, develop and deploy eservices in its city of the future living lab, which truly meet user needs and foster innovation. in such a context, an interactive totem has been placed in a paediatric ward offering services aimed at educating, entertaining and empowering hospitalized children. this totem is part of an internet of things platform and is being used to understand the impact of these services, achieve their fine-tuning with the collaboration of children, and at the same time to explore the role of an internet of things system in the living lab process. ? 2012 ieee.</v>
      </c>
      <c r="C87" s="13">
        <f>VLOOKUP($A87,'20200806_AllAcceptedPapers'!$A:$J,10,FALSE)</f>
        <v>2012</v>
      </c>
    </row>
    <row r="88">
      <c r="A88" s="13">
        <v>193861.0</v>
      </c>
      <c r="B88" s="17" t="str">
        <f>LOWER(CONCATENATE(VLOOKUP($A88,'20200806_AllAcceptedPapers'!$A:$J,2,FALSE), " ", VLOOKUP($A88,'20200806_AllAcceptedPapers'!$A:$J,3,FALSE)))</f>
        <v>care in the community this paper considers the application of pervasive computing to the provision of care in the community, specifically older frail people living alone in their own homes. the concept of well-being is introduced and developed through the explanation of a conceptual framework that incorporates person, context and experiential factors. the paper reviews how different aspects of well-being might be instrumented within the home of an older person using non-intrusive pervasive sensors and computing devices. the data acquired, from these sensors can be used to describe a model of behaviour for each individual. it is proposed that long-term drifts in well-being, that might be early indicators of an underlying physical or psychological condition, can be detected by analysing subtle changes within the behavioural model. the objective of such a system is to provide the stakeholders involved with an intuitive early warning system in order to facilitate appropriate intervention by care providers leading to a reduction in the cost of care to the state and increased quality of life for the individual. the domain of social care provision in the uk is described in detail, including an analysis of local authority social services referral procedures, and suggestions made as to the role of well-being monitoring for such service providers. ethical issues have been addressed by explicitly coding choices about sensor types and their usage into the system design tool. system deployment issues are discussed including installation processes, service provision, and functional specification which lead to the key technical challenges that must be overcome for low-cost pervasive systems to become a practical reality across all local authorities in the uk.</v>
      </c>
      <c r="C88" s="13">
        <f>VLOOKUP($A88,'20200806_AllAcceptedPapers'!$A:$J,10,FALSE)</f>
        <v>2004</v>
      </c>
    </row>
    <row r="89">
      <c r="A89" s="13">
        <v>193857.0</v>
      </c>
      <c r="B89" s="17" t="str">
        <f>LOWER(CONCATENATE(VLOOKUP($A89,'20200806_AllAcceptedPapers'!$A:$J,2,FALSE), " ", VLOOKUP($A89,'20200806_AllAcceptedPapers'!$A:$J,3,FALSE)))</f>
        <v>a survey on iot applications, security challenges and counter measures internet of things (iot) is a recent technology that permits the users to connect anywhere, anytime, anyplace and to anyone. in this paper, the various medical services of iot such as ambient assisted living (aal), internet of m-health, community healthcare, indirect emergency healthcare and embedded gateway configuration are surveyed. further, the applications of iot in sensing the glucose level, ecg monitoring, blood pressure monitoring, wheelchair management, medication management and rehabilitation system are analyzed. the analysis results show that the use of iot in the medical field increases the quality of life, user experience, patient outcomes and real-time disease management. the introduction of medical iot is not without security challenges. hence, the security threats such as confidentiality, authentication, privacy, access control, trust, and policy enforcement are analyzed. the presence of these threats affect the performance of iot, thus, the cryptographic algorithms like advanced encryption standard (aes), data encryption standard (des) and rivest-shamir-adleman (rsa) are used. the investigation on these techniques proves that the rsa provides better security than the aes and des algorithms. ? 2016 ieee.</v>
      </c>
      <c r="C89" s="13">
        <f>VLOOKUP($A89,'20200806_AllAcceptedPapers'!$A:$J,10,FALSE)</f>
        <v>2017</v>
      </c>
    </row>
    <row r="90">
      <c r="A90" s="13">
        <v>193852.0</v>
      </c>
      <c r="B90" s="17" t="str">
        <f>LOWER(CONCATENATE(VLOOKUP($A90,'20200806_AllAcceptedPapers'!$A:$J,2,FALSE), " ", VLOOKUP($A90,'20200806_AllAcceptedPapers'!$A:$J,3,FALSE)))</f>
        <v>body sensor networks: a holistic approach from silicon to users body sensor networks (bsns) are emerging cyber-physical systems that promise to improve quality of life through improved healthcare, augmented sensing and actuation for the disabled, independent living for the elderly, and reduced healthcare costs. however, the physical nature of bsns introduces new challenges. the human body is a highly dynamic physical environment that creates constantly changing demands on sensing, actuation, and quality of service (qos). movement between indoor and outdoor environments and physical movements constantly change the wireless channel characteristics. these dynamic application contexts can also have a dramatic impact on data and resource prioritization. thus, bsns must simultaneously deal with rapid changes to both top-down application requirements and bottom-up resource availability. this is made all the more challenging by the wearable nature of bsn devices, which necessitates a vanishingly small size and, therefore, extremely limited hardware resources and power budget. current research is being performed to develop new principles and techniques for adaptive operation in highly dynamic physical environments, using miniaturized, energy-constrained devices. this paper describes a holistic cross-layer approach that addresses all aspects of the system, from low-level hardware design to higher level communication and data fusion algorithms, to top-level applications. ? 2012 ieee.</v>
      </c>
      <c r="C90" s="13">
        <f>VLOOKUP($A90,'20200806_AllAcceptedPapers'!$A:$J,10,FALSE)</f>
        <v>2012</v>
      </c>
    </row>
    <row r="91">
      <c r="A91" s="13">
        <v>193850.0</v>
      </c>
      <c r="B91" s="17" t="str">
        <f>LOWER(CONCATENATE(VLOOKUP($A91,'20200806_AllAcceptedPapers'!$A:$J,2,FALSE), " ", VLOOKUP($A91,'20200806_AllAcceptedPapers'!$A:$J,3,FALSE)))</f>
        <v>health fog: a novel framework for health and wellness applications in the past few years the role of e-health applications has taken a remarkable lead in terms of services and features inviting millions of people with higher motivation and confidence to achieve a healthier lifestyle. induction of smart gadgetries, people lifestyle equipped with wearables, and development of iot has revitalized the feature scale of these applications. the landscape of health applications encountering big data need to be replotted on cloud instead of solely relying on limited storage and computational resources of handheld devices. with this transformation, the outcome from certain health applications is significant where precise, user-centric, and personalized recommendations mimic like a personal care-giver round the clock. to maximize the services spectrum from these applications over cloud, certain challenges like data privacy and communication cost need serious attention. following the existing trend together with an ambition to promote and assist users with healthy lifestyle we propose a framework of health fog where fog computing is used as an intermediary layer between the cloud and end users. the design feature of health fog successfully reduces the extra communication cost that is usually found high in similar systems. for enhanced and flexible control of data privacy and security, we also introduce the cloud access security broker (casb) as an integral component of health fog where certain polices can be implemented accordingly. the modular framework design of health fog is capable of engaging data from multiple resources together with adequate level of security and privacy using existing cryptographic primitives. ? 2016, springer science+business media new york.</v>
      </c>
      <c r="C91" s="13">
        <f>VLOOKUP($A91,'20200806_AllAcceptedPapers'!$A:$J,10,FALSE)</f>
        <v>2016</v>
      </c>
    </row>
    <row r="92">
      <c r="A92" s="13">
        <v>193849.0</v>
      </c>
      <c r="B92" s="17" t="str">
        <f>LOWER(CONCATENATE(VLOOKUP($A92,'20200806_AllAcceptedPapers'!$A:$J,2,FALSE), " ", VLOOKUP($A92,'20200806_AllAcceptedPapers'!$A:$J,3,FALSE)))</f>
        <v>enabling technologies for the internet of health things the internet of things (iot) is one of the most promising technologies for the near future. healthcare and well-being will receive great benefits with the evolution of this technology. this paper presents a review of techniques based on iot for healthcare and ambient-assisted living, defined as the internet of health things (ioht), based on the most recent publications and products available in the market from industry for this segment. also, this paper identifies the technological advances made so far, analyzing the challenges to be overcome and provides an approach of future trends. through selected works, it is possible to notice that further studies are important to improve current techniques and that novel concept and technologies of ioht are needed to overcome the identified challenges. the presented results aim to serve as a source of information for healthcare providers, researchers, technology specialists, and the general population to improve the ioht. ? 2013 ieee.</v>
      </c>
      <c r="C92" s="13">
        <f>VLOOKUP($A92,'20200806_AllAcceptedPapers'!$A:$J,10,FALSE)</f>
        <v>2018</v>
      </c>
    </row>
    <row r="93">
      <c r="A93" s="13">
        <v>193848.0</v>
      </c>
      <c r="B93" s="17" t="str">
        <f>LOWER(CONCATENATE(VLOOKUP($A93,'20200806_AllAcceptedPapers'!$A:$J,2,FALSE), " ", VLOOKUP($A93,'20200806_AllAcceptedPapers'!$A:$J,3,FALSE)))</f>
        <v>smart e-health gateway: bringing intelligence to internet-of-things based ubiquitous healthcare systems there have been significant advances in the field of internet of things (iot) recently. at the same time there exists an ever-growing demand for ubiquitous healthcare systems to improve human health and well-being. in most of iot-based patient monitoring systems, especially at smart homes or hospitals, there exists a bridging point (i.e., gateway) between a sensor network and the internet which often just performs basic functions such as translating between the protocols used in the internet and sensor networks. these gateways have beneficial knowledge and constructive control over both the sensor network and the data to be transmitted through the internet. in this paper, we exploit the strategic position of such gateways to offer several higher-level services such as local storage, real-time local data processing, embedded data mining, etc., proposing thus a smart e-health gateway. by taking responsibility for handling some burdens of the sensor network and a remote healthcare center, a smart e-health gateway can cope with many challenges in ubiquitous healthcare systems such as energy efficiency, scalability, and reliability issues. a successful implementation of smart e-health gateways enables massive deployment of ubiquitous health monitoring systems especially in clinical environments. we also present a case study of a smart e-health gateway called utgate where some of the discussed higher-level features have been implemented. our proof-of-concept design demonstrates an iot-based health monitoring system with enhanced overall system energy efficiency, performance, interoperability, security, and reliability. ? 2015 ieee.</v>
      </c>
      <c r="C93" s="13">
        <f>VLOOKUP($A93,'20200806_AllAcceptedPapers'!$A:$J,10,FALSE)</f>
        <v>2015</v>
      </c>
    </row>
    <row r="94">
      <c r="A94" s="13">
        <v>193847.0</v>
      </c>
      <c r="B94" s="17" t="str">
        <f>LOWER(CONCATENATE(VLOOKUP($A94,'20200806_AllAcceptedPapers'!$A:$J,2,FALSE), " ", VLOOKUP($A94,'20200806_AllAcceptedPapers'!$A:$J,3,FALSE)))</f>
        <v>wearable chemical sensors: present challenges and future prospects wearable sensors have received considerable interest over the past decade owing to their tremendous promise for monitoring the wearers' health, fitness, and their surroundings. however, only limited attention has been directed at developing wearable chemical sensors that offer more comprehensive information about a wearer's well-being. the development of wearable chemical sensors faces multiple challenges on various fronts. this perspective reviews key challenges and technological gaps impeding the successful realization of effective wearable chemical sensor systems, related to materials, power, analytical procedure, communication, data acquisition, processing, and security. size, rigidity, and operational requirements of present chemical sensors are incompatible with wearable technology. sensor stability and on-body sensor surface regeneration constitute key analytical challenges. similarly, present wearable power sources are incapable of meeting the requirements for wearable electronics owing to their low energy densities and slow recharging. several energy-harvesting methodologies have inherent issues, including inconsistent power supply and limited stability. there are also major challenges pertaining to handling and securing the big data generated by wearable sensors. these include achieving high data transfer rates and efficient data mining. efforts must also be made toward developing next generation cryptologic algorithms for ensuring data security and user privacy. the challenges facing the field of wearable chemical sensors, and wearable sensors, in general, can thus be addressed only by a multidisciplinary approach where researchers from diverse fields work in unison. the article discusses these challenges and their potential solutions along with future prospects. ? 2016 american chemical society.</v>
      </c>
      <c r="C94" s="13">
        <f>VLOOKUP($A94,'20200806_AllAcceptedPapers'!$A:$J,10,FALSE)</f>
        <v>2016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2.86"/>
    <col customWidth="1" min="2" max="3" width="19.57"/>
  </cols>
  <sheetData>
    <row r="1">
      <c r="A1" s="22" t="s">
        <v>1114</v>
      </c>
      <c r="B1" s="23"/>
      <c r="C1" s="24" t="s">
        <v>1178</v>
      </c>
      <c r="D1" s="24" t="s">
        <v>1179</v>
      </c>
    </row>
    <row r="2" hidden="1">
      <c r="A2" s="25" t="s">
        <v>256</v>
      </c>
      <c r="B2" s="25"/>
      <c r="C2" s="26" t="s">
        <v>1129</v>
      </c>
      <c r="D2" s="26">
        <v>4.0</v>
      </c>
    </row>
    <row r="3" hidden="1">
      <c r="A3" s="25" t="s">
        <v>249</v>
      </c>
      <c r="B3" s="25"/>
      <c r="C3" s="26" t="s">
        <v>1137</v>
      </c>
      <c r="D3" s="26">
        <v>4.0</v>
      </c>
    </row>
    <row r="4">
      <c r="A4" s="25" t="s">
        <v>23</v>
      </c>
      <c r="B4" s="27" t="s">
        <v>1180</v>
      </c>
      <c r="C4" s="26" t="s">
        <v>3</v>
      </c>
      <c r="D4" s="26">
        <v>4.0</v>
      </c>
    </row>
    <row r="5" hidden="1">
      <c r="A5" s="25" t="s">
        <v>1155</v>
      </c>
      <c r="B5" s="25"/>
      <c r="C5" s="26" t="s">
        <v>1137</v>
      </c>
      <c r="D5" s="26">
        <v>4.0</v>
      </c>
    </row>
    <row r="6" hidden="1">
      <c r="A6" s="25" t="s">
        <v>415</v>
      </c>
      <c r="B6" s="25"/>
      <c r="C6" s="26" t="s">
        <v>1153</v>
      </c>
      <c r="D6" s="26">
        <v>2.0</v>
      </c>
    </row>
    <row r="7" hidden="1">
      <c r="A7" s="25" t="s">
        <v>425</v>
      </c>
      <c r="B7" s="25"/>
      <c r="C7" s="26" t="s">
        <v>1137</v>
      </c>
      <c r="D7" s="26">
        <v>2.0</v>
      </c>
    </row>
    <row r="8">
      <c r="A8" s="25" t="s">
        <v>160</v>
      </c>
      <c r="B8" s="27" t="s">
        <v>1180</v>
      </c>
      <c r="C8" s="26" t="s">
        <v>3</v>
      </c>
      <c r="D8" s="26">
        <v>2.0</v>
      </c>
    </row>
    <row r="9" hidden="1">
      <c r="A9" s="25" t="s">
        <v>421</v>
      </c>
      <c r="B9" s="25"/>
      <c r="C9" s="26" t="s">
        <v>1137</v>
      </c>
      <c r="D9" s="26">
        <v>2.0</v>
      </c>
    </row>
    <row r="10" hidden="1">
      <c r="A10" s="25" t="s">
        <v>1148</v>
      </c>
      <c r="B10" s="25"/>
      <c r="C10" s="26" t="s">
        <v>1129</v>
      </c>
      <c r="D10" s="26">
        <v>2.0</v>
      </c>
    </row>
    <row r="11">
      <c r="A11" s="25" t="s">
        <v>335</v>
      </c>
      <c r="B11" s="27" t="s">
        <v>1180</v>
      </c>
      <c r="C11" s="26" t="s">
        <v>3</v>
      </c>
      <c r="D11" s="26">
        <v>2.0</v>
      </c>
    </row>
    <row r="12" hidden="1">
      <c r="A12" s="25" t="s">
        <v>63</v>
      </c>
      <c r="B12" s="25"/>
      <c r="C12" s="26" t="s">
        <v>1137</v>
      </c>
      <c r="D12" s="26">
        <v>2.0</v>
      </c>
    </row>
    <row r="13">
      <c r="A13" s="25" t="s">
        <v>275</v>
      </c>
      <c r="B13" s="28"/>
      <c r="C13" s="26" t="s">
        <v>3</v>
      </c>
      <c r="D13" s="26">
        <v>2.0</v>
      </c>
    </row>
    <row r="14" hidden="1">
      <c r="A14" s="25" t="s">
        <v>1172</v>
      </c>
      <c r="B14" s="25"/>
      <c r="C14" s="26" t="s">
        <v>1129</v>
      </c>
      <c r="D14" s="26">
        <v>1.0</v>
      </c>
    </row>
    <row r="15" hidden="1">
      <c r="A15" s="25" t="s">
        <v>1152</v>
      </c>
      <c r="B15" s="25"/>
      <c r="C15" s="26" t="s">
        <v>1129</v>
      </c>
      <c r="D15" s="26">
        <v>1.0</v>
      </c>
    </row>
    <row r="16" hidden="1">
      <c r="A16" s="25" t="s">
        <v>1176</v>
      </c>
      <c r="B16" s="25"/>
      <c r="C16" s="26" t="s">
        <v>1129</v>
      </c>
      <c r="D16" s="26">
        <v>1.0</v>
      </c>
    </row>
    <row r="17" hidden="1">
      <c r="A17" s="25" t="s">
        <v>1166</v>
      </c>
      <c r="B17" s="25"/>
      <c r="C17" s="26" t="s">
        <v>1129</v>
      </c>
      <c r="D17" s="26">
        <v>1.0</v>
      </c>
    </row>
    <row r="18" hidden="1">
      <c r="A18" s="25" t="s">
        <v>1146</v>
      </c>
      <c r="B18" s="25"/>
      <c r="C18" s="26" t="s">
        <v>1147</v>
      </c>
      <c r="D18" s="26">
        <v>1.0</v>
      </c>
    </row>
    <row r="19">
      <c r="A19" s="25" t="s">
        <v>91</v>
      </c>
      <c r="B19" s="28"/>
      <c r="C19" s="26" t="s">
        <v>3</v>
      </c>
      <c r="D19" s="26">
        <v>1.0</v>
      </c>
    </row>
    <row r="20">
      <c r="A20" s="25" t="s">
        <v>11</v>
      </c>
      <c r="B20" s="28"/>
      <c r="C20" s="26" t="s">
        <v>3</v>
      </c>
      <c r="D20" s="26">
        <v>1.0</v>
      </c>
    </row>
    <row r="21">
      <c r="A21" s="25" t="s">
        <v>145</v>
      </c>
      <c r="B21" s="28"/>
      <c r="C21" s="26" t="s">
        <v>3</v>
      </c>
      <c r="D21" s="26">
        <v>1.0</v>
      </c>
    </row>
    <row r="22">
      <c r="A22" s="25" t="s">
        <v>1181</v>
      </c>
      <c r="B22" s="28"/>
      <c r="C22" s="26" t="s">
        <v>3</v>
      </c>
      <c r="D22" s="26">
        <v>1.0</v>
      </c>
    </row>
    <row r="23">
      <c r="A23" s="25" t="s">
        <v>1127</v>
      </c>
      <c r="B23" s="28"/>
      <c r="C23" s="26" t="s">
        <v>3</v>
      </c>
      <c r="D23" s="26">
        <v>1.0</v>
      </c>
    </row>
    <row r="24" hidden="1">
      <c r="A24" s="25" t="s">
        <v>1170</v>
      </c>
      <c r="B24" s="25"/>
      <c r="C24" s="26" t="s">
        <v>1129</v>
      </c>
      <c r="D24" s="26">
        <v>1.0</v>
      </c>
    </row>
    <row r="25">
      <c r="A25" s="25" t="s">
        <v>933</v>
      </c>
      <c r="B25" s="28"/>
      <c r="C25" s="26" t="s">
        <v>3</v>
      </c>
      <c r="D25" s="26">
        <v>1.0</v>
      </c>
    </row>
    <row r="26">
      <c r="A26" s="25" t="s">
        <v>360</v>
      </c>
      <c r="B26" s="28"/>
      <c r="C26" s="26" t="s">
        <v>3</v>
      </c>
      <c r="D26" s="26">
        <v>1.0</v>
      </c>
    </row>
    <row r="27" hidden="1">
      <c r="A27" s="25" t="s">
        <v>1156</v>
      </c>
      <c r="B27" s="25"/>
      <c r="C27" s="26" t="s">
        <v>1129</v>
      </c>
      <c r="D27" s="26">
        <v>1.0</v>
      </c>
    </row>
    <row r="28">
      <c r="A28" s="25" t="s">
        <v>876</v>
      </c>
      <c r="B28" s="28"/>
      <c r="C28" s="26" t="s">
        <v>3</v>
      </c>
      <c r="D28" s="26">
        <v>1.0</v>
      </c>
    </row>
    <row r="29">
      <c r="A29" s="25" t="s">
        <v>164</v>
      </c>
      <c r="B29" s="28"/>
      <c r="C29" s="26" t="s">
        <v>3</v>
      </c>
      <c r="D29" s="26">
        <v>1.0</v>
      </c>
    </row>
    <row r="30">
      <c r="A30" s="25" t="s">
        <v>71</v>
      </c>
      <c r="B30" s="28"/>
      <c r="C30" s="26" t="s">
        <v>3</v>
      </c>
      <c r="D30" s="26">
        <v>1.0</v>
      </c>
    </row>
    <row r="31">
      <c r="A31" s="25" t="s">
        <v>188</v>
      </c>
      <c r="B31" s="28"/>
      <c r="C31" s="26" t="s">
        <v>3</v>
      </c>
      <c r="D31" s="26">
        <v>1.0</v>
      </c>
    </row>
    <row r="32">
      <c r="A32" s="25" t="s">
        <v>192</v>
      </c>
      <c r="B32" s="28"/>
      <c r="C32" s="26" t="s">
        <v>3</v>
      </c>
      <c r="D32" s="26">
        <v>1.0</v>
      </c>
    </row>
    <row r="33" hidden="1">
      <c r="A33" s="25" t="s">
        <v>245</v>
      </c>
      <c r="B33" s="25"/>
      <c r="C33" s="26" t="s">
        <v>1137</v>
      </c>
      <c r="D33" s="26">
        <v>1.0</v>
      </c>
    </row>
    <row r="34">
      <c r="A34" s="25" t="s">
        <v>1165</v>
      </c>
      <c r="B34" s="28"/>
      <c r="C34" s="26" t="s">
        <v>3</v>
      </c>
      <c r="D34" s="26">
        <v>1.0</v>
      </c>
    </row>
    <row r="35">
      <c r="A35" s="25" t="s">
        <v>896</v>
      </c>
      <c r="B35" s="28"/>
      <c r="C35" s="26" t="s">
        <v>3</v>
      </c>
      <c r="D35" s="26">
        <v>1.0</v>
      </c>
    </row>
    <row r="36">
      <c r="A36" s="25" t="s">
        <v>1169</v>
      </c>
      <c r="B36" s="28"/>
      <c r="C36" s="26" t="s">
        <v>3</v>
      </c>
      <c r="D36" s="26">
        <v>1.0</v>
      </c>
    </row>
    <row r="37" hidden="1">
      <c r="A37" s="25" t="s">
        <v>1177</v>
      </c>
      <c r="B37" s="25"/>
      <c r="C37" s="26" t="s">
        <v>1129</v>
      </c>
      <c r="D37" s="26">
        <v>1.0</v>
      </c>
    </row>
    <row r="38">
      <c r="A38" s="25" t="s">
        <v>103</v>
      </c>
      <c r="B38" s="28"/>
      <c r="C38" s="26" t="s">
        <v>3</v>
      </c>
      <c r="D38" s="26">
        <v>1.0</v>
      </c>
    </row>
    <row r="39">
      <c r="A39" s="25" t="s">
        <v>99</v>
      </c>
      <c r="B39" s="28"/>
      <c r="C39" s="26" t="s">
        <v>3</v>
      </c>
      <c r="D39" s="26">
        <v>1.0</v>
      </c>
    </row>
    <row r="40">
      <c r="A40" s="25" t="s">
        <v>110</v>
      </c>
      <c r="B40" s="27" t="s">
        <v>1180</v>
      </c>
      <c r="C40" s="26" t="s">
        <v>3</v>
      </c>
      <c r="D40" s="26">
        <v>1.0</v>
      </c>
    </row>
    <row r="41" hidden="1">
      <c r="A41" s="25" t="s">
        <v>1151</v>
      </c>
      <c r="B41" s="25"/>
      <c r="C41" s="26" t="s">
        <v>1129</v>
      </c>
      <c r="D41" s="26">
        <v>1.0</v>
      </c>
    </row>
    <row r="42">
      <c r="A42" s="25" t="s">
        <v>1141</v>
      </c>
      <c r="B42" s="28"/>
      <c r="C42" s="26" t="s">
        <v>3</v>
      </c>
      <c r="D42" s="26">
        <v>1.0</v>
      </c>
    </row>
    <row r="43" hidden="1">
      <c r="A43" s="25" t="s">
        <v>1158</v>
      </c>
      <c r="B43" s="25"/>
      <c r="C43" s="26" t="s">
        <v>1129</v>
      </c>
      <c r="D43" s="26">
        <v>1.0</v>
      </c>
    </row>
    <row r="44" hidden="1">
      <c r="A44" s="25" t="s">
        <v>1145</v>
      </c>
      <c r="B44" s="25"/>
      <c r="C44" s="26" t="s">
        <v>1129</v>
      </c>
      <c r="D44" s="26">
        <v>1.0</v>
      </c>
    </row>
    <row r="45">
      <c r="A45" s="25" t="s">
        <v>1135</v>
      </c>
      <c r="B45" s="28"/>
      <c r="C45" s="26" t="s">
        <v>3</v>
      </c>
      <c r="D45" s="26">
        <v>1.0</v>
      </c>
    </row>
    <row r="46">
      <c r="A46" s="29" t="s">
        <v>156</v>
      </c>
      <c r="B46" s="28"/>
      <c r="C46" s="26" t="s">
        <v>3</v>
      </c>
      <c r="D46" s="26">
        <v>1.0</v>
      </c>
    </row>
    <row r="47">
      <c r="A47" s="25" t="s">
        <v>133</v>
      </c>
      <c r="B47" s="28"/>
      <c r="C47" s="26" t="s">
        <v>3</v>
      </c>
      <c r="D47" s="26">
        <v>1.0</v>
      </c>
    </row>
    <row r="48">
      <c r="A48" s="25" t="s">
        <v>271</v>
      </c>
      <c r="B48" s="28"/>
      <c r="C48" s="26" t="s">
        <v>3</v>
      </c>
      <c r="D48" s="26">
        <v>1.0</v>
      </c>
    </row>
    <row r="49">
      <c r="A49" s="25" t="s">
        <v>1142</v>
      </c>
      <c r="B49" s="28"/>
      <c r="C49" s="26" t="s">
        <v>3</v>
      </c>
      <c r="D49" s="26">
        <v>1.0</v>
      </c>
    </row>
    <row r="50">
      <c r="A50" s="25" t="s">
        <v>294</v>
      </c>
      <c r="B50" s="28"/>
      <c r="C50" s="26" t="s">
        <v>3</v>
      </c>
      <c r="D50" s="26">
        <v>1.0</v>
      </c>
    </row>
    <row r="51">
      <c r="A51" s="25" t="s">
        <v>241</v>
      </c>
      <c r="B51" s="28"/>
      <c r="C51" s="26" t="s">
        <v>3</v>
      </c>
      <c r="D51" s="26">
        <v>1.0</v>
      </c>
    </row>
    <row r="52">
      <c r="A52" s="25" t="s">
        <v>137</v>
      </c>
      <c r="B52" s="28"/>
      <c r="C52" s="26" t="s">
        <v>3</v>
      </c>
      <c r="D52" s="26">
        <v>1.0</v>
      </c>
    </row>
    <row r="53" hidden="1">
      <c r="A53" s="25" t="s">
        <v>1173</v>
      </c>
      <c r="B53" s="25"/>
      <c r="C53" s="26" t="s">
        <v>1129</v>
      </c>
      <c r="D53" s="26">
        <v>1.0</v>
      </c>
    </row>
    <row r="54" hidden="1">
      <c r="A54" s="25" t="s">
        <v>1154</v>
      </c>
      <c r="B54" s="25"/>
      <c r="C54" s="26" t="s">
        <v>1129</v>
      </c>
      <c r="D54" s="26">
        <v>1.0</v>
      </c>
    </row>
    <row r="55">
      <c r="A55" s="25" t="s">
        <v>436</v>
      </c>
      <c r="B55" s="28"/>
      <c r="C55" s="26" t="s">
        <v>3</v>
      </c>
      <c r="D55" s="26">
        <v>1.0</v>
      </c>
    </row>
    <row r="56">
      <c r="A56" s="25" t="s">
        <v>1144</v>
      </c>
      <c r="B56" s="28"/>
      <c r="C56" s="26" t="s">
        <v>3</v>
      </c>
      <c r="D56" s="26">
        <v>1.0</v>
      </c>
    </row>
    <row r="57">
      <c r="A57" s="25" t="s">
        <v>1131</v>
      </c>
      <c r="B57" s="28"/>
      <c r="C57" s="26" t="s">
        <v>3</v>
      </c>
      <c r="D57" s="26">
        <v>1.0</v>
      </c>
    </row>
    <row r="58" hidden="1">
      <c r="A58" s="25" t="s">
        <v>1182</v>
      </c>
      <c r="B58" s="25"/>
      <c r="C58" s="26" t="s">
        <v>1129</v>
      </c>
      <c r="D58" s="26">
        <v>1.0</v>
      </c>
    </row>
    <row r="59">
      <c r="A59" s="29" t="s">
        <v>1134</v>
      </c>
      <c r="B59" s="28"/>
      <c r="C59" s="26" t="s">
        <v>3</v>
      </c>
      <c r="D59" s="26">
        <v>1.0</v>
      </c>
    </row>
    <row r="60">
      <c r="A60" s="25" t="s">
        <v>172</v>
      </c>
      <c r="B60" s="28"/>
      <c r="C60" s="26" t="s">
        <v>3</v>
      </c>
      <c r="D60" s="26">
        <v>1.0</v>
      </c>
    </row>
    <row r="61">
      <c r="A61" s="25" t="s">
        <v>218</v>
      </c>
      <c r="B61" s="28"/>
      <c r="C61" s="26" t="s">
        <v>3</v>
      </c>
      <c r="D61" s="26">
        <v>1.0</v>
      </c>
    </row>
    <row r="62">
      <c r="A62" s="25" t="s">
        <v>1160</v>
      </c>
      <c r="B62" s="28"/>
      <c r="C62" s="26" t="s">
        <v>3</v>
      </c>
      <c r="D62" s="26">
        <v>1.0</v>
      </c>
    </row>
    <row r="63">
      <c r="A63" s="25" t="s">
        <v>27</v>
      </c>
      <c r="B63" s="28"/>
      <c r="C63" s="26" t="s">
        <v>3</v>
      </c>
      <c r="D63" s="26">
        <v>1.0</v>
      </c>
    </row>
    <row r="64">
      <c r="A64" s="25" t="s">
        <v>153</v>
      </c>
      <c r="B64" s="28"/>
      <c r="C64" s="26" t="s">
        <v>3</v>
      </c>
      <c r="D64" s="26">
        <v>1.0</v>
      </c>
    </row>
    <row r="65" hidden="1">
      <c r="A65" s="25" t="s">
        <v>389</v>
      </c>
      <c r="B65" s="25"/>
      <c r="C65" s="26" t="s">
        <v>1137</v>
      </c>
      <c r="D65" s="26">
        <v>1.0</v>
      </c>
    </row>
    <row r="66">
      <c r="A66" s="25" t="s">
        <v>354</v>
      </c>
      <c r="B66" s="28"/>
      <c r="C66" s="26" t="s">
        <v>3</v>
      </c>
      <c r="D66" s="26">
        <v>1.0</v>
      </c>
    </row>
    <row r="67">
      <c r="A67" s="25" t="s">
        <v>339</v>
      </c>
      <c r="B67" s="28"/>
      <c r="C67" s="26" t="s">
        <v>3</v>
      </c>
      <c r="D67" s="26">
        <v>1.0</v>
      </c>
    </row>
    <row r="68">
      <c r="A68" s="25" t="s">
        <v>129</v>
      </c>
      <c r="B68" s="28"/>
      <c r="C68" s="26" t="s">
        <v>3</v>
      </c>
      <c r="D68" s="26">
        <v>1.0</v>
      </c>
    </row>
    <row r="69">
      <c r="A69" s="25" t="s">
        <v>229</v>
      </c>
      <c r="B69" s="28"/>
      <c r="C69" s="26" t="s">
        <v>3</v>
      </c>
      <c r="D69" s="26">
        <v>1.0</v>
      </c>
    </row>
    <row r="70">
      <c r="A70" s="25" t="s">
        <v>184</v>
      </c>
      <c r="B70" s="28"/>
      <c r="C70" s="26" t="s">
        <v>3</v>
      </c>
      <c r="D70" s="26">
        <v>1.0</v>
      </c>
    </row>
    <row r="71" hidden="1">
      <c r="A71" s="25" t="s">
        <v>1168</v>
      </c>
      <c r="B71" s="25"/>
      <c r="C71" s="26" t="s">
        <v>1129</v>
      </c>
      <c r="D71" s="26">
        <v>1.0</v>
      </c>
    </row>
    <row r="72" hidden="1">
      <c r="A72" s="25" t="s">
        <v>1163</v>
      </c>
      <c r="B72" s="25"/>
      <c r="C72" s="26" t="s">
        <v>1129</v>
      </c>
      <c r="D72" s="26">
        <v>1.0</v>
      </c>
    </row>
    <row r="73" hidden="1">
      <c r="A73" s="25" t="s">
        <v>1159</v>
      </c>
      <c r="B73" s="25"/>
      <c r="C73" s="26" t="s">
        <v>1129</v>
      </c>
      <c r="D73" s="26">
        <v>1.0</v>
      </c>
    </row>
    <row r="74" hidden="1">
      <c r="A74" s="25" t="s">
        <v>1157</v>
      </c>
      <c r="B74" s="25"/>
      <c r="C74" s="26" t="s">
        <v>1153</v>
      </c>
      <c r="D74" s="26">
        <v>1.0</v>
      </c>
    </row>
    <row r="75" hidden="1">
      <c r="A75" s="25" t="s">
        <v>1149</v>
      </c>
      <c r="B75" s="25"/>
      <c r="C75" s="26" t="s">
        <v>1129</v>
      </c>
      <c r="D75" s="26">
        <v>1.0</v>
      </c>
    </row>
    <row r="76" hidden="1">
      <c r="A76" s="25" t="s">
        <v>1183</v>
      </c>
      <c r="B76" s="25"/>
      <c r="C76" s="26" t="s">
        <v>1129</v>
      </c>
      <c r="D76" s="26">
        <v>1.0</v>
      </c>
    </row>
    <row r="77" hidden="1">
      <c r="A77" s="25" t="s">
        <v>1184</v>
      </c>
      <c r="B77" s="25"/>
      <c r="C77" s="26" t="s">
        <v>1129</v>
      </c>
      <c r="D77" s="26">
        <v>1.0</v>
      </c>
    </row>
    <row r="78" hidden="1">
      <c r="A78" s="25" t="s">
        <v>1185</v>
      </c>
      <c r="B78" s="25"/>
      <c r="C78" s="26" t="s">
        <v>1129</v>
      </c>
      <c r="D78" s="26">
        <v>1.0</v>
      </c>
    </row>
    <row r="79" hidden="1">
      <c r="A79" s="25" t="s">
        <v>1162</v>
      </c>
      <c r="B79" s="25"/>
      <c r="C79" s="26" t="s">
        <v>1129</v>
      </c>
      <c r="D79" s="26">
        <v>1.0</v>
      </c>
    </row>
    <row r="80" hidden="1">
      <c r="A80" s="25" t="s">
        <v>1164</v>
      </c>
      <c r="B80" s="25"/>
      <c r="C80" s="26" t="s">
        <v>1147</v>
      </c>
      <c r="D80" s="26">
        <v>1.0</v>
      </c>
    </row>
    <row r="81" hidden="1">
      <c r="A81" s="25" t="s">
        <v>1167</v>
      </c>
      <c r="B81" s="25"/>
      <c r="C81" s="26" t="s">
        <v>1129</v>
      </c>
      <c r="D81" s="26">
        <v>1.0</v>
      </c>
    </row>
    <row r="82">
      <c r="A82" s="25" t="s">
        <v>1171</v>
      </c>
      <c r="B82" s="28"/>
      <c r="C82" s="26" t="s">
        <v>3</v>
      </c>
      <c r="D82" s="26">
        <v>1.0</v>
      </c>
    </row>
    <row r="83" hidden="1">
      <c r="A83" s="25" t="s">
        <v>1161</v>
      </c>
      <c r="B83" s="25"/>
      <c r="C83" s="26" t="s">
        <v>1129</v>
      </c>
      <c r="D83" s="26">
        <v>1.0</v>
      </c>
    </row>
    <row r="84" hidden="1">
      <c r="A84" s="25" t="s">
        <v>1174</v>
      </c>
      <c r="B84" s="25"/>
      <c r="C84" s="26" t="s">
        <v>1175</v>
      </c>
      <c r="D84" s="26">
        <v>1.0</v>
      </c>
    </row>
    <row r="85">
      <c r="A85" s="25" t="s">
        <v>310</v>
      </c>
      <c r="B85" s="28"/>
      <c r="C85" s="26" t="s">
        <v>3</v>
      </c>
      <c r="D85" s="26">
        <v>1.0</v>
      </c>
    </row>
    <row r="86" hidden="1">
      <c r="A86" s="25" t="s">
        <v>1150</v>
      </c>
      <c r="B86" s="25"/>
      <c r="C86" s="26" t="s">
        <v>1147</v>
      </c>
      <c r="D86" s="26">
        <v>1.0</v>
      </c>
    </row>
    <row r="87" hidden="1">
      <c r="A87" s="25" t="s">
        <v>503</v>
      </c>
      <c r="B87" s="25"/>
      <c r="C87" s="26" t="s">
        <v>1137</v>
      </c>
      <c r="D87" s="26">
        <v>1.0</v>
      </c>
    </row>
    <row r="88">
      <c r="A88" s="25" t="s">
        <v>83</v>
      </c>
      <c r="B88" s="28"/>
      <c r="C88" s="26" t="s">
        <v>3</v>
      </c>
      <c r="D88" s="26">
        <v>1.0</v>
      </c>
    </row>
    <row r="89">
      <c r="A89" s="25" t="s">
        <v>1143</v>
      </c>
      <c r="B89" s="28"/>
      <c r="C89" s="26" t="s">
        <v>3</v>
      </c>
      <c r="D89" s="26">
        <v>1.0</v>
      </c>
    </row>
    <row r="90">
      <c r="A90" s="25" t="s">
        <v>407</v>
      </c>
      <c r="B90" s="28"/>
      <c r="C90" s="26" t="s">
        <v>3</v>
      </c>
      <c r="D90" s="26">
        <v>1.0</v>
      </c>
    </row>
    <row r="91" hidden="1">
      <c r="A91" s="25" t="s">
        <v>1139</v>
      </c>
      <c r="B91" s="25"/>
      <c r="C91" s="26" t="s">
        <v>1129</v>
      </c>
      <c r="D91" s="26">
        <v>1.0</v>
      </c>
    </row>
    <row r="92" hidden="1">
      <c r="A92" s="25" t="s">
        <v>1136</v>
      </c>
      <c r="B92" s="25"/>
      <c r="C92" s="26" t="s">
        <v>1137</v>
      </c>
      <c r="D92" s="26">
        <v>1.0</v>
      </c>
    </row>
    <row r="93" hidden="1">
      <c r="A93" s="25" t="s">
        <v>1132</v>
      </c>
      <c r="B93" s="25"/>
      <c r="C93" s="26" t="s">
        <v>1129</v>
      </c>
      <c r="D93" s="26">
        <v>1.0</v>
      </c>
    </row>
    <row r="94" hidden="1">
      <c r="A94" s="25" t="s">
        <v>1128</v>
      </c>
      <c r="B94" s="25"/>
      <c r="C94" s="26" t="s">
        <v>1129</v>
      </c>
      <c r="D94" s="26">
        <v>1.0</v>
      </c>
    </row>
  </sheetData>
  <autoFilter ref="$A$1:$D$94">
    <filterColumn colId="2">
      <filters>
        <filter val="Journal"/>
      </filters>
    </filterColumn>
    <sortState ref="A1:D94">
      <sortCondition descending="1" ref="D1:D94"/>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6" max="6" width="281.14"/>
  </cols>
  <sheetData>
    <row r="1" ht="22.5" customHeight="1">
      <c r="A1" s="30" t="s">
        <v>1186</v>
      </c>
      <c r="B1" s="30" t="s">
        <v>1187</v>
      </c>
      <c r="C1" s="30" t="s">
        <v>1188</v>
      </c>
      <c r="D1" s="30" t="s">
        <v>1189</v>
      </c>
      <c r="E1" s="30" t="s">
        <v>1190</v>
      </c>
      <c r="F1" s="31" t="s">
        <v>1191</v>
      </c>
    </row>
    <row r="2">
      <c r="A2" s="32">
        <v>2.02006241E8</v>
      </c>
      <c r="B2" s="30">
        <v>3.0</v>
      </c>
      <c r="C2" s="30">
        <v>-53657.6390139952</v>
      </c>
      <c r="D2" s="30">
        <v>296.101720398634</v>
      </c>
      <c r="E2" s="30">
        <v>0.32815037306077</v>
      </c>
      <c r="F2" s="31" t="s">
        <v>1192</v>
      </c>
    </row>
    <row r="3">
      <c r="A3" s="33"/>
      <c r="B3" s="30">
        <v>4.0</v>
      </c>
      <c r="C3" s="30">
        <v>-53999.9628549749</v>
      </c>
      <c r="D3" s="30">
        <v>307.049345464263</v>
      </c>
      <c r="E3" s="30">
        <v>0.300534147456769</v>
      </c>
      <c r="F3" s="31" t="s">
        <v>1193</v>
      </c>
    </row>
    <row r="4">
      <c r="A4" s="33"/>
      <c r="B4" s="30">
        <v>5.0</v>
      </c>
      <c r="C4" s="30">
        <v>-54187.5699871592</v>
      </c>
      <c r="D4" s="30">
        <v>313.219834552091</v>
      </c>
      <c r="E4" s="30">
        <v>0.320042585426967</v>
      </c>
      <c r="F4" s="31" t="s">
        <v>1194</v>
      </c>
    </row>
    <row r="5">
      <c r="A5" s="33"/>
      <c r="B5" s="30">
        <v>6.0</v>
      </c>
      <c r="C5" s="30">
        <v>-54344.2622400463</v>
      </c>
      <c r="D5" s="30">
        <v>318.468449598127</v>
      </c>
      <c r="E5" s="30">
        <v>0.311800588150837</v>
      </c>
      <c r="F5" s="31" t="s">
        <v>1195</v>
      </c>
    </row>
    <row r="6">
      <c r="A6" s="33"/>
      <c r="B6" s="30">
        <v>7.0</v>
      </c>
      <c r="C6" s="30">
        <v>-54435.6787478151</v>
      </c>
      <c r="D6" s="30">
        <v>321.5710968489</v>
      </c>
      <c r="E6" s="30">
        <v>0.290579680029434</v>
      </c>
      <c r="F6" s="31" t="s">
        <v>1196</v>
      </c>
    </row>
    <row r="7">
      <c r="A7" s="33"/>
      <c r="B7" s="30">
        <v>8.0</v>
      </c>
      <c r="C7" s="30">
        <v>-54768.0115630034</v>
      </c>
      <c r="D7" s="30">
        <v>333.107239272396</v>
      </c>
      <c r="E7" s="30">
        <v>0.30056578575519</v>
      </c>
      <c r="F7" s="31" t="s">
        <v>1197</v>
      </c>
    </row>
    <row r="8">
      <c r="A8" s="33"/>
      <c r="B8" s="30">
        <v>9.0</v>
      </c>
      <c r="C8" s="30">
        <v>-54801.887137239</v>
      </c>
      <c r="D8" s="30">
        <v>334.306146227938</v>
      </c>
      <c r="E8" s="30">
        <v>0.298276606267415</v>
      </c>
      <c r="F8" s="31" t="s">
        <v>1198</v>
      </c>
    </row>
    <row r="9">
      <c r="A9" s="33"/>
      <c r="B9" s="30">
        <v>10.0</v>
      </c>
      <c r="C9" s="30">
        <v>-54979.3669087289</v>
      </c>
      <c r="D9" s="30">
        <v>340.658304450398</v>
      </c>
      <c r="E9" s="30">
        <v>0.286413810398368</v>
      </c>
      <c r="F9" s="31" t="s">
        <v>1199</v>
      </c>
    </row>
    <row r="10">
      <c r="A10" s="33"/>
      <c r="B10" s="30">
        <v>11.0</v>
      </c>
      <c r="C10" s="30">
        <v>-54811.016032926</v>
      </c>
      <c r="D10" s="30">
        <v>334.629968878222</v>
      </c>
      <c r="E10" s="30">
        <v>0.290493363297545</v>
      </c>
      <c r="F10" s="31" t="s">
        <v>1200</v>
      </c>
    </row>
    <row r="11">
      <c r="A11" s="33"/>
      <c r="B11" s="30">
        <v>12.0</v>
      </c>
      <c r="C11" s="30">
        <v>-55611.5608855129</v>
      </c>
      <c r="D11" s="30">
        <v>364.281807258962</v>
      </c>
      <c r="E11" s="30">
        <v>0.290621544956907</v>
      </c>
      <c r="F11" s="31" t="s">
        <v>1201</v>
      </c>
    </row>
    <row r="12">
      <c r="A12" s="33"/>
      <c r="B12" s="30">
        <v>13.0</v>
      </c>
      <c r="C12" s="30">
        <v>-55279.3476362964</v>
      </c>
      <c r="D12" s="30">
        <v>351.67048915608</v>
      </c>
      <c r="E12" s="30">
        <v>0.26053271964832</v>
      </c>
      <c r="F12" s="31" t="s">
        <v>1202</v>
      </c>
    </row>
    <row r="13">
      <c r="A13" s="33"/>
      <c r="B13" s="30">
        <v>14.0</v>
      </c>
      <c r="C13" s="30">
        <v>-55628.0866821965</v>
      </c>
      <c r="D13" s="30">
        <v>364.920827908295</v>
      </c>
      <c r="E13" s="30">
        <v>0.24058804550908</v>
      </c>
      <c r="F13" s="31" t="s">
        <v>1203</v>
      </c>
    </row>
    <row r="14">
      <c r="A14" s="34"/>
      <c r="B14" s="30">
        <v>15.0</v>
      </c>
      <c r="C14" s="30">
        <v>-55914.1326127248</v>
      </c>
      <c r="D14" s="30">
        <v>376.161001049036</v>
      </c>
      <c r="E14" s="30">
        <v>0.279350420249922</v>
      </c>
      <c r="F14" s="31" t="s">
        <v>1204</v>
      </c>
    </row>
    <row r="15">
      <c r="A15" s="32">
        <v>2.02006242E8</v>
      </c>
      <c r="B15" s="30">
        <v>3.0</v>
      </c>
      <c r="C15" s="30">
        <v>-53658.283616021</v>
      </c>
      <c r="D15" s="30">
        <v>296.121963721701</v>
      </c>
      <c r="E15" s="30">
        <v>0.318974863690408</v>
      </c>
      <c r="F15" s="31" t="s">
        <v>1205</v>
      </c>
    </row>
    <row r="16">
      <c r="A16" s="33"/>
      <c r="B16" s="30">
        <v>4.0</v>
      </c>
      <c r="C16" s="30">
        <v>-53935.1541417807</v>
      </c>
      <c r="D16" s="30">
        <v>304.946127575761</v>
      </c>
      <c r="E16" s="30">
        <v>0.290261838106664</v>
      </c>
      <c r="F16" s="31" t="s">
        <v>1206</v>
      </c>
    </row>
    <row r="17">
      <c r="A17" s="33"/>
      <c r="B17" s="30">
        <v>5.0</v>
      </c>
      <c r="C17" s="30">
        <v>-54057.834843376</v>
      </c>
      <c r="D17" s="30">
        <v>308.939704954785</v>
      </c>
      <c r="E17" s="30">
        <v>0.298664264298612</v>
      </c>
      <c r="F17" s="31" t="s">
        <v>1207</v>
      </c>
    </row>
    <row r="18">
      <c r="A18" s="33"/>
      <c r="B18" s="30">
        <v>6.0</v>
      </c>
      <c r="C18" s="30">
        <v>-54224.9782068497</v>
      </c>
      <c r="D18" s="30">
        <v>314.464958097608</v>
      </c>
      <c r="E18" s="30">
        <v>0.294491805013152</v>
      </c>
      <c r="F18" s="31" t="s">
        <v>1208</v>
      </c>
    </row>
    <row r="19">
      <c r="A19" s="33"/>
      <c r="B19" s="30">
        <v>7.0</v>
      </c>
      <c r="C19" s="30">
        <v>-54426.8456954626</v>
      </c>
      <c r="D19" s="30">
        <v>321.269991293134</v>
      </c>
      <c r="E19" s="30">
        <v>0.295595951284474</v>
      </c>
      <c r="F19" s="31" t="s">
        <v>1209</v>
      </c>
    </row>
    <row r="20">
      <c r="A20" s="33"/>
      <c r="B20" s="30">
        <v>8.0</v>
      </c>
      <c r="C20" s="30">
        <v>-54422.3219870562</v>
      </c>
      <c r="D20" s="30">
        <v>321.115894020157</v>
      </c>
      <c r="E20" s="30">
        <v>0.29643227470604</v>
      </c>
      <c r="F20" s="31" t="s">
        <v>1210</v>
      </c>
    </row>
    <row r="21">
      <c r="A21" s="33"/>
      <c r="B21" s="30">
        <v>9.0</v>
      </c>
      <c r="C21" s="30">
        <v>-54644.3570027331</v>
      </c>
      <c r="D21" s="30">
        <v>328.767296979128</v>
      </c>
      <c r="E21" s="30">
        <v>0.277298477920996</v>
      </c>
      <c r="F21" s="31" t="s">
        <v>1211</v>
      </c>
    </row>
    <row r="22">
      <c r="A22" s="33"/>
      <c r="B22" s="30">
        <v>10.0</v>
      </c>
      <c r="C22" s="30">
        <v>-55022.1967814972</v>
      </c>
      <c r="D22" s="30">
        <v>342.209215400918</v>
      </c>
      <c r="E22" s="30">
        <v>0.293313122436462</v>
      </c>
      <c r="F22" s="31" t="s">
        <v>1212</v>
      </c>
    </row>
    <row r="23">
      <c r="A23" s="33"/>
      <c r="B23" s="30">
        <v>11.0</v>
      </c>
      <c r="C23" s="30">
        <v>-54922.9077198926</v>
      </c>
      <c r="D23" s="30">
        <v>338.624597427276</v>
      </c>
      <c r="E23" s="30">
        <v>0.266794805037254</v>
      </c>
      <c r="F23" s="31" t="s">
        <v>1213</v>
      </c>
    </row>
    <row r="24">
      <c r="A24" s="33"/>
      <c r="B24" s="30">
        <v>12.0</v>
      </c>
      <c r="C24" s="30">
        <v>-55259.4087166394</v>
      </c>
      <c r="D24" s="30">
        <v>350.92761917979</v>
      </c>
      <c r="E24" s="30">
        <v>0.303409111171912</v>
      </c>
      <c r="F24" s="31" t="s">
        <v>1214</v>
      </c>
    </row>
    <row r="25">
      <c r="A25" s="33"/>
      <c r="B25" s="30">
        <v>13.0</v>
      </c>
      <c r="C25" s="30">
        <v>-55642.394015093</v>
      </c>
      <c r="D25" s="30">
        <v>365.474970119749</v>
      </c>
      <c r="E25" s="30">
        <v>0.278468519077493</v>
      </c>
      <c r="F25" s="31" t="s">
        <v>1215</v>
      </c>
    </row>
    <row r="26">
      <c r="A26" s="33"/>
      <c r="B26" s="30">
        <v>14.0</v>
      </c>
      <c r="C26" s="30">
        <v>-55338.9724711985</v>
      </c>
      <c r="D26" s="30">
        <v>353.901344171804</v>
      </c>
      <c r="E26" s="30">
        <v>0.266879550224845</v>
      </c>
      <c r="F26" s="31" t="s">
        <v>1216</v>
      </c>
    </row>
    <row r="27">
      <c r="A27" s="34"/>
      <c r="B27" s="30">
        <v>15.0</v>
      </c>
      <c r="C27" s="30">
        <v>-55721.9154863268</v>
      </c>
      <c r="D27" s="30">
        <v>368.570315068464</v>
      </c>
      <c r="E27" s="30">
        <v>0.286168447623728</v>
      </c>
      <c r="F27" s="31" t="s">
        <v>1217</v>
      </c>
    </row>
  </sheetData>
  <mergeCells count="2">
    <mergeCell ref="A2:A14"/>
    <mergeCell ref="A15:A27"/>
  </mergeCells>
  <conditionalFormatting sqref="C2:C27">
    <cfRule type="colorScale" priority="1">
      <colorScale>
        <cfvo type="min"/>
        <cfvo type="percentile" val="50"/>
        <cfvo type="max"/>
        <color rgb="FFE67C73"/>
        <color rgb="FFFFD666"/>
        <color rgb="FF57BB8A"/>
      </colorScale>
    </cfRule>
  </conditionalFormatting>
  <conditionalFormatting sqref="D2:D27">
    <cfRule type="colorScale" priority="2">
      <colorScale>
        <cfvo type="min"/>
        <cfvo type="percentile" val="50"/>
        <cfvo type="max"/>
        <color rgb="FF57BB8A"/>
        <color rgb="FFFFD666"/>
        <color rgb="FFE67C73"/>
      </colorScale>
    </cfRule>
  </conditionalFormatting>
  <conditionalFormatting sqref="E2:E27">
    <cfRule type="colorScale" priority="3">
      <colorScale>
        <cfvo type="min"/>
        <cfvo type="percentile" val="50"/>
        <cfvo type="max"/>
        <color rgb="FFE67C73"/>
        <color rgb="FFFFD666"/>
        <color rgb="FF57BB8A"/>
      </colorScale>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ht="20.25" customHeight="1">
      <c r="A1" s="35" t="s">
        <v>958</v>
      </c>
      <c r="B1" s="35" t="s">
        <v>1218</v>
      </c>
      <c r="C1" s="35" t="s">
        <v>1219</v>
      </c>
      <c r="D1" s="36" t="s">
        <v>1220</v>
      </c>
      <c r="E1" s="35" t="s">
        <v>1221</v>
      </c>
      <c r="F1" s="35" t="s">
        <v>1222</v>
      </c>
      <c r="G1" s="35" t="s">
        <v>1223</v>
      </c>
      <c r="H1" s="35" t="s">
        <v>1224</v>
      </c>
      <c r="I1" s="35" t="s">
        <v>1225</v>
      </c>
      <c r="J1" s="35" t="s">
        <v>1226</v>
      </c>
      <c r="K1" s="35" t="s">
        <v>1227</v>
      </c>
      <c r="L1" s="35" t="s">
        <v>1228</v>
      </c>
      <c r="M1" s="35" t="s">
        <v>1229</v>
      </c>
      <c r="N1" s="35" t="s">
        <v>1230</v>
      </c>
    </row>
    <row r="2">
      <c r="A2" s="27">
        <v>193863.0</v>
      </c>
      <c r="B2" s="27">
        <v>1.0</v>
      </c>
      <c r="C2" s="27">
        <v>3.0</v>
      </c>
      <c r="D2" s="37">
        <v>4.0</v>
      </c>
      <c r="E2" s="27">
        <v>4.0</v>
      </c>
      <c r="F2" s="27">
        <v>4.0</v>
      </c>
      <c r="G2" s="27">
        <v>4.0</v>
      </c>
      <c r="H2" s="27">
        <v>4.0</v>
      </c>
      <c r="I2" s="27">
        <v>1.0</v>
      </c>
      <c r="J2" s="27">
        <v>8.0</v>
      </c>
      <c r="K2" s="27">
        <v>10.0</v>
      </c>
      <c r="L2" s="27">
        <v>7.0</v>
      </c>
      <c r="M2" s="27">
        <v>4.0</v>
      </c>
      <c r="N2" s="27">
        <v>15.0</v>
      </c>
    </row>
    <row r="3">
      <c r="A3" s="27">
        <v>193903.0</v>
      </c>
      <c r="B3" s="27">
        <v>2.0</v>
      </c>
      <c r="C3" s="27">
        <v>4.0</v>
      </c>
      <c r="D3" s="37">
        <v>3.0</v>
      </c>
      <c r="E3" s="27">
        <v>4.0</v>
      </c>
      <c r="F3" s="27">
        <v>2.0</v>
      </c>
      <c r="G3" s="27">
        <v>1.0</v>
      </c>
      <c r="H3" s="27">
        <v>7.0</v>
      </c>
      <c r="I3" s="27">
        <v>3.0</v>
      </c>
      <c r="J3" s="27">
        <v>5.0</v>
      </c>
      <c r="K3" s="27">
        <v>8.0</v>
      </c>
      <c r="L3" s="27">
        <v>10.0</v>
      </c>
      <c r="M3" s="27">
        <v>4.0</v>
      </c>
      <c r="N3" s="27">
        <v>5.0</v>
      </c>
    </row>
    <row r="4">
      <c r="A4" s="27">
        <v>193848.0</v>
      </c>
      <c r="B4" s="27">
        <v>3.0</v>
      </c>
      <c r="C4" s="27">
        <v>2.0</v>
      </c>
      <c r="D4" s="37">
        <v>4.0</v>
      </c>
      <c r="E4" s="27">
        <v>4.0</v>
      </c>
      <c r="F4" s="27">
        <v>5.0</v>
      </c>
      <c r="G4" s="27">
        <v>4.0</v>
      </c>
      <c r="H4" s="27">
        <v>8.0</v>
      </c>
      <c r="I4" s="27">
        <v>4.0</v>
      </c>
      <c r="J4" s="27">
        <v>9.0</v>
      </c>
      <c r="K4" s="27">
        <v>9.0</v>
      </c>
      <c r="L4" s="27">
        <v>13.0</v>
      </c>
      <c r="M4" s="27">
        <v>10.0</v>
      </c>
      <c r="N4" s="27">
        <v>8.0</v>
      </c>
    </row>
    <row r="5">
      <c r="A5" s="27">
        <v>193889.0</v>
      </c>
      <c r="B5" s="27">
        <v>3.0</v>
      </c>
      <c r="C5" s="27">
        <v>1.0</v>
      </c>
      <c r="D5" s="37">
        <v>2.0</v>
      </c>
      <c r="E5" s="27">
        <v>4.0</v>
      </c>
      <c r="F5" s="27">
        <v>5.0</v>
      </c>
      <c r="G5" s="27">
        <v>1.0</v>
      </c>
      <c r="H5" s="27">
        <v>6.0</v>
      </c>
      <c r="I5" s="27">
        <v>1.0</v>
      </c>
      <c r="J5" s="27">
        <v>5.0</v>
      </c>
      <c r="K5" s="27">
        <v>7.0</v>
      </c>
      <c r="L5" s="27">
        <v>7.0</v>
      </c>
      <c r="M5" s="27">
        <v>3.0</v>
      </c>
      <c r="N5" s="27">
        <v>8.0</v>
      </c>
    </row>
    <row r="6">
      <c r="A6" s="27">
        <v>193972.0</v>
      </c>
      <c r="B6" s="27">
        <v>1.0</v>
      </c>
      <c r="C6" s="27">
        <v>3.0</v>
      </c>
      <c r="D6" s="37">
        <v>4.0</v>
      </c>
      <c r="E6" s="27">
        <v>4.0</v>
      </c>
      <c r="F6" s="27">
        <v>7.0</v>
      </c>
      <c r="G6" s="27">
        <v>4.0</v>
      </c>
      <c r="H6" s="27">
        <v>5.0</v>
      </c>
      <c r="I6" s="27">
        <v>8.0</v>
      </c>
      <c r="J6" s="27">
        <v>6.0</v>
      </c>
      <c r="K6" s="27">
        <v>9.0</v>
      </c>
      <c r="L6" s="27">
        <v>2.0</v>
      </c>
      <c r="M6" s="27">
        <v>10.0</v>
      </c>
      <c r="N6" s="27">
        <v>11.0</v>
      </c>
    </row>
    <row r="7">
      <c r="A7" s="27">
        <v>193866.0</v>
      </c>
      <c r="B7" s="27">
        <v>3.0</v>
      </c>
      <c r="C7" s="27">
        <v>2.0</v>
      </c>
      <c r="D7" s="37">
        <v>4.0</v>
      </c>
      <c r="E7" s="27">
        <v>3.0</v>
      </c>
      <c r="F7" s="27">
        <v>2.0</v>
      </c>
      <c r="G7" s="27">
        <v>3.0</v>
      </c>
      <c r="H7" s="27">
        <v>2.0</v>
      </c>
      <c r="I7" s="27">
        <v>4.0</v>
      </c>
      <c r="J7" s="27">
        <v>6.0</v>
      </c>
      <c r="K7" s="27">
        <v>5.0</v>
      </c>
      <c r="L7" s="27">
        <v>13.0</v>
      </c>
      <c r="M7" s="27">
        <v>9.0</v>
      </c>
      <c r="N7" s="27">
        <v>2.0</v>
      </c>
    </row>
    <row r="8">
      <c r="A8" s="27">
        <v>193909.0</v>
      </c>
      <c r="B8" s="27">
        <v>3.0</v>
      </c>
      <c r="C8" s="27">
        <v>2.0</v>
      </c>
      <c r="D8" s="37">
        <v>4.0</v>
      </c>
      <c r="E8" s="27">
        <v>4.0</v>
      </c>
      <c r="F8" s="27">
        <v>4.0</v>
      </c>
      <c r="G8" s="27">
        <v>4.0</v>
      </c>
      <c r="H8" s="27">
        <v>4.0</v>
      </c>
      <c r="I8" s="27">
        <v>8.0</v>
      </c>
      <c r="J8" s="27">
        <v>6.0</v>
      </c>
      <c r="K8" s="27">
        <v>12.0</v>
      </c>
      <c r="L8" s="27">
        <v>7.0</v>
      </c>
      <c r="M8" s="27">
        <v>11.0</v>
      </c>
      <c r="N8" s="27">
        <v>8.0</v>
      </c>
    </row>
    <row r="9">
      <c r="A9" s="27">
        <v>193962.0</v>
      </c>
      <c r="B9" s="27">
        <v>2.0</v>
      </c>
      <c r="C9" s="27">
        <v>2.0</v>
      </c>
      <c r="D9" s="37">
        <v>3.0</v>
      </c>
      <c r="E9" s="27">
        <v>6.0</v>
      </c>
      <c r="F9" s="27">
        <v>2.0</v>
      </c>
      <c r="G9" s="27">
        <v>7.0</v>
      </c>
      <c r="H9" s="27">
        <v>2.0</v>
      </c>
      <c r="I9" s="27">
        <v>3.0</v>
      </c>
      <c r="J9" s="27">
        <v>10.0</v>
      </c>
      <c r="K9" s="27">
        <v>11.0</v>
      </c>
      <c r="L9" s="27">
        <v>13.0</v>
      </c>
      <c r="M9" s="27">
        <v>9.0</v>
      </c>
      <c r="N9" s="27">
        <v>2.0</v>
      </c>
    </row>
    <row r="10">
      <c r="A10" s="27">
        <v>193963.0</v>
      </c>
      <c r="B10" s="27">
        <v>1.0</v>
      </c>
      <c r="C10" s="27">
        <v>2.0</v>
      </c>
      <c r="D10" s="37">
        <v>3.0</v>
      </c>
      <c r="E10" s="27">
        <v>4.0</v>
      </c>
      <c r="F10" s="27">
        <v>6.0</v>
      </c>
      <c r="G10" s="27">
        <v>4.0</v>
      </c>
      <c r="H10" s="27">
        <v>2.0</v>
      </c>
      <c r="I10" s="27">
        <v>9.0</v>
      </c>
      <c r="J10" s="27">
        <v>9.0</v>
      </c>
      <c r="K10" s="27">
        <v>3.0</v>
      </c>
      <c r="L10" s="27">
        <v>13.0</v>
      </c>
      <c r="M10" s="27">
        <v>9.0</v>
      </c>
      <c r="N10" s="27">
        <v>2.0</v>
      </c>
    </row>
    <row r="11">
      <c r="A11" s="27">
        <v>193964.0</v>
      </c>
      <c r="B11" s="27">
        <v>2.0</v>
      </c>
      <c r="C11" s="27">
        <v>4.0</v>
      </c>
      <c r="D11" s="37">
        <v>1.0</v>
      </c>
      <c r="E11" s="27">
        <v>6.0</v>
      </c>
      <c r="F11" s="27">
        <v>1.0</v>
      </c>
      <c r="G11" s="27">
        <v>7.0</v>
      </c>
      <c r="H11" s="27">
        <v>2.0</v>
      </c>
      <c r="I11" s="27">
        <v>4.0</v>
      </c>
      <c r="J11" s="27">
        <v>9.0</v>
      </c>
      <c r="K11" s="27">
        <v>5.0</v>
      </c>
      <c r="L11" s="27">
        <v>12.0</v>
      </c>
      <c r="M11" s="27">
        <v>7.0</v>
      </c>
      <c r="N11" s="27">
        <v>2.0</v>
      </c>
    </row>
    <row r="12">
      <c r="A12" s="27">
        <v>193847.0</v>
      </c>
      <c r="B12" s="27">
        <v>2.0</v>
      </c>
      <c r="C12" s="27">
        <v>4.0</v>
      </c>
      <c r="D12" s="37">
        <v>3.0</v>
      </c>
      <c r="E12" s="27">
        <v>3.0</v>
      </c>
      <c r="F12" s="27">
        <v>2.0</v>
      </c>
      <c r="G12" s="27">
        <v>2.0</v>
      </c>
      <c r="H12" s="27">
        <v>5.0</v>
      </c>
      <c r="I12" s="27">
        <v>9.0</v>
      </c>
      <c r="J12" s="27">
        <v>5.0</v>
      </c>
      <c r="K12" s="27">
        <v>8.0</v>
      </c>
      <c r="L12" s="27">
        <v>5.0</v>
      </c>
      <c r="M12" s="27">
        <v>13.0</v>
      </c>
      <c r="N12" s="27">
        <v>5.0</v>
      </c>
    </row>
    <row r="13">
      <c r="A13" s="27">
        <v>193880.0</v>
      </c>
      <c r="B13" s="27">
        <v>1.0</v>
      </c>
      <c r="C13" s="27">
        <v>4.0</v>
      </c>
      <c r="D13" s="37">
        <v>3.0</v>
      </c>
      <c r="E13" s="27">
        <v>4.0</v>
      </c>
      <c r="F13" s="27">
        <v>4.0</v>
      </c>
      <c r="G13" s="27">
        <v>8.0</v>
      </c>
      <c r="H13" s="27">
        <v>2.0</v>
      </c>
      <c r="I13" s="27">
        <v>5.0</v>
      </c>
      <c r="J13" s="27">
        <v>6.0</v>
      </c>
      <c r="K13" s="27">
        <v>6.0</v>
      </c>
      <c r="L13" s="27">
        <v>5.0</v>
      </c>
      <c r="M13" s="27">
        <v>12.0</v>
      </c>
      <c r="N13" s="27">
        <v>8.0</v>
      </c>
    </row>
    <row r="14">
      <c r="A14" s="27">
        <v>194084.0</v>
      </c>
      <c r="B14" s="27">
        <v>2.0</v>
      </c>
      <c r="C14" s="27">
        <v>2.0</v>
      </c>
      <c r="D14" s="37">
        <v>1.0</v>
      </c>
      <c r="E14" s="27">
        <v>4.0</v>
      </c>
      <c r="F14" s="27">
        <v>3.0</v>
      </c>
      <c r="G14" s="27">
        <v>7.0</v>
      </c>
      <c r="H14" s="27">
        <v>9.0</v>
      </c>
      <c r="I14" s="27">
        <v>1.0</v>
      </c>
      <c r="J14" s="27">
        <v>6.0</v>
      </c>
      <c r="K14" s="27">
        <v>10.0</v>
      </c>
      <c r="L14" s="27">
        <v>13.0</v>
      </c>
      <c r="M14" s="27">
        <v>8.0</v>
      </c>
      <c r="N14" s="27">
        <v>13.0</v>
      </c>
    </row>
    <row r="15">
      <c r="A15" s="27">
        <v>193907.0</v>
      </c>
      <c r="B15" s="27">
        <v>3.0</v>
      </c>
      <c r="C15" s="27">
        <v>2.0</v>
      </c>
      <c r="D15" s="37">
        <v>4.0</v>
      </c>
      <c r="E15" s="27">
        <v>4.0</v>
      </c>
      <c r="F15" s="27">
        <v>6.0</v>
      </c>
      <c r="G15" s="27">
        <v>2.0</v>
      </c>
      <c r="H15" s="27">
        <v>5.0</v>
      </c>
      <c r="I15" s="27">
        <v>9.0</v>
      </c>
      <c r="J15" s="27">
        <v>6.0</v>
      </c>
      <c r="K15" s="27">
        <v>1.0</v>
      </c>
      <c r="L15" s="27">
        <v>13.0</v>
      </c>
      <c r="M15" s="27">
        <v>1.0</v>
      </c>
      <c r="N15" s="27">
        <v>7.0</v>
      </c>
    </row>
    <row r="16">
      <c r="A16" s="27">
        <v>193936.0</v>
      </c>
      <c r="B16" s="27">
        <v>3.0</v>
      </c>
      <c r="C16" s="27">
        <v>1.0</v>
      </c>
      <c r="D16" s="37">
        <v>2.0</v>
      </c>
      <c r="E16" s="27">
        <v>4.0</v>
      </c>
      <c r="F16" s="27">
        <v>3.0</v>
      </c>
      <c r="G16" s="27">
        <v>6.0</v>
      </c>
      <c r="H16" s="27">
        <v>9.0</v>
      </c>
      <c r="I16" s="27">
        <v>2.0</v>
      </c>
      <c r="J16" s="27">
        <v>5.0</v>
      </c>
      <c r="K16" s="27">
        <v>4.0</v>
      </c>
      <c r="L16" s="27">
        <v>12.0</v>
      </c>
      <c r="M16" s="27">
        <v>7.0</v>
      </c>
      <c r="N16" s="27">
        <v>13.0</v>
      </c>
    </row>
    <row r="17">
      <c r="A17" s="27">
        <v>193952.0</v>
      </c>
      <c r="B17" s="27">
        <v>1.0</v>
      </c>
      <c r="C17" s="27">
        <v>4.0</v>
      </c>
      <c r="D17" s="37">
        <v>2.0</v>
      </c>
      <c r="E17" s="27">
        <v>4.0</v>
      </c>
      <c r="F17" s="27">
        <v>7.0</v>
      </c>
      <c r="G17" s="27">
        <v>7.0</v>
      </c>
      <c r="H17" s="27">
        <v>6.0</v>
      </c>
      <c r="I17" s="27">
        <v>6.0</v>
      </c>
      <c r="J17" s="27">
        <v>9.0</v>
      </c>
      <c r="K17" s="27">
        <v>5.0</v>
      </c>
      <c r="L17" s="27">
        <v>3.0</v>
      </c>
      <c r="M17" s="27">
        <v>13.0</v>
      </c>
      <c r="N17" s="27">
        <v>12.0</v>
      </c>
    </row>
    <row r="18">
      <c r="A18" s="27">
        <v>193954.0</v>
      </c>
      <c r="B18" s="27">
        <v>1.0</v>
      </c>
      <c r="C18" s="27">
        <v>4.0</v>
      </c>
      <c r="D18" s="37">
        <v>4.0</v>
      </c>
      <c r="E18" s="27">
        <v>4.0</v>
      </c>
      <c r="F18" s="27">
        <v>7.0</v>
      </c>
      <c r="G18" s="27">
        <v>4.0</v>
      </c>
      <c r="H18" s="27">
        <v>2.0</v>
      </c>
      <c r="I18" s="27">
        <v>9.0</v>
      </c>
      <c r="J18" s="27">
        <v>9.0</v>
      </c>
      <c r="K18" s="27">
        <v>9.0</v>
      </c>
      <c r="L18" s="27">
        <v>7.0</v>
      </c>
      <c r="M18" s="27">
        <v>9.0</v>
      </c>
      <c r="N18" s="27">
        <v>14.0</v>
      </c>
    </row>
    <row r="19">
      <c r="A19" s="27">
        <v>194209.0</v>
      </c>
      <c r="B19" s="27">
        <v>1.0</v>
      </c>
      <c r="C19" s="27">
        <v>3.0</v>
      </c>
      <c r="D19" s="37">
        <v>3.0</v>
      </c>
      <c r="E19" s="27">
        <v>4.0</v>
      </c>
      <c r="F19" s="27">
        <v>4.0</v>
      </c>
      <c r="G19" s="27">
        <v>1.0</v>
      </c>
      <c r="H19" s="27">
        <v>2.0</v>
      </c>
      <c r="I19" s="27">
        <v>9.0</v>
      </c>
      <c r="J19" s="27">
        <v>6.0</v>
      </c>
      <c r="K19" s="27">
        <v>3.0</v>
      </c>
      <c r="L19" s="27">
        <v>2.0</v>
      </c>
      <c r="M19" s="27">
        <v>12.0</v>
      </c>
      <c r="N19" s="27">
        <v>12.0</v>
      </c>
    </row>
    <row r="20">
      <c r="A20" s="27">
        <v>193987.0</v>
      </c>
      <c r="B20" s="27">
        <v>1.0</v>
      </c>
      <c r="C20" s="27">
        <v>1.0</v>
      </c>
      <c r="D20" s="37">
        <v>5.0</v>
      </c>
      <c r="E20" s="27">
        <v>1.0</v>
      </c>
      <c r="F20" s="27">
        <v>1.0</v>
      </c>
      <c r="G20" s="27">
        <v>2.0</v>
      </c>
      <c r="H20" s="27">
        <v>5.0</v>
      </c>
      <c r="I20" s="27">
        <v>4.0</v>
      </c>
      <c r="J20" s="27">
        <v>6.0</v>
      </c>
      <c r="K20" s="27">
        <v>11.0</v>
      </c>
      <c r="L20" s="27">
        <v>8.0</v>
      </c>
      <c r="M20" s="27">
        <v>2.0</v>
      </c>
      <c r="N20" s="27">
        <v>12.0</v>
      </c>
    </row>
    <row r="21">
      <c r="A21" s="27">
        <v>194213.0</v>
      </c>
      <c r="B21" s="27">
        <v>1.0</v>
      </c>
      <c r="C21" s="27">
        <v>2.0</v>
      </c>
      <c r="D21" s="37">
        <v>5.0</v>
      </c>
      <c r="E21" s="27">
        <v>4.0</v>
      </c>
      <c r="F21" s="27">
        <v>6.0</v>
      </c>
      <c r="G21" s="27">
        <v>2.0</v>
      </c>
      <c r="H21" s="27">
        <v>5.0</v>
      </c>
      <c r="I21" s="27">
        <v>1.0</v>
      </c>
      <c r="J21" s="27">
        <v>7.0</v>
      </c>
      <c r="K21" s="27">
        <v>8.0</v>
      </c>
      <c r="L21" s="27">
        <v>13.0</v>
      </c>
      <c r="M21" s="27">
        <v>1.0</v>
      </c>
      <c r="N21" s="27">
        <v>4.0</v>
      </c>
    </row>
    <row r="22">
      <c r="A22" s="27">
        <v>193937.0</v>
      </c>
      <c r="B22" s="27">
        <v>1.0</v>
      </c>
      <c r="C22" s="27">
        <v>4.0</v>
      </c>
      <c r="D22" s="37">
        <v>4.0</v>
      </c>
      <c r="E22" s="27">
        <v>4.0</v>
      </c>
      <c r="F22" s="27">
        <v>7.0</v>
      </c>
      <c r="G22" s="27">
        <v>4.0</v>
      </c>
      <c r="H22" s="27">
        <v>5.0</v>
      </c>
      <c r="I22" s="27">
        <v>1.0</v>
      </c>
      <c r="J22" s="27">
        <v>6.0</v>
      </c>
      <c r="K22" s="27">
        <v>2.0</v>
      </c>
      <c r="L22" s="27">
        <v>13.0</v>
      </c>
      <c r="M22" s="27">
        <v>1.0</v>
      </c>
      <c r="N22" s="27">
        <v>4.0</v>
      </c>
    </row>
    <row r="23">
      <c r="A23" s="27">
        <v>193942.0</v>
      </c>
      <c r="B23" s="27">
        <v>2.0</v>
      </c>
      <c r="C23" s="27">
        <v>4.0</v>
      </c>
      <c r="D23" s="37">
        <v>4.0</v>
      </c>
      <c r="E23" s="27">
        <v>3.0</v>
      </c>
      <c r="F23" s="27">
        <v>5.0</v>
      </c>
      <c r="G23" s="27">
        <v>2.0</v>
      </c>
      <c r="H23" s="27">
        <v>5.0</v>
      </c>
      <c r="I23" s="27">
        <v>3.0</v>
      </c>
      <c r="J23" s="27">
        <v>6.0</v>
      </c>
      <c r="K23" s="27">
        <v>8.0</v>
      </c>
      <c r="L23" s="27">
        <v>2.0</v>
      </c>
      <c r="M23" s="27">
        <v>10.0</v>
      </c>
      <c r="N23" s="27">
        <v>8.0</v>
      </c>
    </row>
    <row r="24">
      <c r="A24" s="27">
        <v>194165.0</v>
      </c>
      <c r="B24" s="27">
        <v>2.0</v>
      </c>
      <c r="C24" s="27">
        <v>4.0</v>
      </c>
      <c r="D24" s="37">
        <v>3.0</v>
      </c>
      <c r="E24" s="27">
        <v>4.0</v>
      </c>
      <c r="F24" s="27">
        <v>2.0</v>
      </c>
      <c r="G24" s="27">
        <v>6.0</v>
      </c>
      <c r="H24" s="27">
        <v>9.0</v>
      </c>
      <c r="I24" s="27">
        <v>2.0</v>
      </c>
      <c r="J24" s="27">
        <v>6.0</v>
      </c>
      <c r="K24" s="27">
        <v>8.0</v>
      </c>
      <c r="L24" s="27">
        <v>5.0</v>
      </c>
      <c r="M24" s="27">
        <v>9.0</v>
      </c>
      <c r="N24" s="27">
        <v>4.0</v>
      </c>
    </row>
    <row r="25">
      <c r="A25" s="27">
        <v>193885.0</v>
      </c>
      <c r="B25" s="27">
        <v>2.0</v>
      </c>
      <c r="C25" s="27">
        <v>4.0</v>
      </c>
      <c r="D25" s="37">
        <v>3.0</v>
      </c>
      <c r="E25" s="27">
        <v>4.0</v>
      </c>
      <c r="F25" s="27">
        <v>2.0</v>
      </c>
      <c r="G25" s="27">
        <v>7.0</v>
      </c>
      <c r="H25" s="27">
        <v>7.0</v>
      </c>
      <c r="I25" s="27">
        <v>6.0</v>
      </c>
      <c r="J25" s="27">
        <v>5.0</v>
      </c>
      <c r="K25" s="27">
        <v>8.0</v>
      </c>
      <c r="L25" s="27">
        <v>12.0</v>
      </c>
      <c r="M25" s="27">
        <v>6.0</v>
      </c>
      <c r="N25" s="27">
        <v>2.0</v>
      </c>
    </row>
    <row r="26">
      <c r="A26" s="27">
        <v>193861.0</v>
      </c>
      <c r="B26" s="27">
        <v>2.0</v>
      </c>
      <c r="C26" s="27">
        <v>4.0</v>
      </c>
      <c r="D26" s="37">
        <v>5.0</v>
      </c>
      <c r="E26" s="27">
        <v>6.0</v>
      </c>
      <c r="F26" s="27">
        <v>1.0</v>
      </c>
      <c r="G26" s="27">
        <v>8.0</v>
      </c>
      <c r="H26" s="27">
        <v>3.0</v>
      </c>
      <c r="I26" s="27">
        <v>3.0</v>
      </c>
      <c r="J26" s="27">
        <v>1.0</v>
      </c>
      <c r="K26" s="27">
        <v>3.0</v>
      </c>
      <c r="L26" s="27">
        <v>13.0</v>
      </c>
      <c r="M26" s="27">
        <v>14.0</v>
      </c>
      <c r="N26" s="27">
        <v>5.0</v>
      </c>
    </row>
    <row r="27">
      <c r="A27" s="27">
        <v>193953.0</v>
      </c>
      <c r="B27" s="27">
        <v>3.0</v>
      </c>
      <c r="C27" s="27">
        <v>2.0</v>
      </c>
      <c r="D27" s="37">
        <v>1.0</v>
      </c>
      <c r="E27" s="27">
        <v>6.0</v>
      </c>
      <c r="F27" s="27">
        <v>1.0</v>
      </c>
      <c r="G27" s="27">
        <v>4.0</v>
      </c>
      <c r="H27" s="27">
        <v>2.0</v>
      </c>
      <c r="I27" s="27">
        <v>7.0</v>
      </c>
      <c r="J27" s="27">
        <v>6.0</v>
      </c>
      <c r="K27" s="27">
        <v>12.0</v>
      </c>
      <c r="L27" s="27">
        <v>3.0</v>
      </c>
      <c r="M27" s="27">
        <v>4.0</v>
      </c>
      <c r="N27" s="27">
        <v>11.0</v>
      </c>
    </row>
    <row r="28">
      <c r="A28" s="27">
        <v>194172.0</v>
      </c>
      <c r="B28" s="27">
        <v>1.0</v>
      </c>
      <c r="C28" s="27">
        <v>4.0</v>
      </c>
      <c r="D28" s="37">
        <v>1.0</v>
      </c>
      <c r="E28" s="27">
        <v>1.0</v>
      </c>
      <c r="F28" s="27">
        <v>5.0</v>
      </c>
      <c r="G28" s="27">
        <v>4.0</v>
      </c>
      <c r="H28" s="27">
        <v>5.0</v>
      </c>
      <c r="I28" s="27">
        <v>8.0</v>
      </c>
      <c r="J28" s="27">
        <v>1.0</v>
      </c>
      <c r="K28" s="27">
        <v>3.0</v>
      </c>
      <c r="L28" s="27">
        <v>8.0</v>
      </c>
      <c r="M28" s="27">
        <v>5.0</v>
      </c>
      <c r="N28" s="27">
        <v>6.0</v>
      </c>
    </row>
    <row r="29">
      <c r="A29" s="27">
        <v>193891.0</v>
      </c>
      <c r="B29" s="27">
        <v>1.0</v>
      </c>
      <c r="C29" s="27">
        <v>2.0</v>
      </c>
      <c r="D29" s="37">
        <v>4.0</v>
      </c>
      <c r="E29" s="27">
        <v>4.0</v>
      </c>
      <c r="F29" s="27">
        <v>4.0</v>
      </c>
      <c r="G29" s="27">
        <v>4.0</v>
      </c>
      <c r="H29" s="27">
        <v>8.0</v>
      </c>
      <c r="I29" s="27">
        <v>1.0</v>
      </c>
      <c r="J29" s="27">
        <v>6.0</v>
      </c>
      <c r="K29" s="27">
        <v>7.0</v>
      </c>
      <c r="L29" s="27">
        <v>13.0</v>
      </c>
      <c r="M29" s="27">
        <v>9.0</v>
      </c>
      <c r="N29" s="27">
        <v>2.0</v>
      </c>
    </row>
    <row r="30">
      <c r="A30" s="27">
        <v>193892.0</v>
      </c>
      <c r="B30" s="27">
        <v>1.0</v>
      </c>
      <c r="C30" s="27">
        <v>3.0</v>
      </c>
      <c r="D30" s="37">
        <v>4.0</v>
      </c>
      <c r="E30" s="27">
        <v>5.0</v>
      </c>
      <c r="F30" s="27">
        <v>6.0</v>
      </c>
      <c r="G30" s="27">
        <v>4.0</v>
      </c>
      <c r="H30" s="27">
        <v>8.0</v>
      </c>
      <c r="I30" s="27">
        <v>8.0</v>
      </c>
      <c r="J30" s="27">
        <v>11.0</v>
      </c>
      <c r="K30" s="27">
        <v>9.0</v>
      </c>
      <c r="L30" s="27">
        <v>13.0</v>
      </c>
      <c r="M30" s="27">
        <v>1.0</v>
      </c>
      <c r="N30" s="27">
        <v>15.0</v>
      </c>
    </row>
    <row r="31">
      <c r="A31" s="27">
        <v>193924.0</v>
      </c>
      <c r="B31" s="27">
        <v>1.0</v>
      </c>
      <c r="C31" s="27">
        <v>3.0</v>
      </c>
      <c r="D31" s="37">
        <v>4.0</v>
      </c>
      <c r="E31" s="27">
        <v>4.0</v>
      </c>
      <c r="F31" s="27">
        <v>7.0</v>
      </c>
      <c r="G31" s="27">
        <v>4.0</v>
      </c>
      <c r="H31" s="27">
        <v>1.0</v>
      </c>
      <c r="I31" s="27">
        <v>4.0</v>
      </c>
      <c r="J31" s="27">
        <v>11.0</v>
      </c>
      <c r="K31" s="27">
        <v>6.0</v>
      </c>
      <c r="L31" s="27">
        <v>7.0</v>
      </c>
      <c r="M31" s="27">
        <v>7.0</v>
      </c>
      <c r="N31" s="27">
        <v>14.0</v>
      </c>
    </row>
    <row r="32">
      <c r="A32" s="27">
        <v>193897.0</v>
      </c>
      <c r="B32" s="27">
        <v>3.0</v>
      </c>
      <c r="C32" s="27">
        <v>2.0</v>
      </c>
      <c r="D32" s="37">
        <v>2.0</v>
      </c>
      <c r="E32" s="27">
        <v>4.0</v>
      </c>
      <c r="F32" s="27">
        <v>1.0</v>
      </c>
      <c r="G32" s="27">
        <v>8.0</v>
      </c>
      <c r="H32" s="27">
        <v>1.0</v>
      </c>
      <c r="I32" s="27">
        <v>3.0</v>
      </c>
      <c r="J32" s="27">
        <v>11.0</v>
      </c>
      <c r="K32" s="27">
        <v>9.0</v>
      </c>
      <c r="L32" s="27">
        <v>6.0</v>
      </c>
      <c r="M32" s="27">
        <v>2.0</v>
      </c>
      <c r="N32" s="27">
        <v>11.0</v>
      </c>
    </row>
    <row r="33">
      <c r="A33" s="27">
        <v>193996.0</v>
      </c>
      <c r="B33" s="27">
        <v>1.0</v>
      </c>
      <c r="C33" s="27">
        <v>3.0</v>
      </c>
      <c r="D33" s="37">
        <v>4.0</v>
      </c>
      <c r="E33" s="27">
        <v>5.0</v>
      </c>
      <c r="F33" s="27">
        <v>4.0</v>
      </c>
      <c r="G33" s="27">
        <v>4.0</v>
      </c>
      <c r="H33" s="27">
        <v>5.0</v>
      </c>
      <c r="I33" s="27">
        <v>7.0</v>
      </c>
      <c r="J33" s="27">
        <v>9.0</v>
      </c>
      <c r="K33" s="27">
        <v>9.0</v>
      </c>
      <c r="L33" s="27">
        <v>13.0</v>
      </c>
      <c r="M33" s="27">
        <v>10.0</v>
      </c>
      <c r="N33" s="27">
        <v>11.0</v>
      </c>
    </row>
    <row r="34">
      <c r="A34" s="27">
        <v>193872.0</v>
      </c>
      <c r="B34" s="27">
        <v>2.0</v>
      </c>
      <c r="C34" s="27">
        <v>2.0</v>
      </c>
      <c r="D34" s="37">
        <v>2.0</v>
      </c>
      <c r="E34" s="27">
        <v>2.0</v>
      </c>
      <c r="F34" s="27">
        <v>2.0</v>
      </c>
      <c r="G34" s="27">
        <v>7.0</v>
      </c>
      <c r="H34" s="27">
        <v>1.0</v>
      </c>
      <c r="I34" s="27">
        <v>9.0</v>
      </c>
      <c r="J34" s="27">
        <v>3.0</v>
      </c>
      <c r="K34" s="27">
        <v>8.0</v>
      </c>
      <c r="L34" s="27">
        <v>13.0</v>
      </c>
      <c r="M34" s="27">
        <v>7.0</v>
      </c>
      <c r="N34" s="27">
        <v>2.0</v>
      </c>
    </row>
    <row r="35">
      <c r="A35" s="27">
        <v>193910.0</v>
      </c>
      <c r="B35" s="27">
        <v>3.0</v>
      </c>
      <c r="C35" s="27">
        <v>2.0</v>
      </c>
      <c r="D35" s="37">
        <v>4.0</v>
      </c>
      <c r="E35" s="27">
        <v>3.0</v>
      </c>
      <c r="F35" s="27">
        <v>5.0</v>
      </c>
      <c r="G35" s="27">
        <v>3.0</v>
      </c>
      <c r="H35" s="27">
        <v>5.0</v>
      </c>
      <c r="I35" s="27">
        <v>1.0</v>
      </c>
      <c r="J35" s="27">
        <v>6.0</v>
      </c>
      <c r="K35" s="27">
        <v>6.0</v>
      </c>
      <c r="L35" s="27">
        <v>13.0</v>
      </c>
      <c r="M35" s="27">
        <v>1.0</v>
      </c>
      <c r="N35" s="27">
        <v>7.0</v>
      </c>
    </row>
    <row r="36">
      <c r="A36" s="27">
        <v>193869.0</v>
      </c>
      <c r="B36" s="27">
        <v>1.0</v>
      </c>
      <c r="C36" s="27">
        <v>3.0</v>
      </c>
      <c r="D36" s="37">
        <v>2.0</v>
      </c>
      <c r="E36" s="27">
        <v>6.0</v>
      </c>
      <c r="F36" s="27">
        <v>4.0</v>
      </c>
      <c r="G36" s="27">
        <v>2.0</v>
      </c>
      <c r="H36" s="27">
        <v>5.0</v>
      </c>
      <c r="I36" s="27">
        <v>8.0</v>
      </c>
      <c r="J36" s="27">
        <v>5.0</v>
      </c>
      <c r="K36" s="27">
        <v>9.0</v>
      </c>
      <c r="L36" s="27">
        <v>9.0</v>
      </c>
      <c r="M36" s="27">
        <v>9.0</v>
      </c>
      <c r="N36" s="27">
        <v>3.0</v>
      </c>
    </row>
    <row r="37">
      <c r="A37" s="27">
        <v>194001.0</v>
      </c>
      <c r="B37" s="27">
        <v>3.0</v>
      </c>
      <c r="C37" s="27">
        <v>4.0</v>
      </c>
      <c r="D37" s="37">
        <v>4.0</v>
      </c>
      <c r="E37" s="27">
        <v>4.0</v>
      </c>
      <c r="F37" s="27">
        <v>2.0</v>
      </c>
      <c r="G37" s="27">
        <v>1.0</v>
      </c>
      <c r="H37" s="27">
        <v>1.0</v>
      </c>
      <c r="I37" s="27">
        <v>3.0</v>
      </c>
      <c r="J37" s="27">
        <v>5.0</v>
      </c>
      <c r="K37" s="27">
        <v>4.0</v>
      </c>
      <c r="L37" s="27">
        <v>12.0</v>
      </c>
      <c r="M37" s="27">
        <v>2.0</v>
      </c>
      <c r="N37" s="27">
        <v>1.0</v>
      </c>
    </row>
    <row r="38">
      <c r="A38" s="27">
        <v>193871.0</v>
      </c>
      <c r="B38" s="27">
        <v>1.0</v>
      </c>
      <c r="C38" s="27">
        <v>2.0</v>
      </c>
      <c r="D38" s="37">
        <v>5.0</v>
      </c>
      <c r="E38" s="27">
        <v>6.0</v>
      </c>
      <c r="F38" s="27">
        <v>4.0</v>
      </c>
      <c r="G38" s="27">
        <v>5.0</v>
      </c>
      <c r="H38" s="27">
        <v>9.0</v>
      </c>
      <c r="I38" s="27">
        <v>1.0</v>
      </c>
      <c r="J38" s="27">
        <v>10.0</v>
      </c>
      <c r="K38" s="27">
        <v>7.0</v>
      </c>
      <c r="L38" s="27">
        <v>2.0</v>
      </c>
      <c r="M38" s="27">
        <v>9.0</v>
      </c>
      <c r="N38" s="27">
        <v>11.0</v>
      </c>
    </row>
    <row r="39">
      <c r="A39" s="27">
        <v>193967.0</v>
      </c>
      <c r="B39" s="27">
        <v>2.0</v>
      </c>
      <c r="C39" s="27">
        <v>4.0</v>
      </c>
      <c r="D39" s="37">
        <v>3.0</v>
      </c>
      <c r="E39" s="27">
        <v>4.0</v>
      </c>
      <c r="F39" s="27">
        <v>5.0</v>
      </c>
      <c r="G39" s="27">
        <v>8.0</v>
      </c>
      <c r="H39" s="27">
        <v>5.0</v>
      </c>
      <c r="I39" s="27">
        <v>7.0</v>
      </c>
      <c r="J39" s="27">
        <v>6.0</v>
      </c>
      <c r="K39" s="27">
        <v>8.0</v>
      </c>
      <c r="L39" s="27">
        <v>2.0</v>
      </c>
      <c r="M39" s="27">
        <v>14.0</v>
      </c>
      <c r="N39" s="27">
        <v>14.0</v>
      </c>
    </row>
    <row r="40">
      <c r="A40" s="27">
        <v>194026.0</v>
      </c>
      <c r="B40" s="27">
        <v>1.0</v>
      </c>
      <c r="C40" s="27">
        <v>2.0</v>
      </c>
      <c r="D40" s="37">
        <v>4.0</v>
      </c>
      <c r="E40" s="27">
        <v>4.0</v>
      </c>
      <c r="F40" s="27">
        <v>5.0</v>
      </c>
      <c r="G40" s="27">
        <v>4.0</v>
      </c>
      <c r="H40" s="27">
        <v>9.0</v>
      </c>
      <c r="I40" s="27">
        <v>1.0</v>
      </c>
      <c r="J40" s="27">
        <v>6.0</v>
      </c>
      <c r="K40" s="27">
        <v>2.0</v>
      </c>
      <c r="L40" s="27">
        <v>13.0</v>
      </c>
      <c r="M40" s="27">
        <v>9.0</v>
      </c>
      <c r="N40" s="27">
        <v>11.0</v>
      </c>
    </row>
    <row r="41">
      <c r="A41" s="27">
        <v>193925.0</v>
      </c>
      <c r="B41" s="27">
        <v>2.0</v>
      </c>
      <c r="C41" s="27">
        <v>4.0</v>
      </c>
      <c r="D41" s="37">
        <v>3.0</v>
      </c>
      <c r="E41" s="27">
        <v>1.0</v>
      </c>
      <c r="F41" s="27">
        <v>2.0</v>
      </c>
      <c r="G41" s="27">
        <v>4.0</v>
      </c>
      <c r="H41" s="27">
        <v>4.0</v>
      </c>
      <c r="I41" s="27">
        <v>4.0</v>
      </c>
      <c r="J41" s="27">
        <v>6.0</v>
      </c>
      <c r="K41" s="27">
        <v>9.0</v>
      </c>
      <c r="L41" s="27">
        <v>8.0</v>
      </c>
      <c r="M41" s="27">
        <v>4.0</v>
      </c>
      <c r="N41" s="27">
        <v>8.0</v>
      </c>
    </row>
    <row r="42">
      <c r="A42" s="27">
        <v>193993.0</v>
      </c>
      <c r="B42" s="27">
        <v>1.0</v>
      </c>
      <c r="C42" s="27">
        <v>4.0</v>
      </c>
      <c r="D42" s="37">
        <v>4.0</v>
      </c>
      <c r="E42" s="27">
        <v>4.0</v>
      </c>
      <c r="F42" s="27">
        <v>4.0</v>
      </c>
      <c r="G42" s="27">
        <v>4.0</v>
      </c>
      <c r="H42" s="27">
        <v>5.0</v>
      </c>
      <c r="I42" s="27">
        <v>9.0</v>
      </c>
      <c r="J42" s="27">
        <v>6.0</v>
      </c>
      <c r="K42" s="27">
        <v>6.0</v>
      </c>
      <c r="L42" s="27">
        <v>2.0</v>
      </c>
      <c r="M42" s="27">
        <v>1.0</v>
      </c>
      <c r="N42" s="27">
        <v>14.0</v>
      </c>
    </row>
    <row r="43">
      <c r="A43" s="27">
        <v>193849.0</v>
      </c>
      <c r="B43" s="27">
        <v>1.0</v>
      </c>
      <c r="C43" s="27">
        <v>2.0</v>
      </c>
      <c r="D43" s="37">
        <v>3.0</v>
      </c>
      <c r="E43" s="27">
        <v>3.0</v>
      </c>
      <c r="F43" s="27">
        <v>3.0</v>
      </c>
      <c r="G43" s="27">
        <v>4.0</v>
      </c>
      <c r="H43" s="27">
        <v>2.0</v>
      </c>
      <c r="I43" s="27">
        <v>9.0</v>
      </c>
      <c r="J43" s="27">
        <v>6.0</v>
      </c>
      <c r="K43" s="27">
        <v>8.0</v>
      </c>
      <c r="L43" s="27">
        <v>3.0</v>
      </c>
      <c r="M43" s="27">
        <v>12.0</v>
      </c>
      <c r="N43" s="27">
        <v>13.0</v>
      </c>
    </row>
    <row r="44">
      <c r="A44" s="27">
        <v>193870.0</v>
      </c>
      <c r="B44" s="27">
        <v>2.0</v>
      </c>
      <c r="C44" s="27">
        <v>1.0</v>
      </c>
      <c r="D44" s="37">
        <v>4.0</v>
      </c>
      <c r="E44" s="27">
        <v>4.0</v>
      </c>
      <c r="F44" s="27">
        <v>3.0</v>
      </c>
      <c r="G44" s="27">
        <v>7.0</v>
      </c>
      <c r="H44" s="27">
        <v>9.0</v>
      </c>
      <c r="I44" s="27">
        <v>5.0</v>
      </c>
      <c r="J44" s="27">
        <v>6.0</v>
      </c>
      <c r="K44" s="27">
        <v>3.0</v>
      </c>
      <c r="L44" s="27">
        <v>9.0</v>
      </c>
      <c r="M44" s="27">
        <v>5.0</v>
      </c>
      <c r="N44" s="27">
        <v>6.0</v>
      </c>
    </row>
    <row r="45">
      <c r="A45" s="27">
        <v>193873.0</v>
      </c>
      <c r="B45" s="27">
        <v>3.0</v>
      </c>
      <c r="C45" s="27">
        <v>4.0</v>
      </c>
      <c r="D45" s="37">
        <v>4.0</v>
      </c>
      <c r="E45" s="27">
        <v>4.0</v>
      </c>
      <c r="F45" s="27">
        <v>5.0</v>
      </c>
      <c r="G45" s="27">
        <v>6.0</v>
      </c>
      <c r="H45" s="27">
        <v>8.0</v>
      </c>
      <c r="I45" s="27">
        <v>3.0</v>
      </c>
      <c r="J45" s="27">
        <v>4.0</v>
      </c>
      <c r="K45" s="27">
        <v>6.0</v>
      </c>
      <c r="L45" s="27">
        <v>10.0</v>
      </c>
      <c r="M45" s="27">
        <v>11.0</v>
      </c>
      <c r="N45" s="27">
        <v>4.0</v>
      </c>
    </row>
    <row r="46">
      <c r="A46" s="27">
        <v>194021.0</v>
      </c>
      <c r="B46" s="27">
        <v>3.0</v>
      </c>
      <c r="C46" s="27">
        <v>3.0</v>
      </c>
      <c r="D46" s="37">
        <v>4.0</v>
      </c>
      <c r="E46" s="27">
        <v>3.0</v>
      </c>
      <c r="F46" s="27">
        <v>5.0</v>
      </c>
      <c r="G46" s="27">
        <v>1.0</v>
      </c>
      <c r="H46" s="27">
        <v>4.0</v>
      </c>
      <c r="I46" s="27">
        <v>8.0</v>
      </c>
      <c r="J46" s="27">
        <v>11.0</v>
      </c>
      <c r="K46" s="27">
        <v>3.0</v>
      </c>
      <c r="L46" s="27">
        <v>9.0</v>
      </c>
      <c r="M46" s="27">
        <v>10.0</v>
      </c>
      <c r="N46" s="27">
        <v>8.0</v>
      </c>
    </row>
    <row r="47">
      <c r="A47" s="27">
        <v>194047.0</v>
      </c>
      <c r="B47" s="27">
        <v>1.0</v>
      </c>
      <c r="C47" s="27">
        <v>2.0</v>
      </c>
      <c r="D47" s="37">
        <v>4.0</v>
      </c>
      <c r="E47" s="27">
        <v>4.0</v>
      </c>
      <c r="F47" s="27">
        <v>4.0</v>
      </c>
      <c r="G47" s="27">
        <v>4.0</v>
      </c>
      <c r="H47" s="27">
        <v>8.0</v>
      </c>
      <c r="I47" s="27">
        <v>1.0</v>
      </c>
      <c r="J47" s="27">
        <v>9.0</v>
      </c>
      <c r="K47" s="27">
        <v>10.0</v>
      </c>
      <c r="L47" s="27">
        <v>3.0</v>
      </c>
      <c r="M47" s="27">
        <v>9.0</v>
      </c>
      <c r="N47" s="27">
        <v>14.0</v>
      </c>
    </row>
    <row r="48">
      <c r="A48" s="27">
        <v>193883.0</v>
      </c>
      <c r="B48" s="27">
        <v>1.0</v>
      </c>
      <c r="C48" s="27">
        <v>3.0</v>
      </c>
      <c r="D48" s="37">
        <v>4.0</v>
      </c>
      <c r="E48" s="27">
        <v>5.0</v>
      </c>
      <c r="F48" s="27">
        <v>5.0</v>
      </c>
      <c r="G48" s="27">
        <v>4.0</v>
      </c>
      <c r="H48" s="27">
        <v>5.0</v>
      </c>
      <c r="I48" s="27">
        <v>9.0</v>
      </c>
      <c r="J48" s="27">
        <v>6.0</v>
      </c>
      <c r="K48" s="27">
        <v>7.0</v>
      </c>
      <c r="L48" s="27">
        <v>2.0</v>
      </c>
      <c r="M48" s="27">
        <v>9.0</v>
      </c>
      <c r="N48" s="27">
        <v>8.0</v>
      </c>
    </row>
    <row r="49">
      <c r="A49" s="27">
        <v>193877.0</v>
      </c>
      <c r="B49" s="27">
        <v>1.0</v>
      </c>
      <c r="C49" s="27">
        <v>2.0</v>
      </c>
      <c r="D49" s="37">
        <v>5.0</v>
      </c>
      <c r="E49" s="27">
        <v>4.0</v>
      </c>
      <c r="F49" s="27">
        <v>3.0</v>
      </c>
      <c r="G49" s="27">
        <v>3.0</v>
      </c>
      <c r="H49" s="27">
        <v>1.0</v>
      </c>
      <c r="I49" s="27">
        <v>3.0</v>
      </c>
      <c r="J49" s="27">
        <v>6.0</v>
      </c>
      <c r="K49" s="27">
        <v>4.0</v>
      </c>
      <c r="L49" s="27">
        <v>13.0</v>
      </c>
      <c r="M49" s="27">
        <v>11.0</v>
      </c>
      <c r="N49" s="27">
        <v>8.0</v>
      </c>
    </row>
    <row r="50">
      <c r="A50" s="27">
        <v>193913.0</v>
      </c>
      <c r="B50" s="27">
        <v>2.0</v>
      </c>
      <c r="C50" s="27">
        <v>4.0</v>
      </c>
      <c r="D50" s="37">
        <v>3.0</v>
      </c>
      <c r="E50" s="27">
        <v>4.0</v>
      </c>
      <c r="F50" s="27">
        <v>2.0</v>
      </c>
      <c r="G50" s="27">
        <v>6.0</v>
      </c>
      <c r="H50" s="27">
        <v>3.0</v>
      </c>
      <c r="I50" s="27">
        <v>8.0</v>
      </c>
      <c r="J50" s="27">
        <v>6.0</v>
      </c>
      <c r="K50" s="27">
        <v>8.0</v>
      </c>
      <c r="L50" s="27">
        <v>5.0</v>
      </c>
      <c r="M50" s="27">
        <v>14.0</v>
      </c>
      <c r="N50" s="27">
        <v>3.0</v>
      </c>
    </row>
    <row r="51">
      <c r="A51" s="27">
        <v>194012.0</v>
      </c>
      <c r="B51" s="27">
        <v>3.0</v>
      </c>
      <c r="C51" s="27">
        <v>4.0</v>
      </c>
      <c r="D51" s="37">
        <v>2.0</v>
      </c>
      <c r="E51" s="27">
        <v>4.0</v>
      </c>
      <c r="F51" s="27">
        <v>7.0</v>
      </c>
      <c r="G51" s="27">
        <v>6.0</v>
      </c>
      <c r="H51" s="27">
        <v>1.0</v>
      </c>
      <c r="I51" s="27">
        <v>3.0</v>
      </c>
      <c r="J51" s="27">
        <v>11.0</v>
      </c>
      <c r="K51" s="27">
        <v>9.0</v>
      </c>
      <c r="L51" s="27">
        <v>7.0</v>
      </c>
      <c r="M51" s="27">
        <v>3.0</v>
      </c>
      <c r="N51" s="27">
        <v>14.0</v>
      </c>
    </row>
    <row r="52">
      <c r="A52" s="27">
        <v>193919.0</v>
      </c>
      <c r="B52" s="27">
        <v>1.0</v>
      </c>
      <c r="C52" s="27">
        <v>3.0</v>
      </c>
      <c r="D52" s="37">
        <v>4.0</v>
      </c>
      <c r="E52" s="27">
        <v>4.0</v>
      </c>
      <c r="F52" s="27">
        <v>5.0</v>
      </c>
      <c r="G52" s="27">
        <v>4.0</v>
      </c>
      <c r="H52" s="27">
        <v>4.0</v>
      </c>
      <c r="I52" s="27">
        <v>9.0</v>
      </c>
      <c r="J52" s="27">
        <v>6.0</v>
      </c>
      <c r="K52" s="27">
        <v>3.0</v>
      </c>
      <c r="L52" s="27">
        <v>7.0</v>
      </c>
      <c r="M52" s="27">
        <v>10.0</v>
      </c>
      <c r="N52" s="27">
        <v>13.0</v>
      </c>
    </row>
    <row r="53">
      <c r="A53" s="27">
        <v>193956.0</v>
      </c>
      <c r="B53" s="27">
        <v>2.0</v>
      </c>
      <c r="C53" s="27">
        <v>1.0</v>
      </c>
      <c r="D53" s="37">
        <v>5.0</v>
      </c>
      <c r="E53" s="27">
        <v>4.0</v>
      </c>
      <c r="F53" s="27">
        <v>2.0</v>
      </c>
      <c r="G53" s="27">
        <v>8.0</v>
      </c>
      <c r="H53" s="27">
        <v>8.0</v>
      </c>
      <c r="I53" s="27">
        <v>6.0</v>
      </c>
      <c r="J53" s="27">
        <v>5.0</v>
      </c>
      <c r="K53" s="27">
        <v>6.0</v>
      </c>
      <c r="L53" s="27">
        <v>7.0</v>
      </c>
      <c r="M53" s="27">
        <v>9.0</v>
      </c>
      <c r="N53" s="27">
        <v>4.0</v>
      </c>
    </row>
    <row r="54">
      <c r="A54" s="27">
        <v>193957.0</v>
      </c>
      <c r="B54" s="27">
        <v>3.0</v>
      </c>
      <c r="C54" s="27">
        <v>4.0</v>
      </c>
      <c r="D54" s="37">
        <v>2.0</v>
      </c>
      <c r="E54" s="27">
        <v>2.0</v>
      </c>
      <c r="F54" s="27">
        <v>2.0</v>
      </c>
      <c r="G54" s="27">
        <v>7.0</v>
      </c>
      <c r="H54" s="27">
        <v>1.0</v>
      </c>
      <c r="I54" s="27">
        <v>3.0</v>
      </c>
      <c r="J54" s="27">
        <v>9.0</v>
      </c>
      <c r="K54" s="27">
        <v>10.0</v>
      </c>
      <c r="L54" s="27">
        <v>12.0</v>
      </c>
      <c r="M54" s="27">
        <v>10.0</v>
      </c>
      <c r="N54" s="27">
        <v>13.0</v>
      </c>
    </row>
    <row r="55">
      <c r="A55" s="27">
        <v>193905.0</v>
      </c>
      <c r="B55" s="27">
        <v>2.0</v>
      </c>
      <c r="C55" s="27">
        <v>2.0</v>
      </c>
      <c r="D55" s="37">
        <v>4.0</v>
      </c>
      <c r="E55" s="27">
        <v>3.0</v>
      </c>
      <c r="F55" s="27">
        <v>4.0</v>
      </c>
      <c r="G55" s="27">
        <v>4.0</v>
      </c>
      <c r="H55" s="27">
        <v>4.0</v>
      </c>
      <c r="I55" s="27">
        <v>1.0</v>
      </c>
      <c r="J55" s="27">
        <v>5.0</v>
      </c>
      <c r="K55" s="27">
        <v>9.0</v>
      </c>
      <c r="L55" s="27">
        <v>9.0</v>
      </c>
      <c r="M55" s="27">
        <v>9.0</v>
      </c>
      <c r="N55" s="27">
        <v>8.0</v>
      </c>
    </row>
    <row r="56">
      <c r="A56" s="27">
        <v>193878.0</v>
      </c>
      <c r="B56" s="27">
        <v>1.0</v>
      </c>
      <c r="C56" s="27">
        <v>4.0</v>
      </c>
      <c r="D56" s="37">
        <v>4.0</v>
      </c>
      <c r="E56" s="27">
        <v>4.0</v>
      </c>
      <c r="F56" s="27">
        <v>4.0</v>
      </c>
      <c r="G56" s="27">
        <v>4.0</v>
      </c>
      <c r="H56" s="27">
        <v>1.0</v>
      </c>
      <c r="I56" s="27">
        <v>2.0</v>
      </c>
      <c r="J56" s="27">
        <v>6.0</v>
      </c>
      <c r="K56" s="27">
        <v>9.0</v>
      </c>
      <c r="L56" s="27">
        <v>7.0</v>
      </c>
      <c r="M56" s="27">
        <v>11.0</v>
      </c>
      <c r="N56" s="27">
        <v>8.0</v>
      </c>
    </row>
    <row r="57">
      <c r="A57" s="27">
        <v>193857.0</v>
      </c>
      <c r="B57" s="27">
        <v>1.0</v>
      </c>
      <c r="C57" s="27">
        <v>2.0</v>
      </c>
      <c r="D57" s="37">
        <v>4.0</v>
      </c>
      <c r="E57" s="27">
        <v>4.0</v>
      </c>
      <c r="F57" s="27">
        <v>4.0</v>
      </c>
      <c r="G57" s="27">
        <v>4.0</v>
      </c>
      <c r="H57" s="27">
        <v>4.0</v>
      </c>
      <c r="I57" s="27">
        <v>1.0</v>
      </c>
      <c r="J57" s="27">
        <v>9.0</v>
      </c>
      <c r="K57" s="27">
        <v>12.0</v>
      </c>
      <c r="L57" s="27">
        <v>7.0</v>
      </c>
      <c r="M57" s="27">
        <v>11.0</v>
      </c>
      <c r="N57" s="27">
        <v>11.0</v>
      </c>
    </row>
    <row r="58">
      <c r="A58" s="27">
        <v>193949.0</v>
      </c>
      <c r="B58" s="27">
        <v>1.0</v>
      </c>
      <c r="C58" s="27">
        <v>3.0</v>
      </c>
      <c r="D58" s="37">
        <v>4.0</v>
      </c>
      <c r="E58" s="27">
        <v>4.0</v>
      </c>
      <c r="F58" s="27">
        <v>6.0</v>
      </c>
      <c r="G58" s="27">
        <v>4.0</v>
      </c>
      <c r="H58" s="27">
        <v>5.0</v>
      </c>
      <c r="I58" s="27">
        <v>8.0</v>
      </c>
      <c r="J58" s="27">
        <v>6.0</v>
      </c>
      <c r="K58" s="27">
        <v>9.0</v>
      </c>
      <c r="L58" s="27">
        <v>13.0</v>
      </c>
      <c r="M58" s="27">
        <v>12.0</v>
      </c>
      <c r="N58" s="27">
        <v>14.0</v>
      </c>
    </row>
    <row r="59">
      <c r="A59" s="27">
        <v>193959.0</v>
      </c>
      <c r="B59" s="27">
        <v>2.0</v>
      </c>
      <c r="C59" s="27">
        <v>2.0</v>
      </c>
      <c r="D59" s="37">
        <v>5.0</v>
      </c>
      <c r="E59" s="27">
        <v>4.0</v>
      </c>
      <c r="F59" s="27">
        <v>6.0</v>
      </c>
      <c r="G59" s="27">
        <v>4.0</v>
      </c>
      <c r="H59" s="27">
        <v>9.0</v>
      </c>
      <c r="I59" s="27">
        <v>1.0</v>
      </c>
      <c r="J59" s="27">
        <v>6.0</v>
      </c>
      <c r="K59" s="27">
        <v>6.0</v>
      </c>
      <c r="L59" s="27">
        <v>13.0</v>
      </c>
      <c r="M59" s="27">
        <v>1.0</v>
      </c>
      <c r="N59" s="27">
        <v>4.0</v>
      </c>
    </row>
    <row r="60">
      <c r="A60" s="27">
        <v>193995.0</v>
      </c>
      <c r="B60" s="27">
        <v>3.0</v>
      </c>
      <c r="C60" s="27">
        <v>4.0</v>
      </c>
      <c r="D60" s="37">
        <v>1.0</v>
      </c>
      <c r="E60" s="27">
        <v>2.0</v>
      </c>
      <c r="F60" s="27">
        <v>2.0</v>
      </c>
      <c r="G60" s="27">
        <v>7.0</v>
      </c>
      <c r="H60" s="27">
        <v>1.0</v>
      </c>
      <c r="I60" s="27">
        <v>3.0</v>
      </c>
      <c r="J60" s="27">
        <v>6.0</v>
      </c>
      <c r="K60" s="27">
        <v>12.0</v>
      </c>
      <c r="L60" s="27">
        <v>8.0</v>
      </c>
      <c r="M60" s="27">
        <v>11.0</v>
      </c>
      <c r="N60" s="27">
        <v>14.0</v>
      </c>
    </row>
    <row r="61">
      <c r="A61" s="27">
        <v>194067.0</v>
      </c>
      <c r="B61" s="27">
        <v>2.0</v>
      </c>
      <c r="C61" s="27">
        <v>3.0</v>
      </c>
      <c r="D61" s="37">
        <v>3.0</v>
      </c>
      <c r="E61" s="27">
        <v>2.0</v>
      </c>
      <c r="F61" s="27">
        <v>3.0</v>
      </c>
      <c r="G61" s="27">
        <v>8.0</v>
      </c>
      <c r="H61" s="27">
        <v>2.0</v>
      </c>
      <c r="I61" s="27">
        <v>10.0</v>
      </c>
      <c r="J61" s="27">
        <v>7.0</v>
      </c>
      <c r="K61" s="27">
        <v>3.0</v>
      </c>
      <c r="L61" s="27">
        <v>5.0</v>
      </c>
      <c r="M61" s="27">
        <v>9.0</v>
      </c>
      <c r="N61" s="27">
        <v>8.0</v>
      </c>
    </row>
    <row r="62">
      <c r="A62" s="27">
        <v>193922.0</v>
      </c>
      <c r="B62" s="27">
        <v>1.0</v>
      </c>
      <c r="C62" s="27">
        <v>1.0</v>
      </c>
      <c r="D62" s="37">
        <v>5.0</v>
      </c>
      <c r="E62" s="27">
        <v>4.0</v>
      </c>
      <c r="F62" s="27">
        <v>6.0</v>
      </c>
      <c r="G62" s="27">
        <v>6.0</v>
      </c>
      <c r="H62" s="27">
        <v>9.0</v>
      </c>
      <c r="I62" s="27">
        <v>9.0</v>
      </c>
      <c r="J62" s="27">
        <v>9.0</v>
      </c>
      <c r="K62" s="27">
        <v>10.0</v>
      </c>
      <c r="L62" s="27">
        <v>13.0</v>
      </c>
      <c r="M62" s="27">
        <v>12.0</v>
      </c>
      <c r="N62" s="27">
        <v>9.0</v>
      </c>
    </row>
    <row r="63">
      <c r="A63" s="27">
        <v>194052.0</v>
      </c>
      <c r="B63" s="27">
        <v>1.0</v>
      </c>
      <c r="C63" s="27">
        <v>4.0</v>
      </c>
      <c r="D63" s="37">
        <v>1.0</v>
      </c>
      <c r="E63" s="27">
        <v>1.0</v>
      </c>
      <c r="F63" s="27">
        <v>4.0</v>
      </c>
      <c r="G63" s="27">
        <v>6.0</v>
      </c>
      <c r="H63" s="27">
        <v>9.0</v>
      </c>
      <c r="I63" s="27">
        <v>5.0</v>
      </c>
      <c r="J63" s="27">
        <v>6.0</v>
      </c>
      <c r="K63" s="27">
        <v>3.0</v>
      </c>
      <c r="L63" s="27">
        <v>7.0</v>
      </c>
      <c r="M63" s="27">
        <v>12.0</v>
      </c>
      <c r="N63" s="27">
        <v>5.0</v>
      </c>
    </row>
    <row r="64">
      <c r="A64" s="27">
        <v>193887.0</v>
      </c>
      <c r="B64" s="27">
        <v>3.0</v>
      </c>
      <c r="C64" s="27">
        <v>2.0</v>
      </c>
      <c r="D64" s="37">
        <v>4.0</v>
      </c>
      <c r="E64" s="27">
        <v>4.0</v>
      </c>
      <c r="F64" s="27">
        <v>6.0</v>
      </c>
      <c r="G64" s="27">
        <v>2.0</v>
      </c>
      <c r="H64" s="27">
        <v>6.0</v>
      </c>
      <c r="I64" s="27">
        <v>9.0</v>
      </c>
      <c r="J64" s="27">
        <v>6.0</v>
      </c>
      <c r="K64" s="27">
        <v>7.0</v>
      </c>
      <c r="L64" s="27">
        <v>13.0</v>
      </c>
      <c r="M64" s="27">
        <v>1.0</v>
      </c>
      <c r="N64" s="27">
        <v>2.0</v>
      </c>
    </row>
    <row r="65">
      <c r="A65" s="27">
        <v>193899.0</v>
      </c>
      <c r="B65" s="27">
        <v>1.0</v>
      </c>
      <c r="C65" s="27">
        <v>4.0</v>
      </c>
      <c r="D65" s="37">
        <v>2.0</v>
      </c>
      <c r="E65" s="27">
        <v>4.0</v>
      </c>
      <c r="F65" s="27">
        <v>4.0</v>
      </c>
      <c r="G65" s="27">
        <v>4.0</v>
      </c>
      <c r="H65" s="27">
        <v>3.0</v>
      </c>
      <c r="I65" s="27">
        <v>5.0</v>
      </c>
      <c r="J65" s="27">
        <v>6.0</v>
      </c>
      <c r="K65" s="27">
        <v>10.0</v>
      </c>
      <c r="L65" s="27">
        <v>13.0</v>
      </c>
      <c r="M65" s="27">
        <v>12.0</v>
      </c>
      <c r="N65" s="27">
        <v>7.0</v>
      </c>
    </row>
    <row r="66">
      <c r="A66" s="27">
        <v>193912.0</v>
      </c>
      <c r="B66" s="27">
        <v>1.0</v>
      </c>
      <c r="C66" s="27">
        <v>4.0</v>
      </c>
      <c r="D66" s="37">
        <v>1.0</v>
      </c>
      <c r="E66" s="27">
        <v>3.0</v>
      </c>
      <c r="F66" s="27">
        <v>1.0</v>
      </c>
      <c r="G66" s="27">
        <v>8.0</v>
      </c>
      <c r="H66" s="27">
        <v>8.0</v>
      </c>
      <c r="I66" s="27">
        <v>2.0</v>
      </c>
      <c r="J66" s="27">
        <v>2.0</v>
      </c>
      <c r="K66" s="27">
        <v>12.0</v>
      </c>
      <c r="L66" s="27">
        <v>7.0</v>
      </c>
      <c r="M66" s="27">
        <v>14.0</v>
      </c>
      <c r="N66" s="27">
        <v>9.0</v>
      </c>
    </row>
    <row r="67">
      <c r="A67" s="27">
        <v>193884.0</v>
      </c>
      <c r="B67" s="27">
        <v>1.0</v>
      </c>
      <c r="C67" s="27">
        <v>4.0</v>
      </c>
      <c r="D67" s="37">
        <v>4.0</v>
      </c>
      <c r="E67" s="27">
        <v>4.0</v>
      </c>
      <c r="F67" s="27">
        <v>7.0</v>
      </c>
      <c r="G67" s="27">
        <v>4.0</v>
      </c>
      <c r="H67" s="27">
        <v>8.0</v>
      </c>
      <c r="I67" s="27">
        <v>8.0</v>
      </c>
      <c r="J67" s="27">
        <v>6.0</v>
      </c>
      <c r="K67" s="27">
        <v>9.0</v>
      </c>
      <c r="L67" s="27">
        <v>13.0</v>
      </c>
      <c r="M67" s="27">
        <v>11.0</v>
      </c>
      <c r="N67" s="27">
        <v>8.0</v>
      </c>
    </row>
    <row r="68">
      <c r="A68" s="27">
        <v>193893.0</v>
      </c>
      <c r="B68" s="27">
        <v>2.0</v>
      </c>
      <c r="C68" s="27">
        <v>1.0</v>
      </c>
      <c r="D68" s="37">
        <v>2.0</v>
      </c>
      <c r="E68" s="27">
        <v>4.0</v>
      </c>
      <c r="F68" s="27">
        <v>3.0</v>
      </c>
      <c r="G68" s="27">
        <v>3.0</v>
      </c>
      <c r="H68" s="27">
        <v>9.0</v>
      </c>
      <c r="I68" s="27">
        <v>4.0</v>
      </c>
      <c r="J68" s="27">
        <v>5.0</v>
      </c>
      <c r="K68" s="27">
        <v>4.0</v>
      </c>
      <c r="L68" s="27">
        <v>12.0</v>
      </c>
      <c r="M68" s="27">
        <v>7.0</v>
      </c>
      <c r="N68" s="27">
        <v>13.0</v>
      </c>
    </row>
    <row r="69">
      <c r="A69" s="27">
        <v>193850.0</v>
      </c>
      <c r="B69" s="27">
        <v>1.0</v>
      </c>
      <c r="C69" s="27">
        <v>3.0</v>
      </c>
      <c r="D69" s="37">
        <v>4.0</v>
      </c>
      <c r="E69" s="27">
        <v>4.0</v>
      </c>
      <c r="F69" s="27">
        <v>4.0</v>
      </c>
      <c r="G69" s="27">
        <v>2.0</v>
      </c>
      <c r="H69" s="27">
        <v>1.0</v>
      </c>
      <c r="I69" s="27">
        <v>1.0</v>
      </c>
      <c r="J69" s="27">
        <v>6.0</v>
      </c>
      <c r="K69" s="27">
        <v>9.0</v>
      </c>
      <c r="L69" s="27">
        <v>7.0</v>
      </c>
      <c r="M69" s="27">
        <v>1.0</v>
      </c>
      <c r="N69" s="27">
        <v>11.0</v>
      </c>
    </row>
    <row r="70">
      <c r="A70" s="27">
        <v>193882.0</v>
      </c>
      <c r="B70" s="27">
        <v>1.0</v>
      </c>
      <c r="C70" s="27">
        <v>4.0</v>
      </c>
      <c r="D70" s="37">
        <v>2.0</v>
      </c>
      <c r="E70" s="27">
        <v>4.0</v>
      </c>
      <c r="F70" s="27">
        <v>4.0</v>
      </c>
      <c r="G70" s="27">
        <v>4.0</v>
      </c>
      <c r="H70" s="27">
        <v>3.0</v>
      </c>
      <c r="I70" s="27">
        <v>5.0</v>
      </c>
      <c r="J70" s="27">
        <v>6.0</v>
      </c>
      <c r="K70" s="27">
        <v>10.0</v>
      </c>
      <c r="L70" s="27">
        <v>13.0</v>
      </c>
      <c r="M70" s="27">
        <v>12.0</v>
      </c>
      <c r="N70" s="27">
        <v>7.0</v>
      </c>
    </row>
    <row r="71">
      <c r="A71" s="27">
        <v>193901.0</v>
      </c>
      <c r="B71" s="27">
        <v>1.0</v>
      </c>
      <c r="C71" s="27">
        <v>3.0</v>
      </c>
      <c r="D71" s="37">
        <v>4.0</v>
      </c>
      <c r="E71" s="27">
        <v>5.0</v>
      </c>
      <c r="F71" s="27">
        <v>7.0</v>
      </c>
      <c r="G71" s="27">
        <v>1.0</v>
      </c>
      <c r="H71" s="27">
        <v>2.0</v>
      </c>
      <c r="I71" s="27">
        <v>8.0</v>
      </c>
      <c r="J71" s="27">
        <v>11.0</v>
      </c>
      <c r="K71" s="27">
        <v>11.0</v>
      </c>
      <c r="L71" s="27">
        <v>7.0</v>
      </c>
      <c r="M71" s="27">
        <v>10.0</v>
      </c>
      <c r="N71" s="27">
        <v>13.0</v>
      </c>
    </row>
    <row r="72">
      <c r="A72" s="27">
        <v>193908.0</v>
      </c>
      <c r="B72" s="27">
        <v>3.0</v>
      </c>
      <c r="C72" s="27">
        <v>4.0</v>
      </c>
      <c r="D72" s="37">
        <v>1.0</v>
      </c>
      <c r="E72" s="27">
        <v>1.0</v>
      </c>
      <c r="F72" s="27">
        <v>7.0</v>
      </c>
      <c r="G72" s="27">
        <v>7.0</v>
      </c>
      <c r="H72" s="27">
        <v>9.0</v>
      </c>
      <c r="I72" s="27">
        <v>4.0</v>
      </c>
      <c r="J72" s="27">
        <v>6.0</v>
      </c>
      <c r="K72" s="27">
        <v>10.0</v>
      </c>
      <c r="L72" s="27">
        <v>8.0</v>
      </c>
      <c r="M72" s="27">
        <v>7.0</v>
      </c>
      <c r="N72" s="27">
        <v>13.0</v>
      </c>
    </row>
    <row r="73">
      <c r="A73" s="27">
        <v>193934.0</v>
      </c>
      <c r="B73" s="27">
        <v>2.0</v>
      </c>
      <c r="C73" s="27">
        <v>4.0</v>
      </c>
      <c r="D73" s="37">
        <v>1.0</v>
      </c>
      <c r="E73" s="27">
        <v>6.0</v>
      </c>
      <c r="F73" s="27">
        <v>4.0</v>
      </c>
      <c r="G73" s="27">
        <v>7.0</v>
      </c>
      <c r="H73" s="27">
        <v>2.0</v>
      </c>
      <c r="I73" s="27">
        <v>4.0</v>
      </c>
      <c r="J73" s="27">
        <v>9.0</v>
      </c>
      <c r="K73" s="27">
        <v>10.0</v>
      </c>
      <c r="L73" s="27">
        <v>12.0</v>
      </c>
      <c r="M73" s="27">
        <v>7.0</v>
      </c>
      <c r="N73" s="27">
        <v>14.0</v>
      </c>
    </row>
    <row r="74">
      <c r="A74" s="27">
        <v>193944.0</v>
      </c>
      <c r="B74" s="27">
        <v>1.0</v>
      </c>
      <c r="C74" s="27">
        <v>3.0</v>
      </c>
      <c r="D74" s="37">
        <v>4.0</v>
      </c>
      <c r="E74" s="27">
        <v>5.0</v>
      </c>
      <c r="F74" s="27">
        <v>7.0</v>
      </c>
      <c r="G74" s="27">
        <v>1.0</v>
      </c>
      <c r="H74" s="27">
        <v>2.0</v>
      </c>
      <c r="I74" s="27">
        <v>8.0</v>
      </c>
      <c r="J74" s="27">
        <v>11.0</v>
      </c>
      <c r="K74" s="27">
        <v>11.0</v>
      </c>
      <c r="L74" s="27">
        <v>7.0</v>
      </c>
      <c r="M74" s="27">
        <v>10.0</v>
      </c>
      <c r="N74" s="27">
        <v>13.0</v>
      </c>
    </row>
    <row r="75">
      <c r="A75" s="27">
        <v>193955.0</v>
      </c>
      <c r="B75" s="27">
        <v>3.0</v>
      </c>
      <c r="C75" s="27">
        <v>2.0</v>
      </c>
      <c r="D75" s="37">
        <v>2.0</v>
      </c>
      <c r="E75" s="27">
        <v>2.0</v>
      </c>
      <c r="F75" s="27">
        <v>3.0</v>
      </c>
      <c r="G75" s="27">
        <v>7.0</v>
      </c>
      <c r="H75" s="27">
        <v>2.0</v>
      </c>
      <c r="I75" s="27">
        <v>6.0</v>
      </c>
      <c r="J75" s="27">
        <v>9.0</v>
      </c>
      <c r="K75" s="27">
        <v>11.0</v>
      </c>
      <c r="L75" s="27">
        <v>9.0</v>
      </c>
      <c r="M75" s="27">
        <v>5.0</v>
      </c>
      <c r="N75" s="27">
        <v>2.0</v>
      </c>
    </row>
    <row r="76">
      <c r="A76" s="27">
        <v>193988.0</v>
      </c>
      <c r="B76" s="27">
        <v>1.0</v>
      </c>
      <c r="C76" s="27">
        <v>4.0</v>
      </c>
      <c r="D76" s="37">
        <v>1.0</v>
      </c>
      <c r="E76" s="27">
        <v>6.0</v>
      </c>
      <c r="F76" s="27">
        <v>4.0</v>
      </c>
      <c r="G76" s="27">
        <v>6.0</v>
      </c>
      <c r="H76" s="27">
        <v>9.0</v>
      </c>
      <c r="I76" s="27">
        <v>9.0</v>
      </c>
      <c r="J76" s="27">
        <v>6.0</v>
      </c>
      <c r="K76" s="27">
        <v>2.0</v>
      </c>
      <c r="L76" s="27">
        <v>8.0</v>
      </c>
      <c r="M76" s="27">
        <v>9.0</v>
      </c>
      <c r="N76" s="27">
        <v>7.0</v>
      </c>
    </row>
    <row r="77">
      <c r="A77" s="27">
        <v>193946.0</v>
      </c>
      <c r="B77" s="27">
        <v>2.0</v>
      </c>
      <c r="C77" s="27">
        <v>4.0</v>
      </c>
      <c r="D77" s="37">
        <v>4.0</v>
      </c>
      <c r="E77" s="27">
        <v>4.0</v>
      </c>
      <c r="F77" s="27">
        <v>4.0</v>
      </c>
      <c r="G77" s="27">
        <v>4.0</v>
      </c>
      <c r="H77" s="27">
        <v>8.0</v>
      </c>
      <c r="I77" s="27">
        <v>3.0</v>
      </c>
      <c r="J77" s="27">
        <v>6.0</v>
      </c>
      <c r="K77" s="27">
        <v>12.0</v>
      </c>
      <c r="L77" s="27">
        <v>7.0</v>
      </c>
      <c r="M77" s="27">
        <v>11.0</v>
      </c>
      <c r="N77" s="27">
        <v>13.0</v>
      </c>
    </row>
    <row r="78">
      <c r="A78" s="27">
        <v>193935.0</v>
      </c>
      <c r="B78" s="27">
        <v>3.0</v>
      </c>
      <c r="C78" s="27">
        <v>4.0</v>
      </c>
      <c r="D78" s="37">
        <v>4.0</v>
      </c>
      <c r="E78" s="27">
        <v>4.0</v>
      </c>
      <c r="F78" s="27">
        <v>7.0</v>
      </c>
      <c r="G78" s="27">
        <v>4.0</v>
      </c>
      <c r="H78" s="27">
        <v>1.0</v>
      </c>
      <c r="I78" s="27">
        <v>4.0</v>
      </c>
      <c r="J78" s="27">
        <v>7.0</v>
      </c>
      <c r="K78" s="27">
        <v>9.0</v>
      </c>
      <c r="L78" s="27">
        <v>7.0</v>
      </c>
      <c r="M78" s="27">
        <v>3.0</v>
      </c>
      <c r="N78" s="27">
        <v>13.0</v>
      </c>
    </row>
    <row r="79">
      <c r="A79" s="27">
        <v>193931.0</v>
      </c>
      <c r="B79" s="27">
        <v>2.0</v>
      </c>
      <c r="C79" s="27">
        <v>4.0</v>
      </c>
      <c r="D79" s="37">
        <v>2.0</v>
      </c>
      <c r="E79" s="27">
        <v>2.0</v>
      </c>
      <c r="F79" s="27">
        <v>2.0</v>
      </c>
      <c r="G79" s="27">
        <v>7.0</v>
      </c>
      <c r="H79" s="27">
        <v>3.0</v>
      </c>
      <c r="I79" s="27">
        <v>9.0</v>
      </c>
      <c r="J79" s="27">
        <v>3.0</v>
      </c>
      <c r="K79" s="27">
        <v>8.0</v>
      </c>
      <c r="L79" s="27">
        <v>4.0</v>
      </c>
      <c r="M79" s="27">
        <v>5.0</v>
      </c>
      <c r="N79" s="27">
        <v>2.0</v>
      </c>
    </row>
    <row r="80">
      <c r="A80" s="27">
        <v>193876.0</v>
      </c>
      <c r="B80" s="27">
        <v>1.0</v>
      </c>
      <c r="C80" s="27">
        <v>4.0</v>
      </c>
      <c r="D80" s="37">
        <v>4.0</v>
      </c>
      <c r="E80" s="27">
        <v>4.0</v>
      </c>
      <c r="F80" s="27">
        <v>7.0</v>
      </c>
      <c r="G80" s="27">
        <v>4.0</v>
      </c>
      <c r="H80" s="27">
        <v>9.0</v>
      </c>
      <c r="I80" s="27">
        <v>4.0</v>
      </c>
      <c r="J80" s="27">
        <v>6.0</v>
      </c>
      <c r="K80" s="27">
        <v>9.0</v>
      </c>
      <c r="L80" s="27">
        <v>13.0</v>
      </c>
      <c r="M80" s="27">
        <v>11.0</v>
      </c>
      <c r="N80" s="27">
        <v>14.0</v>
      </c>
    </row>
    <row r="81">
      <c r="A81" s="27">
        <v>193902.0</v>
      </c>
      <c r="B81" s="27">
        <v>2.0</v>
      </c>
      <c r="C81" s="27">
        <v>2.0</v>
      </c>
      <c r="D81" s="37">
        <v>5.0</v>
      </c>
      <c r="E81" s="27">
        <v>4.0</v>
      </c>
      <c r="F81" s="27">
        <v>6.0</v>
      </c>
      <c r="G81" s="27">
        <v>3.0</v>
      </c>
      <c r="H81" s="27">
        <v>9.0</v>
      </c>
      <c r="I81" s="27">
        <v>1.0</v>
      </c>
      <c r="J81" s="27">
        <v>6.0</v>
      </c>
      <c r="K81" s="27">
        <v>6.0</v>
      </c>
      <c r="L81" s="27">
        <v>12.0</v>
      </c>
      <c r="M81" s="27">
        <v>8.0</v>
      </c>
      <c r="N81" s="27">
        <v>4.0</v>
      </c>
    </row>
    <row r="82">
      <c r="A82" s="27">
        <v>193890.0</v>
      </c>
      <c r="B82" s="27">
        <v>2.0</v>
      </c>
      <c r="C82" s="27">
        <v>4.0</v>
      </c>
      <c r="D82" s="37">
        <v>3.0</v>
      </c>
      <c r="E82" s="27">
        <v>1.0</v>
      </c>
      <c r="F82" s="27">
        <v>4.0</v>
      </c>
      <c r="G82" s="27">
        <v>6.0</v>
      </c>
      <c r="H82" s="27">
        <v>9.0</v>
      </c>
      <c r="I82" s="27">
        <v>4.0</v>
      </c>
      <c r="J82" s="27">
        <v>6.0</v>
      </c>
      <c r="K82" s="27">
        <v>2.0</v>
      </c>
      <c r="L82" s="27">
        <v>7.0</v>
      </c>
      <c r="M82" s="27">
        <v>12.0</v>
      </c>
      <c r="N82" s="27">
        <v>7.0</v>
      </c>
    </row>
    <row r="83">
      <c r="A83" s="27">
        <v>193879.0</v>
      </c>
      <c r="B83" s="27">
        <v>3.0</v>
      </c>
      <c r="C83" s="27">
        <v>2.0</v>
      </c>
      <c r="D83" s="37">
        <v>5.0</v>
      </c>
      <c r="E83" s="27">
        <v>3.0</v>
      </c>
      <c r="F83" s="27">
        <v>1.0</v>
      </c>
      <c r="G83" s="27">
        <v>3.0</v>
      </c>
      <c r="H83" s="27">
        <v>2.0</v>
      </c>
      <c r="I83" s="27">
        <v>4.0</v>
      </c>
      <c r="J83" s="27">
        <v>7.0</v>
      </c>
      <c r="K83" s="27">
        <v>7.0</v>
      </c>
      <c r="L83" s="27">
        <v>6.0</v>
      </c>
      <c r="M83" s="27">
        <v>6.0</v>
      </c>
      <c r="N83" s="27">
        <v>11.0</v>
      </c>
    </row>
    <row r="84">
      <c r="A84" s="27">
        <v>193900.0</v>
      </c>
      <c r="B84" s="27">
        <v>1.0</v>
      </c>
      <c r="C84" s="27">
        <v>4.0</v>
      </c>
      <c r="D84" s="37">
        <v>5.0</v>
      </c>
      <c r="E84" s="27">
        <v>4.0</v>
      </c>
      <c r="F84" s="27">
        <v>4.0</v>
      </c>
      <c r="G84" s="27">
        <v>1.0</v>
      </c>
      <c r="H84" s="27">
        <v>5.0</v>
      </c>
      <c r="I84" s="27">
        <v>6.0</v>
      </c>
      <c r="J84" s="27">
        <v>6.0</v>
      </c>
      <c r="K84" s="27">
        <v>12.0</v>
      </c>
      <c r="L84" s="27">
        <v>7.0</v>
      </c>
      <c r="M84" s="27">
        <v>12.0</v>
      </c>
      <c r="N84" s="27">
        <v>14.0</v>
      </c>
    </row>
    <row r="85">
      <c r="A85" s="27">
        <v>193918.0</v>
      </c>
      <c r="B85" s="27">
        <v>2.0</v>
      </c>
      <c r="C85" s="27">
        <v>4.0</v>
      </c>
      <c r="D85" s="37">
        <v>3.0</v>
      </c>
      <c r="E85" s="27">
        <v>6.0</v>
      </c>
      <c r="F85" s="27">
        <v>1.0</v>
      </c>
      <c r="G85" s="27">
        <v>7.0</v>
      </c>
      <c r="H85" s="27">
        <v>7.0</v>
      </c>
      <c r="I85" s="27">
        <v>10.0</v>
      </c>
      <c r="J85" s="27">
        <v>6.0</v>
      </c>
      <c r="K85" s="27">
        <v>8.0</v>
      </c>
      <c r="L85" s="27">
        <v>4.0</v>
      </c>
      <c r="M85" s="27">
        <v>9.0</v>
      </c>
      <c r="N85" s="27">
        <v>2.0</v>
      </c>
    </row>
    <row r="86">
      <c r="A86" s="27">
        <v>193933.0</v>
      </c>
      <c r="B86" s="27">
        <v>3.0</v>
      </c>
      <c r="C86" s="27">
        <v>2.0</v>
      </c>
      <c r="D86" s="37">
        <v>4.0</v>
      </c>
      <c r="E86" s="27">
        <v>4.0</v>
      </c>
      <c r="F86" s="27">
        <v>6.0</v>
      </c>
      <c r="G86" s="27">
        <v>2.0</v>
      </c>
      <c r="H86" s="27">
        <v>9.0</v>
      </c>
      <c r="I86" s="27">
        <v>1.0</v>
      </c>
      <c r="J86" s="27">
        <v>6.0</v>
      </c>
      <c r="K86" s="27">
        <v>8.0</v>
      </c>
      <c r="L86" s="27">
        <v>13.0</v>
      </c>
      <c r="M86" s="27">
        <v>9.0</v>
      </c>
      <c r="N86" s="27">
        <v>4.0</v>
      </c>
    </row>
    <row r="87">
      <c r="A87" s="27">
        <v>193915.0</v>
      </c>
      <c r="B87" s="27">
        <v>1.0</v>
      </c>
      <c r="C87" s="27">
        <v>1.0</v>
      </c>
      <c r="D87" s="37">
        <v>1.0</v>
      </c>
      <c r="E87" s="27">
        <v>1.0</v>
      </c>
      <c r="F87" s="27">
        <v>7.0</v>
      </c>
      <c r="G87" s="27">
        <v>4.0</v>
      </c>
      <c r="H87" s="27">
        <v>9.0</v>
      </c>
      <c r="I87" s="27">
        <v>4.0</v>
      </c>
      <c r="J87" s="27">
        <v>6.0</v>
      </c>
      <c r="K87" s="27">
        <v>11.0</v>
      </c>
      <c r="L87" s="27">
        <v>9.0</v>
      </c>
      <c r="M87" s="27">
        <v>7.0</v>
      </c>
      <c r="N87" s="27">
        <v>12.0</v>
      </c>
    </row>
    <row r="88">
      <c r="A88" s="27">
        <v>193971.0</v>
      </c>
      <c r="B88" s="27">
        <v>1.0</v>
      </c>
      <c r="C88" s="27">
        <v>2.0</v>
      </c>
      <c r="D88" s="37">
        <v>5.0</v>
      </c>
      <c r="E88" s="27">
        <v>1.0</v>
      </c>
      <c r="F88" s="27">
        <v>7.0</v>
      </c>
      <c r="G88" s="27">
        <v>6.0</v>
      </c>
      <c r="H88" s="27">
        <v>9.0</v>
      </c>
      <c r="I88" s="27">
        <v>1.0</v>
      </c>
      <c r="J88" s="27">
        <v>6.0</v>
      </c>
      <c r="K88" s="27">
        <v>2.0</v>
      </c>
      <c r="L88" s="27">
        <v>13.0</v>
      </c>
      <c r="M88" s="27">
        <v>9.0</v>
      </c>
      <c r="N88" s="27">
        <v>7.0</v>
      </c>
    </row>
    <row r="89">
      <c r="A89" s="27">
        <v>193970.0</v>
      </c>
      <c r="B89" s="27">
        <v>3.0</v>
      </c>
      <c r="C89" s="27">
        <v>3.0</v>
      </c>
      <c r="D89" s="37">
        <v>5.0</v>
      </c>
      <c r="E89" s="27">
        <v>6.0</v>
      </c>
      <c r="F89" s="27">
        <v>6.0</v>
      </c>
      <c r="G89" s="27">
        <v>3.0</v>
      </c>
      <c r="H89" s="27">
        <v>9.0</v>
      </c>
      <c r="I89" s="27">
        <v>2.0</v>
      </c>
      <c r="J89" s="27">
        <v>5.0</v>
      </c>
      <c r="K89" s="27">
        <v>6.0</v>
      </c>
      <c r="L89" s="27">
        <v>9.0</v>
      </c>
      <c r="M89" s="27">
        <v>8.0</v>
      </c>
      <c r="N89" s="27">
        <v>7.0</v>
      </c>
    </row>
    <row r="90">
      <c r="A90" s="27">
        <v>193960.0</v>
      </c>
      <c r="B90" s="27">
        <v>3.0</v>
      </c>
      <c r="C90" s="27">
        <v>4.0</v>
      </c>
      <c r="D90" s="37">
        <v>4.0</v>
      </c>
      <c r="E90" s="27">
        <v>4.0</v>
      </c>
      <c r="F90" s="27">
        <v>7.0</v>
      </c>
      <c r="G90" s="27">
        <v>4.0</v>
      </c>
      <c r="H90" s="27">
        <v>1.0</v>
      </c>
      <c r="I90" s="27">
        <v>4.0</v>
      </c>
      <c r="J90" s="27">
        <v>6.0</v>
      </c>
      <c r="K90" s="27">
        <v>12.0</v>
      </c>
      <c r="L90" s="27">
        <v>7.0</v>
      </c>
      <c r="M90" s="27">
        <v>11.0</v>
      </c>
      <c r="N90" s="27">
        <v>11.0</v>
      </c>
    </row>
    <row r="91">
      <c r="A91" s="27">
        <v>193932.0</v>
      </c>
      <c r="B91" s="27">
        <v>2.0</v>
      </c>
      <c r="C91" s="27">
        <v>4.0</v>
      </c>
      <c r="D91" s="37">
        <v>3.0</v>
      </c>
      <c r="E91" s="27">
        <v>6.0</v>
      </c>
      <c r="F91" s="27">
        <v>1.0</v>
      </c>
      <c r="G91" s="27">
        <v>7.0</v>
      </c>
      <c r="H91" s="27">
        <v>7.0</v>
      </c>
      <c r="I91" s="27">
        <v>10.0</v>
      </c>
      <c r="J91" s="27">
        <v>6.0</v>
      </c>
      <c r="K91" s="27">
        <v>8.0</v>
      </c>
      <c r="L91" s="27">
        <v>4.0</v>
      </c>
      <c r="M91" s="27">
        <v>9.0</v>
      </c>
      <c r="N91" s="27">
        <v>2.0</v>
      </c>
    </row>
    <row r="92">
      <c r="A92" s="27">
        <v>193881.0</v>
      </c>
      <c r="B92" s="27">
        <v>1.0</v>
      </c>
      <c r="C92" s="27">
        <v>2.0</v>
      </c>
      <c r="D92" s="37">
        <v>5.0</v>
      </c>
      <c r="E92" s="27">
        <v>4.0</v>
      </c>
      <c r="F92" s="27">
        <v>6.0</v>
      </c>
      <c r="G92" s="27">
        <v>5.0</v>
      </c>
      <c r="H92" s="27">
        <v>9.0</v>
      </c>
      <c r="I92" s="27">
        <v>1.0</v>
      </c>
      <c r="J92" s="27">
        <v>9.0</v>
      </c>
      <c r="K92" s="27">
        <v>9.0</v>
      </c>
      <c r="L92" s="27">
        <v>13.0</v>
      </c>
      <c r="M92" s="27">
        <v>9.0</v>
      </c>
      <c r="N92" s="27">
        <v>2.0</v>
      </c>
    </row>
    <row r="93">
      <c r="A93" s="27">
        <v>193904.0</v>
      </c>
      <c r="B93" s="27">
        <v>1.0</v>
      </c>
      <c r="C93" s="27">
        <v>2.0</v>
      </c>
      <c r="D93" s="37">
        <v>4.0</v>
      </c>
      <c r="E93" s="27">
        <v>4.0</v>
      </c>
      <c r="F93" s="27">
        <v>6.0</v>
      </c>
      <c r="G93" s="27">
        <v>4.0</v>
      </c>
      <c r="H93" s="27">
        <v>5.0</v>
      </c>
      <c r="I93" s="27">
        <v>9.0</v>
      </c>
      <c r="J93" s="27">
        <v>6.0</v>
      </c>
      <c r="K93" s="27">
        <v>7.0</v>
      </c>
      <c r="L93" s="27">
        <v>13.0</v>
      </c>
      <c r="M93" s="27">
        <v>9.0</v>
      </c>
      <c r="N93" s="27">
        <v>2.0</v>
      </c>
    </row>
    <row r="94">
      <c r="A94" s="27">
        <v>193898.0</v>
      </c>
      <c r="B94" s="27">
        <v>1.0</v>
      </c>
      <c r="C94" s="27">
        <v>3.0</v>
      </c>
      <c r="D94" s="37">
        <v>3.0</v>
      </c>
      <c r="E94" s="27">
        <v>1.0</v>
      </c>
      <c r="F94" s="27">
        <v>1.0</v>
      </c>
      <c r="G94" s="27">
        <v>6.0</v>
      </c>
      <c r="H94" s="27">
        <v>1.0</v>
      </c>
      <c r="I94" s="27">
        <v>8.0</v>
      </c>
      <c r="J94" s="27">
        <v>2.0</v>
      </c>
      <c r="K94" s="27">
        <v>7.0</v>
      </c>
      <c r="L94" s="27">
        <v>1.0</v>
      </c>
      <c r="M94" s="27">
        <v>14.0</v>
      </c>
      <c r="N94" s="27">
        <v>14.0</v>
      </c>
    </row>
    <row r="95">
      <c r="A95" s="27">
        <v>193886.0</v>
      </c>
      <c r="B95" s="27">
        <v>1.0</v>
      </c>
      <c r="C95" s="27">
        <v>4.0</v>
      </c>
      <c r="D95" s="37">
        <v>4.0</v>
      </c>
      <c r="E95" s="27">
        <v>4.0</v>
      </c>
      <c r="F95" s="27">
        <v>5.0</v>
      </c>
      <c r="G95" s="27">
        <v>4.0</v>
      </c>
      <c r="H95" s="27">
        <v>5.0</v>
      </c>
      <c r="I95" s="27">
        <v>9.0</v>
      </c>
      <c r="J95" s="27">
        <v>6.0</v>
      </c>
      <c r="K95" s="27">
        <v>3.0</v>
      </c>
      <c r="L95" s="27">
        <v>2.0</v>
      </c>
      <c r="M95" s="27">
        <v>12.0</v>
      </c>
      <c r="N95" s="27">
        <v>14.0</v>
      </c>
    </row>
    <row r="96">
      <c r="A96" s="27">
        <v>194110.0</v>
      </c>
      <c r="B96" s="27">
        <v>3.0</v>
      </c>
      <c r="C96" s="27">
        <v>2.0</v>
      </c>
      <c r="D96" s="37">
        <v>3.0</v>
      </c>
      <c r="E96" s="27">
        <v>2.0</v>
      </c>
      <c r="F96" s="27">
        <v>2.0</v>
      </c>
      <c r="G96" s="27">
        <v>7.0</v>
      </c>
      <c r="H96" s="27">
        <v>2.0</v>
      </c>
      <c r="I96" s="27">
        <v>7.0</v>
      </c>
      <c r="J96" s="27">
        <v>10.0</v>
      </c>
      <c r="K96" s="27">
        <v>3.0</v>
      </c>
      <c r="L96" s="27">
        <v>12.0</v>
      </c>
      <c r="M96" s="27">
        <v>10.0</v>
      </c>
      <c r="N96" s="27">
        <v>13.0</v>
      </c>
    </row>
    <row r="97">
      <c r="A97" s="27">
        <v>193852.0</v>
      </c>
      <c r="B97" s="27">
        <v>2.0</v>
      </c>
      <c r="C97" s="27">
        <v>4.0</v>
      </c>
      <c r="D97" s="37">
        <v>3.0</v>
      </c>
      <c r="E97" s="27">
        <v>4.0</v>
      </c>
      <c r="F97" s="27">
        <v>5.0</v>
      </c>
      <c r="G97" s="27">
        <v>1.0</v>
      </c>
      <c r="H97" s="27">
        <v>6.0</v>
      </c>
      <c r="I97" s="27">
        <v>7.0</v>
      </c>
      <c r="J97" s="27">
        <v>5.0</v>
      </c>
      <c r="K97" s="27">
        <v>9.0</v>
      </c>
      <c r="L97" s="27">
        <v>12.0</v>
      </c>
      <c r="M97" s="27">
        <v>13.0</v>
      </c>
      <c r="N97" s="27">
        <v>1.0</v>
      </c>
    </row>
    <row r="98">
      <c r="A98" s="27">
        <v>193867.0</v>
      </c>
      <c r="B98" s="27">
        <v>1.0</v>
      </c>
      <c r="C98" s="27">
        <v>2.0</v>
      </c>
      <c r="D98" s="37">
        <v>5.0</v>
      </c>
      <c r="E98" s="27">
        <v>4.0</v>
      </c>
      <c r="F98" s="27">
        <v>6.0</v>
      </c>
      <c r="G98" s="27">
        <v>3.0</v>
      </c>
      <c r="H98" s="27">
        <v>9.0</v>
      </c>
      <c r="I98" s="27">
        <v>1.0</v>
      </c>
      <c r="J98" s="27">
        <v>6.0</v>
      </c>
      <c r="K98" s="27">
        <v>1.0</v>
      </c>
      <c r="L98" s="27">
        <v>13.0</v>
      </c>
      <c r="M98" s="27">
        <v>11.0</v>
      </c>
      <c r="N98" s="27">
        <v>1.0</v>
      </c>
    </row>
    <row r="99">
      <c r="A99" s="27">
        <v>193923.0</v>
      </c>
      <c r="B99" s="27">
        <v>1.0</v>
      </c>
      <c r="C99" s="27">
        <v>2.0</v>
      </c>
      <c r="D99" s="37">
        <v>4.0</v>
      </c>
      <c r="E99" s="27">
        <v>1.0</v>
      </c>
      <c r="F99" s="27">
        <v>7.0</v>
      </c>
      <c r="G99" s="27">
        <v>4.0</v>
      </c>
      <c r="H99" s="27">
        <v>9.0</v>
      </c>
      <c r="I99" s="27">
        <v>9.0</v>
      </c>
      <c r="J99" s="27">
        <v>9.0</v>
      </c>
      <c r="K99" s="27">
        <v>11.0</v>
      </c>
      <c r="L99" s="27">
        <v>11.0</v>
      </c>
      <c r="M99" s="27">
        <v>10.0</v>
      </c>
      <c r="N99" s="27">
        <v>8.0</v>
      </c>
    </row>
    <row r="100">
      <c r="A100" s="27">
        <v>193969.0</v>
      </c>
      <c r="B100" s="27">
        <v>1.0</v>
      </c>
      <c r="C100" s="27">
        <v>4.0</v>
      </c>
      <c r="D100" s="37">
        <v>4.0</v>
      </c>
      <c r="E100" s="27">
        <v>4.0</v>
      </c>
      <c r="F100" s="27">
        <v>7.0</v>
      </c>
      <c r="G100" s="27">
        <v>4.0</v>
      </c>
      <c r="H100" s="27">
        <v>1.0</v>
      </c>
      <c r="I100" s="27">
        <v>9.0</v>
      </c>
      <c r="J100" s="27">
        <v>6.0</v>
      </c>
      <c r="K100" s="27">
        <v>9.0</v>
      </c>
      <c r="L100" s="27">
        <v>13.0</v>
      </c>
      <c r="M100" s="27">
        <v>1.0</v>
      </c>
      <c r="N100" s="27">
        <v>11.0</v>
      </c>
    </row>
    <row r="101">
      <c r="A101" s="27">
        <v>193930.0</v>
      </c>
      <c r="B101" s="27">
        <v>3.0</v>
      </c>
      <c r="C101" s="27">
        <v>4.0</v>
      </c>
      <c r="D101" s="37">
        <v>4.0</v>
      </c>
      <c r="E101" s="27">
        <v>4.0</v>
      </c>
      <c r="F101" s="27">
        <v>5.0</v>
      </c>
      <c r="G101" s="27">
        <v>4.0</v>
      </c>
      <c r="H101" s="27">
        <v>5.0</v>
      </c>
      <c r="I101" s="27">
        <v>3.0</v>
      </c>
      <c r="J101" s="27">
        <v>6.0</v>
      </c>
      <c r="K101" s="27">
        <v>9.0</v>
      </c>
      <c r="L101" s="27">
        <v>2.0</v>
      </c>
      <c r="M101" s="27">
        <v>13.0</v>
      </c>
      <c r="N101" s="27">
        <v>5.0</v>
      </c>
    </row>
    <row r="102">
      <c r="A102" s="27">
        <v>194182.0</v>
      </c>
      <c r="B102" s="27">
        <v>2.0</v>
      </c>
      <c r="C102" s="27">
        <v>4.0</v>
      </c>
      <c r="D102" s="37">
        <v>3.0</v>
      </c>
      <c r="E102" s="27">
        <v>4.0</v>
      </c>
      <c r="F102" s="27">
        <v>4.0</v>
      </c>
      <c r="G102" s="27">
        <v>6.0</v>
      </c>
      <c r="H102" s="27">
        <v>1.0</v>
      </c>
      <c r="I102" s="27">
        <v>2.0</v>
      </c>
      <c r="J102" s="27">
        <v>6.0</v>
      </c>
      <c r="K102" s="27">
        <v>8.0</v>
      </c>
      <c r="L102" s="27">
        <v>7.0</v>
      </c>
      <c r="M102" s="27">
        <v>9.0</v>
      </c>
      <c r="N102" s="27">
        <v>4.0</v>
      </c>
    </row>
    <row r="103">
      <c r="A103" s="27">
        <v>193979.0</v>
      </c>
      <c r="B103" s="27">
        <v>1.0</v>
      </c>
      <c r="C103" s="27">
        <v>1.0</v>
      </c>
      <c r="D103" s="37">
        <v>5.0</v>
      </c>
      <c r="E103" s="27">
        <v>6.0</v>
      </c>
      <c r="F103" s="27">
        <v>4.0</v>
      </c>
      <c r="G103" s="27">
        <v>8.0</v>
      </c>
      <c r="H103" s="27">
        <v>8.0</v>
      </c>
      <c r="I103" s="27">
        <v>7.0</v>
      </c>
      <c r="J103" s="27">
        <v>9.0</v>
      </c>
      <c r="K103" s="27">
        <v>5.0</v>
      </c>
      <c r="L103" s="27">
        <v>7.0</v>
      </c>
      <c r="M103" s="27">
        <v>13.0</v>
      </c>
      <c r="N103" s="27">
        <v>6.0</v>
      </c>
    </row>
    <row r="104">
      <c r="A104" s="27">
        <v>193859.0</v>
      </c>
      <c r="B104" s="27">
        <v>3.0</v>
      </c>
      <c r="C104" s="27">
        <v>2.0</v>
      </c>
      <c r="D104" s="37">
        <v>4.0</v>
      </c>
      <c r="E104" s="27">
        <v>4.0</v>
      </c>
      <c r="F104" s="27">
        <v>5.0</v>
      </c>
      <c r="G104" s="27">
        <v>4.0</v>
      </c>
      <c r="H104" s="27">
        <v>8.0</v>
      </c>
      <c r="I104" s="27">
        <v>3.0</v>
      </c>
      <c r="J104" s="27">
        <v>6.0</v>
      </c>
      <c r="K104" s="27">
        <v>6.0</v>
      </c>
      <c r="L104" s="27">
        <v>6.0</v>
      </c>
      <c r="M104" s="27">
        <v>1.0</v>
      </c>
      <c r="N104" s="27">
        <v>11.0</v>
      </c>
    </row>
    <row r="105">
      <c r="A105" s="27">
        <v>193927.0</v>
      </c>
      <c r="B105" s="27">
        <v>1.0</v>
      </c>
      <c r="C105" s="27">
        <v>1.0</v>
      </c>
      <c r="D105" s="37">
        <v>5.0</v>
      </c>
      <c r="E105" s="27">
        <v>6.0</v>
      </c>
      <c r="F105" s="27">
        <v>6.0</v>
      </c>
      <c r="G105" s="27">
        <v>8.0</v>
      </c>
      <c r="H105" s="27">
        <v>9.0</v>
      </c>
      <c r="I105" s="27">
        <v>7.0</v>
      </c>
      <c r="J105" s="27">
        <v>10.0</v>
      </c>
      <c r="K105" s="27">
        <v>2.0</v>
      </c>
      <c r="L105" s="27">
        <v>12.0</v>
      </c>
      <c r="M105" s="27">
        <v>13.0</v>
      </c>
      <c r="N105" s="27">
        <v>6.0</v>
      </c>
    </row>
    <row r="106">
      <c r="A106" s="27">
        <v>193864.0</v>
      </c>
      <c r="B106" s="27">
        <v>1.0</v>
      </c>
      <c r="C106" s="27">
        <v>3.0</v>
      </c>
      <c r="D106" s="37">
        <v>4.0</v>
      </c>
      <c r="E106" s="27">
        <v>5.0</v>
      </c>
      <c r="F106" s="27">
        <v>4.0</v>
      </c>
      <c r="G106" s="27">
        <v>4.0</v>
      </c>
      <c r="H106" s="27">
        <v>5.0</v>
      </c>
      <c r="I106" s="27">
        <v>5.0</v>
      </c>
      <c r="J106" s="27">
        <v>9.0</v>
      </c>
      <c r="K106" s="27">
        <v>3.0</v>
      </c>
      <c r="L106" s="27">
        <v>9.0</v>
      </c>
      <c r="M106" s="27">
        <v>10.0</v>
      </c>
      <c r="N106" s="27">
        <v>13.0</v>
      </c>
    </row>
    <row r="107">
      <c r="A107" s="27">
        <v>194010.0</v>
      </c>
      <c r="B107" s="27">
        <v>1.0</v>
      </c>
      <c r="C107" s="27">
        <v>4.0</v>
      </c>
      <c r="D107" s="37">
        <v>4.0</v>
      </c>
      <c r="E107" s="27">
        <v>1.0</v>
      </c>
      <c r="F107" s="27">
        <v>7.0</v>
      </c>
      <c r="G107" s="27">
        <v>6.0</v>
      </c>
      <c r="H107" s="27">
        <v>7.0</v>
      </c>
      <c r="I107" s="27">
        <v>4.0</v>
      </c>
      <c r="J107" s="27">
        <v>2.0</v>
      </c>
      <c r="K107" s="27">
        <v>9.0</v>
      </c>
      <c r="L107" s="27">
        <v>10.0</v>
      </c>
      <c r="M107" s="27">
        <v>9.0</v>
      </c>
      <c r="N107" s="27">
        <v>3.0</v>
      </c>
    </row>
    <row r="108">
      <c r="A108" s="27">
        <v>193950.0</v>
      </c>
      <c r="B108" s="27">
        <v>1.0</v>
      </c>
      <c r="C108" s="27">
        <v>2.0</v>
      </c>
      <c r="D108" s="37">
        <v>4.0</v>
      </c>
      <c r="E108" s="27">
        <v>4.0</v>
      </c>
      <c r="F108" s="27">
        <v>5.0</v>
      </c>
      <c r="G108" s="27">
        <v>4.0</v>
      </c>
      <c r="H108" s="27">
        <v>5.0</v>
      </c>
      <c r="I108" s="27">
        <v>9.0</v>
      </c>
      <c r="J108" s="27">
        <v>6.0</v>
      </c>
      <c r="K108" s="27">
        <v>6.0</v>
      </c>
      <c r="L108" s="27">
        <v>13.0</v>
      </c>
      <c r="M108" s="27">
        <v>1.0</v>
      </c>
      <c r="N108" s="27">
        <v>8.0</v>
      </c>
    </row>
    <row r="109">
      <c r="A109" s="27">
        <v>193914.0</v>
      </c>
      <c r="B109" s="27">
        <v>1.0</v>
      </c>
      <c r="C109" s="27">
        <v>3.0</v>
      </c>
      <c r="D109" s="37">
        <v>4.0</v>
      </c>
      <c r="E109" s="27">
        <v>4.0</v>
      </c>
      <c r="F109" s="27">
        <v>4.0</v>
      </c>
      <c r="G109" s="27">
        <v>4.0</v>
      </c>
      <c r="H109" s="27">
        <v>8.0</v>
      </c>
      <c r="I109" s="27">
        <v>9.0</v>
      </c>
      <c r="J109" s="27">
        <v>9.0</v>
      </c>
      <c r="K109" s="27">
        <v>9.0</v>
      </c>
      <c r="L109" s="27">
        <v>2.0</v>
      </c>
      <c r="M109" s="27">
        <v>10.0</v>
      </c>
      <c r="N109" s="27">
        <v>14.0</v>
      </c>
    </row>
    <row r="110">
      <c r="A110" s="27">
        <v>194107.0</v>
      </c>
      <c r="B110" s="27">
        <v>1.0</v>
      </c>
      <c r="C110" s="27">
        <v>3.0</v>
      </c>
      <c r="D110" s="37">
        <v>4.0</v>
      </c>
      <c r="E110" s="27">
        <v>4.0</v>
      </c>
      <c r="F110" s="27">
        <v>4.0</v>
      </c>
      <c r="G110" s="27">
        <v>4.0</v>
      </c>
      <c r="H110" s="27">
        <v>8.0</v>
      </c>
      <c r="I110" s="27">
        <v>9.0</v>
      </c>
      <c r="J110" s="27">
        <v>9.0</v>
      </c>
      <c r="K110" s="27">
        <v>10.0</v>
      </c>
      <c r="L110" s="27">
        <v>2.0</v>
      </c>
      <c r="M110" s="27">
        <v>10.0</v>
      </c>
      <c r="N110" s="27">
        <v>14.0</v>
      </c>
    </row>
    <row r="111">
      <c r="A111" s="27">
        <v>194033.0</v>
      </c>
      <c r="B111" s="27">
        <v>1.0</v>
      </c>
      <c r="C111" s="27">
        <v>3.0</v>
      </c>
      <c r="D111" s="37">
        <v>4.0</v>
      </c>
      <c r="E111" s="27">
        <v>4.0</v>
      </c>
      <c r="F111" s="27">
        <v>3.0</v>
      </c>
      <c r="G111" s="27">
        <v>4.0</v>
      </c>
      <c r="H111" s="27">
        <v>1.0</v>
      </c>
      <c r="I111" s="27">
        <v>2.0</v>
      </c>
      <c r="J111" s="27">
        <v>8.0</v>
      </c>
      <c r="K111" s="27">
        <v>3.0</v>
      </c>
      <c r="L111" s="27">
        <v>7.0</v>
      </c>
      <c r="M111" s="27">
        <v>13.0</v>
      </c>
      <c r="N111" s="27">
        <v>13.0</v>
      </c>
    </row>
    <row r="112">
      <c r="A112" s="27">
        <v>194034.0</v>
      </c>
      <c r="B112" s="27">
        <v>1.0</v>
      </c>
      <c r="C112" s="27">
        <v>4.0</v>
      </c>
      <c r="D112" s="37">
        <v>2.0</v>
      </c>
      <c r="E112" s="27">
        <v>1.0</v>
      </c>
      <c r="F112" s="27">
        <v>7.0</v>
      </c>
      <c r="G112" s="27">
        <v>4.0</v>
      </c>
      <c r="H112" s="27">
        <v>1.0</v>
      </c>
      <c r="I112" s="27">
        <v>2.0</v>
      </c>
      <c r="J112" s="27">
        <v>3.0</v>
      </c>
      <c r="K112" s="27">
        <v>8.0</v>
      </c>
      <c r="L112" s="27">
        <v>8.0</v>
      </c>
      <c r="M112" s="27">
        <v>7.0</v>
      </c>
      <c r="N112" s="27">
        <v>13.0</v>
      </c>
    </row>
    <row r="113">
      <c r="A113" s="27">
        <v>194062.0</v>
      </c>
      <c r="B113" s="27">
        <v>2.0</v>
      </c>
      <c r="C113" s="27">
        <v>2.0</v>
      </c>
      <c r="D113" s="37">
        <v>5.0</v>
      </c>
      <c r="E113" s="27">
        <v>4.0</v>
      </c>
      <c r="F113" s="27">
        <v>6.0</v>
      </c>
      <c r="G113" s="27">
        <v>3.0</v>
      </c>
      <c r="H113" s="27">
        <v>9.0</v>
      </c>
      <c r="I113" s="27">
        <v>6.0</v>
      </c>
      <c r="J113" s="27">
        <v>6.0</v>
      </c>
      <c r="K113" s="27">
        <v>8.0</v>
      </c>
      <c r="L113" s="27">
        <v>13.0</v>
      </c>
      <c r="M113" s="27">
        <v>12.0</v>
      </c>
      <c r="N113" s="27">
        <v>2.0</v>
      </c>
    </row>
    <row r="114">
      <c r="A114" s="27">
        <v>194071.0</v>
      </c>
      <c r="B114" s="27">
        <v>2.0</v>
      </c>
      <c r="C114" s="27">
        <v>1.0</v>
      </c>
      <c r="D114" s="37">
        <v>3.0</v>
      </c>
      <c r="E114" s="27">
        <v>4.0</v>
      </c>
      <c r="F114" s="27">
        <v>7.0</v>
      </c>
      <c r="G114" s="27">
        <v>7.0</v>
      </c>
      <c r="H114" s="27">
        <v>2.0</v>
      </c>
      <c r="I114" s="27">
        <v>5.0</v>
      </c>
      <c r="J114" s="27">
        <v>6.0</v>
      </c>
      <c r="K114" s="27">
        <v>5.0</v>
      </c>
      <c r="L114" s="27">
        <v>4.0</v>
      </c>
      <c r="M114" s="27">
        <v>8.0</v>
      </c>
      <c r="N114" s="27">
        <v>12.0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57"/>
  </cols>
  <sheetData>
    <row r="1">
      <c r="A1" s="35" t="s">
        <v>1231</v>
      </c>
      <c r="B1" s="35" t="s">
        <v>1232</v>
      </c>
    </row>
    <row r="2">
      <c r="A2" s="27">
        <v>1.0</v>
      </c>
      <c r="B2" s="27" t="s">
        <v>1233</v>
      </c>
    </row>
    <row r="3">
      <c r="A3" s="27">
        <v>2.0</v>
      </c>
      <c r="B3" s="27" t="s">
        <v>1234</v>
      </c>
    </row>
    <row r="4">
      <c r="A4" s="27">
        <v>3.0</v>
      </c>
      <c r="B4" s="27" t="s">
        <v>1235</v>
      </c>
    </row>
    <row r="5">
      <c r="A5" s="27">
        <v>4.0</v>
      </c>
      <c r="B5" s="27" t="s">
        <v>1236</v>
      </c>
    </row>
    <row r="6">
      <c r="A6" s="27">
        <v>5.0</v>
      </c>
      <c r="B6" s="27" t="s">
        <v>1237</v>
      </c>
    </row>
  </sheetData>
  <drawing r:id="rId1"/>
</worksheet>
</file>