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orpion Trades\Desktop\Analytics\Data Associate Course - Sparta\Dashboards and Drill-Down Analytics\"/>
    </mc:Choice>
  </mc:AlternateContent>
  <bookViews>
    <workbookView xWindow="-120" yWindow="-120" windowWidth="20736" windowHeight="11160" tabRatio="775" activeTab="6"/>
  </bookViews>
  <sheets>
    <sheet name="Emp_List" sheetId="3" r:id="rId1"/>
    <sheet name="Training_List" sheetId="2" r:id="rId2"/>
    <sheet name="Emp_Training_Tracker" sheetId="9" r:id="rId3"/>
    <sheet name="Data" sheetId="15" r:id="rId4"/>
    <sheet name="Index" sheetId="14" r:id="rId5"/>
    <sheet name="QRY" sheetId="11" r:id="rId6"/>
    <sheet name="Dashboard" sheetId="13" r:id="rId7"/>
  </sheets>
  <definedNames>
    <definedName name="_xlnm._FilterDatabase" localSheetId="2" hidden="1">Emp_Training_Tracker!$A$1:$J$151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1" l="1"/>
  <c r="D13" i="11"/>
  <c r="D14" i="11"/>
  <c r="D15" i="11"/>
  <c r="D16" i="11"/>
  <c r="D17" i="11"/>
  <c r="D18" i="11"/>
  <c r="D19" i="11"/>
  <c r="D20" i="11"/>
  <c r="D21" i="11"/>
  <c r="D22" i="11"/>
  <c r="D23" i="11"/>
  <c r="D11" i="11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58" i="15"/>
  <c r="I58" i="15"/>
  <c r="H59" i="15"/>
  <c r="I59" i="15"/>
  <c r="H60" i="15"/>
  <c r="I60" i="15"/>
  <c r="H61" i="15"/>
  <c r="I61" i="15"/>
  <c r="H62" i="15"/>
  <c r="I62" i="15"/>
  <c r="H63" i="15"/>
  <c r="I63" i="15"/>
  <c r="H64" i="15"/>
  <c r="I64" i="15"/>
  <c r="H65" i="15"/>
  <c r="I65" i="15"/>
  <c r="H66" i="15"/>
  <c r="I66" i="15"/>
  <c r="H67" i="15"/>
  <c r="I67" i="15"/>
  <c r="H68" i="15"/>
  <c r="I68" i="15"/>
  <c r="H69" i="15"/>
  <c r="I69" i="15"/>
  <c r="H70" i="15"/>
  <c r="I70" i="15"/>
  <c r="H71" i="15"/>
  <c r="I71" i="15"/>
  <c r="H72" i="15"/>
  <c r="I72" i="15"/>
  <c r="H73" i="15"/>
  <c r="I73" i="15"/>
  <c r="H74" i="15"/>
  <c r="I74" i="15"/>
  <c r="H75" i="15"/>
  <c r="I75" i="15"/>
  <c r="H76" i="15"/>
  <c r="I76" i="15"/>
  <c r="H77" i="15"/>
  <c r="I77" i="15"/>
  <c r="H78" i="15"/>
  <c r="I78" i="15"/>
  <c r="H79" i="15"/>
  <c r="I79" i="15"/>
  <c r="H80" i="15"/>
  <c r="I80" i="15"/>
  <c r="H81" i="15"/>
  <c r="I81" i="15"/>
  <c r="H82" i="15"/>
  <c r="I82" i="15"/>
  <c r="H83" i="15"/>
  <c r="I83" i="15"/>
  <c r="H84" i="15"/>
  <c r="I84" i="15"/>
  <c r="H85" i="15"/>
  <c r="I85" i="15"/>
  <c r="H86" i="15"/>
  <c r="I86" i="15"/>
  <c r="H87" i="15"/>
  <c r="I87" i="15"/>
  <c r="H88" i="15"/>
  <c r="I88" i="15"/>
  <c r="H89" i="15"/>
  <c r="I89" i="15"/>
  <c r="H90" i="15"/>
  <c r="I90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H99" i="15"/>
  <c r="I99" i="15"/>
  <c r="H100" i="15"/>
  <c r="I100" i="15"/>
  <c r="H101" i="15"/>
  <c r="I101" i="15"/>
  <c r="H102" i="15"/>
  <c r="I102" i="15"/>
  <c r="H103" i="15"/>
  <c r="I103" i="15"/>
  <c r="H104" i="15"/>
  <c r="I104" i="15"/>
  <c r="H105" i="15"/>
  <c r="I105" i="15"/>
  <c r="H106" i="15"/>
  <c r="I106" i="15"/>
  <c r="H107" i="15"/>
  <c r="I107" i="15"/>
  <c r="H108" i="15"/>
  <c r="I108" i="15"/>
  <c r="H109" i="15"/>
  <c r="I109" i="15"/>
  <c r="H110" i="15"/>
  <c r="I110" i="15"/>
  <c r="H111" i="15"/>
  <c r="I111" i="15"/>
  <c r="H112" i="15"/>
  <c r="I112" i="15"/>
  <c r="H113" i="15"/>
  <c r="I113" i="15"/>
  <c r="H114" i="15"/>
  <c r="I114" i="15"/>
  <c r="H115" i="15"/>
  <c r="I115" i="15"/>
  <c r="H116" i="15"/>
  <c r="I116" i="15"/>
  <c r="H117" i="15"/>
  <c r="I117" i="15"/>
  <c r="H118" i="15"/>
  <c r="I118" i="15"/>
  <c r="H119" i="15"/>
  <c r="I119" i="15"/>
  <c r="H120" i="15"/>
  <c r="I120" i="15"/>
  <c r="H121" i="15"/>
  <c r="I121" i="15"/>
  <c r="H122" i="15"/>
  <c r="I122" i="15"/>
  <c r="H123" i="15"/>
  <c r="I123" i="15"/>
  <c r="H124" i="15"/>
  <c r="I124" i="15"/>
  <c r="H125" i="15"/>
  <c r="I125" i="15"/>
  <c r="H126" i="15"/>
  <c r="I126" i="15"/>
  <c r="H127" i="15"/>
  <c r="I127" i="15"/>
  <c r="H128" i="15"/>
  <c r="I128" i="15"/>
  <c r="H129" i="15"/>
  <c r="I129" i="15"/>
  <c r="H130" i="15"/>
  <c r="I130" i="15"/>
  <c r="H131" i="15"/>
  <c r="I131" i="15"/>
  <c r="H132" i="15"/>
  <c r="I132" i="15"/>
  <c r="H133" i="15"/>
  <c r="I133" i="15"/>
  <c r="H134" i="15"/>
  <c r="I134" i="15"/>
  <c r="H135" i="15"/>
  <c r="I135" i="15"/>
  <c r="H136" i="15"/>
  <c r="I136" i="15"/>
  <c r="H137" i="15"/>
  <c r="I137" i="15"/>
  <c r="H138" i="15"/>
  <c r="I138" i="15"/>
  <c r="H139" i="15"/>
  <c r="I139" i="15"/>
  <c r="H140" i="15"/>
  <c r="I140" i="15"/>
  <c r="H141" i="15"/>
  <c r="I141" i="15"/>
  <c r="H142" i="15"/>
  <c r="I142" i="15"/>
  <c r="H143" i="15"/>
  <c r="I143" i="15"/>
  <c r="H144" i="15"/>
  <c r="I144" i="15"/>
  <c r="H145" i="15"/>
  <c r="I145" i="15"/>
  <c r="H146" i="15"/>
  <c r="I146" i="15"/>
  <c r="H147" i="15"/>
  <c r="I147" i="15"/>
  <c r="H148" i="15"/>
  <c r="I148" i="15"/>
  <c r="H149" i="15"/>
  <c r="I149" i="15"/>
  <c r="H150" i="15"/>
  <c r="I150" i="15"/>
  <c r="H151" i="15"/>
  <c r="I151" i="15"/>
  <c r="H152" i="15"/>
  <c r="I152" i="15"/>
  <c r="H153" i="15"/>
  <c r="I153" i="15"/>
  <c r="H154" i="15"/>
  <c r="I154" i="15"/>
  <c r="H155" i="15"/>
  <c r="I155" i="15"/>
  <c r="H156" i="15"/>
  <c r="I156" i="15"/>
  <c r="H157" i="15"/>
  <c r="I157" i="15"/>
  <c r="H158" i="15"/>
  <c r="I158" i="15"/>
  <c r="H159" i="15"/>
  <c r="I159" i="15"/>
  <c r="F6" i="11"/>
  <c r="E6" i="11"/>
  <c r="G7" i="15" s="1"/>
  <c r="D6" i="11"/>
  <c r="N7" i="15" l="1"/>
  <c r="D51" i="11" s="1"/>
  <c r="Q7" i="15"/>
  <c r="C39" i="11" s="1"/>
  <c r="F5" i="11" l="1"/>
  <c r="E5" i="11"/>
  <c r="E7" i="15" s="1"/>
  <c r="E11" i="15" s="1"/>
  <c r="D5" i="11"/>
  <c r="G5" i="11" s="1"/>
  <c r="D4" i="11"/>
  <c r="P7" i="15"/>
  <c r="C32" i="11" s="1"/>
  <c r="F4" i="11"/>
  <c r="E4" i="11"/>
  <c r="F7" i="15" s="1"/>
  <c r="C54" i="11" l="1"/>
  <c r="C55" i="11"/>
  <c r="E154" i="15"/>
  <c r="E146" i="15"/>
  <c r="E138" i="15"/>
  <c r="E130" i="15"/>
  <c r="E122" i="15"/>
  <c r="E114" i="15"/>
  <c r="E106" i="15"/>
  <c r="E98" i="15"/>
  <c r="E90" i="15"/>
  <c r="E82" i="15"/>
  <c r="E74" i="15"/>
  <c r="E66" i="15"/>
  <c r="E58" i="15"/>
  <c r="E50" i="15"/>
  <c r="E42" i="15"/>
  <c r="E34" i="15"/>
  <c r="E26" i="15"/>
  <c r="E18" i="15"/>
  <c r="E153" i="15"/>
  <c r="E145" i="15"/>
  <c r="E137" i="15"/>
  <c r="E121" i="15"/>
  <c r="E113" i="15"/>
  <c r="E81" i="15"/>
  <c r="E73" i="15"/>
  <c r="E65" i="15"/>
  <c r="E57" i="15"/>
  <c r="E49" i="15"/>
  <c r="E41" i="15"/>
  <c r="E33" i="15"/>
  <c r="E25" i="15"/>
  <c r="E17" i="15"/>
  <c r="E10" i="15"/>
  <c r="E152" i="15"/>
  <c r="E144" i="15"/>
  <c r="E136" i="15"/>
  <c r="E128" i="15"/>
  <c r="E120" i="15"/>
  <c r="E112" i="15"/>
  <c r="E104" i="15"/>
  <c r="E96" i="15"/>
  <c r="E88" i="15"/>
  <c r="E80" i="15"/>
  <c r="E72" i="15"/>
  <c r="E64" i="15"/>
  <c r="E56" i="15"/>
  <c r="E48" i="15"/>
  <c r="E40" i="15"/>
  <c r="E32" i="15"/>
  <c r="E24" i="15"/>
  <c r="E16" i="15"/>
  <c r="E129" i="15"/>
  <c r="E159" i="15"/>
  <c r="E151" i="15"/>
  <c r="E143" i="15"/>
  <c r="E135" i="15"/>
  <c r="E127" i="15"/>
  <c r="E119" i="15"/>
  <c r="E111" i="15"/>
  <c r="E103" i="15"/>
  <c r="E95" i="15"/>
  <c r="E87" i="15"/>
  <c r="E79" i="15"/>
  <c r="E71" i="15"/>
  <c r="E63" i="15"/>
  <c r="E55" i="15"/>
  <c r="E47" i="15"/>
  <c r="E39" i="15"/>
  <c r="E31" i="15"/>
  <c r="E23" i="15"/>
  <c r="E15" i="15"/>
  <c r="E105" i="15"/>
  <c r="E158" i="15"/>
  <c r="E150" i="15"/>
  <c r="E142" i="15"/>
  <c r="E134" i="15"/>
  <c r="E126" i="15"/>
  <c r="E118" i="15"/>
  <c r="E110" i="15"/>
  <c r="E102" i="15"/>
  <c r="E94" i="15"/>
  <c r="E86" i="15"/>
  <c r="E78" i="15"/>
  <c r="E70" i="15"/>
  <c r="E62" i="15"/>
  <c r="E54" i="15"/>
  <c r="E46" i="15"/>
  <c r="E38" i="15"/>
  <c r="E30" i="15"/>
  <c r="E22" i="15"/>
  <c r="E14" i="15"/>
  <c r="E89" i="15"/>
  <c r="E157" i="15"/>
  <c r="E149" i="15"/>
  <c r="E141" i="15"/>
  <c r="E133" i="15"/>
  <c r="E125" i="15"/>
  <c r="E117" i="15"/>
  <c r="E109" i="15"/>
  <c r="E101" i="15"/>
  <c r="E93" i="15"/>
  <c r="E85" i="15"/>
  <c r="E77" i="15"/>
  <c r="E69" i="15"/>
  <c r="E61" i="15"/>
  <c r="E53" i="15"/>
  <c r="E45" i="15"/>
  <c r="E37" i="15"/>
  <c r="E29" i="15"/>
  <c r="E21" i="15"/>
  <c r="E13" i="15"/>
  <c r="E97" i="15"/>
  <c r="E156" i="15"/>
  <c r="E148" i="15"/>
  <c r="E140" i="15"/>
  <c r="E132" i="15"/>
  <c r="E124" i="15"/>
  <c r="E116" i="15"/>
  <c r="E108" i="15"/>
  <c r="E100" i="15"/>
  <c r="E92" i="15"/>
  <c r="E84" i="15"/>
  <c r="E76" i="15"/>
  <c r="E68" i="15"/>
  <c r="E60" i="15"/>
  <c r="E52" i="15"/>
  <c r="E44" i="15"/>
  <c r="E36" i="15"/>
  <c r="E28" i="15"/>
  <c r="E20" i="15"/>
  <c r="E12" i="15"/>
  <c r="E155" i="15"/>
  <c r="E147" i="15"/>
  <c r="E139" i="15"/>
  <c r="E131" i="15"/>
  <c r="E123" i="15"/>
  <c r="E115" i="15"/>
  <c r="E107" i="15"/>
  <c r="E99" i="15"/>
  <c r="E91" i="15"/>
  <c r="E83" i="15"/>
  <c r="E75" i="15"/>
  <c r="E67" i="15"/>
  <c r="E59" i="15"/>
  <c r="E51" i="15"/>
  <c r="E43" i="15"/>
  <c r="E35" i="15"/>
  <c r="E27" i="15"/>
  <c r="E19" i="15"/>
  <c r="G4" i="11" l="1"/>
  <c r="B7" i="11" s="1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G10" i="15" l="1"/>
  <c r="G11" i="15"/>
  <c r="G12" i="15"/>
  <c r="G20" i="15"/>
  <c r="G28" i="15"/>
  <c r="G36" i="15"/>
  <c r="G44" i="15"/>
  <c r="G52" i="15"/>
  <c r="G60" i="15"/>
  <c r="G68" i="15"/>
  <c r="G76" i="15"/>
  <c r="G84" i="15"/>
  <c r="G92" i="15"/>
  <c r="G100" i="15"/>
  <c r="G108" i="15"/>
  <c r="G116" i="15"/>
  <c r="G124" i="15"/>
  <c r="G132" i="15"/>
  <c r="G140" i="15"/>
  <c r="G148" i="15"/>
  <c r="G156" i="15"/>
  <c r="G126" i="15"/>
  <c r="G142" i="15"/>
  <c r="G49" i="15"/>
  <c r="G73" i="15"/>
  <c r="G121" i="15"/>
  <c r="G153" i="15"/>
  <c r="G34" i="15"/>
  <c r="G74" i="15"/>
  <c r="G106" i="15"/>
  <c r="G130" i="15"/>
  <c r="G27" i="15"/>
  <c r="G59" i="15"/>
  <c r="G99" i="15"/>
  <c r="G139" i="15"/>
  <c r="G13" i="15"/>
  <c r="G21" i="15"/>
  <c r="G29" i="15"/>
  <c r="G37" i="15"/>
  <c r="G45" i="15"/>
  <c r="G53" i="15"/>
  <c r="G61" i="15"/>
  <c r="G69" i="15"/>
  <c r="G77" i="15"/>
  <c r="G85" i="15"/>
  <c r="G93" i="15"/>
  <c r="G101" i="15"/>
  <c r="G109" i="15"/>
  <c r="G117" i="15"/>
  <c r="G125" i="15"/>
  <c r="G133" i="15"/>
  <c r="G141" i="15"/>
  <c r="G149" i="15"/>
  <c r="G157" i="15"/>
  <c r="G150" i="15"/>
  <c r="G57" i="15"/>
  <c r="G97" i="15"/>
  <c r="G129" i="15"/>
  <c r="G26" i="15"/>
  <c r="G66" i="15"/>
  <c r="G98" i="15"/>
  <c r="G146" i="15"/>
  <c r="G43" i="15"/>
  <c r="G91" i="15"/>
  <c r="G123" i="15"/>
  <c r="G14" i="15"/>
  <c r="G22" i="15"/>
  <c r="G30" i="15"/>
  <c r="G38" i="15"/>
  <c r="G46" i="15"/>
  <c r="G54" i="15"/>
  <c r="G62" i="15"/>
  <c r="G70" i="15"/>
  <c r="G78" i="15"/>
  <c r="G86" i="15"/>
  <c r="G94" i="15"/>
  <c r="G102" i="15"/>
  <c r="G110" i="15"/>
  <c r="G118" i="15"/>
  <c r="G134" i="15"/>
  <c r="G158" i="15"/>
  <c r="G105" i="15"/>
  <c r="G18" i="15"/>
  <c r="G58" i="15"/>
  <c r="G122" i="15"/>
  <c r="G35" i="15"/>
  <c r="G75" i="15"/>
  <c r="G147" i="15"/>
  <c r="G15" i="15"/>
  <c r="G23" i="15"/>
  <c r="G31" i="15"/>
  <c r="G39" i="15"/>
  <c r="G47" i="15"/>
  <c r="G55" i="15"/>
  <c r="G63" i="15"/>
  <c r="G71" i="15"/>
  <c r="G79" i="15"/>
  <c r="G87" i="15"/>
  <c r="G95" i="15"/>
  <c r="G103" i="15"/>
  <c r="G111" i="15"/>
  <c r="G119" i="15"/>
  <c r="G127" i="15"/>
  <c r="G135" i="15"/>
  <c r="G143" i="15"/>
  <c r="G151" i="15"/>
  <c r="G159" i="15"/>
  <c r="G33" i="15"/>
  <c r="G89" i="15"/>
  <c r="G137" i="15"/>
  <c r="G50" i="15"/>
  <c r="G90" i="15"/>
  <c r="G154" i="15"/>
  <c r="G51" i="15"/>
  <c r="G83" i="15"/>
  <c r="G115" i="15"/>
  <c r="G155" i="15"/>
  <c r="G16" i="15"/>
  <c r="G24" i="15"/>
  <c r="G32" i="15"/>
  <c r="G40" i="15"/>
  <c r="G48" i="15"/>
  <c r="G56" i="15"/>
  <c r="G64" i="15"/>
  <c r="G72" i="15"/>
  <c r="G80" i="15"/>
  <c r="G88" i="15"/>
  <c r="G96" i="15"/>
  <c r="G104" i="15"/>
  <c r="G112" i="15"/>
  <c r="G120" i="15"/>
  <c r="G128" i="15"/>
  <c r="G136" i="15"/>
  <c r="G144" i="15"/>
  <c r="G152" i="15"/>
  <c r="G17" i="15"/>
  <c r="G25" i="15"/>
  <c r="G41" i="15"/>
  <c r="G65" i="15"/>
  <c r="G81" i="15"/>
  <c r="G113" i="15"/>
  <c r="G145" i="15"/>
  <c r="G42" i="15"/>
  <c r="G82" i="15"/>
  <c r="G114" i="15"/>
  <c r="G138" i="15"/>
  <c r="G19" i="15"/>
  <c r="G67" i="15"/>
  <c r="G107" i="15"/>
  <c r="G131" i="15"/>
  <c r="B37" i="11"/>
  <c r="B30" i="11"/>
  <c r="J3" i="9"/>
  <c r="F11" i="15" s="1"/>
  <c r="J4" i="9"/>
  <c r="F12" i="15" s="1"/>
  <c r="J5" i="9"/>
  <c r="F13" i="15" s="1"/>
  <c r="J6" i="9"/>
  <c r="F127" i="15" s="1"/>
  <c r="J7" i="9"/>
  <c r="F91" i="15" s="1"/>
  <c r="J8" i="9"/>
  <c r="F111" i="15" s="1"/>
  <c r="J9" i="9"/>
  <c r="F17" i="15" s="1"/>
  <c r="J10" i="9"/>
  <c r="F18" i="15" s="1"/>
  <c r="J11" i="9"/>
  <c r="F105" i="15" s="1"/>
  <c r="J12" i="9"/>
  <c r="J13" i="9"/>
  <c r="F106" i="15" s="1"/>
  <c r="J14" i="9"/>
  <c r="F22" i="15" s="1"/>
  <c r="J15" i="9"/>
  <c r="F54" i="15" s="1"/>
  <c r="J16" i="9"/>
  <c r="F24" i="15" s="1"/>
  <c r="J17" i="9"/>
  <c r="F76" i="15" s="1"/>
  <c r="J18" i="9"/>
  <c r="F26" i="15" s="1"/>
  <c r="J19" i="9"/>
  <c r="F27" i="15" s="1"/>
  <c r="J20" i="9"/>
  <c r="F58" i="15" s="1"/>
  <c r="J21" i="9"/>
  <c r="F29" i="15" s="1"/>
  <c r="J22" i="9"/>
  <c r="F30" i="15" s="1"/>
  <c r="J23" i="9"/>
  <c r="F79" i="15" s="1"/>
  <c r="J24" i="9"/>
  <c r="F152" i="15" s="1"/>
  <c r="J25" i="9"/>
  <c r="F49" i="15" s="1"/>
  <c r="J26" i="9"/>
  <c r="F34" i="15" s="1"/>
  <c r="J27" i="9"/>
  <c r="F75" i="15" s="1"/>
  <c r="J28" i="9"/>
  <c r="F88" i="15" s="1"/>
  <c r="J29" i="9"/>
  <c r="F135" i="15" s="1"/>
  <c r="J30" i="9"/>
  <c r="F38" i="15" s="1"/>
  <c r="J31" i="9"/>
  <c r="F145" i="15" s="1"/>
  <c r="J32" i="9"/>
  <c r="F96" i="15" s="1"/>
  <c r="J33" i="9"/>
  <c r="F41" i="15" s="1"/>
  <c r="J34" i="9"/>
  <c r="F42" i="15" s="1"/>
  <c r="J35" i="9"/>
  <c r="F113" i="15" s="1"/>
  <c r="J36" i="9"/>
  <c r="F90" i="15" s="1"/>
  <c r="J37" i="9"/>
  <c r="F45" i="15" s="1"/>
  <c r="J38" i="9"/>
  <c r="F46" i="15" s="1"/>
  <c r="J39" i="9"/>
  <c r="F47" i="15" s="1"/>
  <c r="J40" i="9"/>
  <c r="J41" i="9"/>
  <c r="J42" i="9"/>
  <c r="F116" i="15" s="1"/>
  <c r="J43" i="9"/>
  <c r="J44" i="9"/>
  <c r="F52" i="15" s="1"/>
  <c r="J45" i="9"/>
  <c r="F53" i="15" s="1"/>
  <c r="J46" i="9"/>
  <c r="J47" i="9"/>
  <c r="F94" i="15" s="1"/>
  <c r="J48" i="9"/>
  <c r="F92" i="15" s="1"/>
  <c r="J49" i="9"/>
  <c r="F57" i="15" s="1"/>
  <c r="J50" i="9"/>
  <c r="J51" i="9"/>
  <c r="F59" i="15" s="1"/>
  <c r="J52" i="9"/>
  <c r="F60" i="15" s="1"/>
  <c r="J53" i="9"/>
  <c r="F61" i="15" s="1"/>
  <c r="J54" i="9"/>
  <c r="J55" i="9"/>
  <c r="F63" i="15" s="1"/>
  <c r="J56" i="9"/>
  <c r="J57" i="9"/>
  <c r="J58" i="9"/>
  <c r="J59" i="9"/>
  <c r="J60" i="9"/>
  <c r="F158" i="15" s="1"/>
  <c r="J61" i="9"/>
  <c r="J62" i="9"/>
  <c r="J63" i="9"/>
  <c r="J64" i="9"/>
  <c r="J65" i="9"/>
  <c r="J66" i="9"/>
  <c r="J67" i="9"/>
  <c r="J68" i="9"/>
  <c r="J69" i="9"/>
  <c r="J70" i="9"/>
  <c r="F139" i="15" s="1"/>
  <c r="J71" i="9"/>
  <c r="J72" i="9"/>
  <c r="J73" i="9"/>
  <c r="J74" i="9"/>
  <c r="F153" i="15" s="1"/>
  <c r="J75" i="9"/>
  <c r="F83" i="15" s="1"/>
  <c r="J76" i="9"/>
  <c r="F84" i="15" s="1"/>
  <c r="J77" i="9"/>
  <c r="J78" i="9"/>
  <c r="J79" i="9"/>
  <c r="F101" i="15" s="1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F103" i="15" s="1"/>
  <c r="J96" i="9"/>
  <c r="F104" i="15" s="1"/>
  <c r="J97" i="9"/>
  <c r="J98" i="9"/>
  <c r="J99" i="9"/>
  <c r="J100" i="9"/>
  <c r="F108" i="15" s="1"/>
  <c r="J101" i="9"/>
  <c r="F109" i="15" s="1"/>
  <c r="J102" i="9"/>
  <c r="F110" i="15" s="1"/>
  <c r="J103" i="9"/>
  <c r="J104" i="9"/>
  <c r="F112" i="15" s="1"/>
  <c r="J105" i="9"/>
  <c r="J106" i="9"/>
  <c r="J107" i="9"/>
  <c r="J108" i="9"/>
  <c r="J109" i="9"/>
  <c r="J110" i="9"/>
  <c r="J111" i="9"/>
  <c r="F119" i="15" s="1"/>
  <c r="J112" i="9"/>
  <c r="J113" i="9"/>
  <c r="J114" i="9"/>
  <c r="J115" i="9"/>
  <c r="F123" i="15" s="1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F140" i="15" s="1"/>
  <c r="J133" i="9"/>
  <c r="J134" i="9"/>
  <c r="J135" i="9"/>
  <c r="J136" i="9"/>
  <c r="J137" i="9"/>
  <c r="J138" i="9"/>
  <c r="J139" i="9"/>
  <c r="J140" i="9"/>
  <c r="J141" i="9"/>
  <c r="F149" i="15" s="1"/>
  <c r="J142" i="9"/>
  <c r="J143" i="9"/>
  <c r="J144" i="9"/>
  <c r="J145" i="9"/>
  <c r="J146" i="9"/>
  <c r="J147" i="9"/>
  <c r="J148" i="9"/>
  <c r="F156" i="15" s="1"/>
  <c r="J149" i="9"/>
  <c r="J150" i="9"/>
  <c r="J151" i="9"/>
  <c r="J2" i="9"/>
  <c r="F102" i="15" s="1"/>
  <c r="F14" i="11" l="1"/>
  <c r="E14" i="11" s="1"/>
  <c r="G14" i="11"/>
  <c r="F142" i="15"/>
  <c r="F62" i="15"/>
  <c r="F131" i="15"/>
  <c r="F114" i="15"/>
  <c r="F66" i="15"/>
  <c r="F80" i="15"/>
  <c r="F148" i="15"/>
  <c r="F50" i="15"/>
  <c r="G22" i="11" s="1"/>
  <c r="F56" i="15"/>
  <c r="F67" i="15"/>
  <c r="F16" i="15"/>
  <c r="F120" i="15"/>
  <c r="F43" i="15"/>
  <c r="F137" i="15"/>
  <c r="F85" i="15"/>
  <c r="F97" i="15"/>
  <c r="F39" i="15"/>
  <c r="F130" i="15"/>
  <c r="F33" i="15"/>
  <c r="F86" i="15"/>
  <c r="F144" i="15"/>
  <c r="F126" i="15"/>
  <c r="F154" i="15"/>
  <c r="F82" i="15"/>
  <c r="F89" i="15"/>
  <c r="F25" i="15"/>
  <c r="F100" i="15"/>
  <c r="F136" i="15"/>
  <c r="F72" i="15"/>
  <c r="F150" i="15"/>
  <c r="F159" i="15"/>
  <c r="F95" i="15"/>
  <c r="F31" i="15"/>
  <c r="F78" i="15"/>
  <c r="F14" i="15"/>
  <c r="F115" i="15"/>
  <c r="F51" i="15"/>
  <c r="F117" i="15"/>
  <c r="F138" i="15"/>
  <c r="F74" i="15"/>
  <c r="F157" i="15"/>
  <c r="F81" i="15"/>
  <c r="F68" i="15"/>
  <c r="F128" i="15"/>
  <c r="F64" i="15"/>
  <c r="F151" i="15"/>
  <c r="F87" i="15"/>
  <c r="F23" i="15"/>
  <c r="F70" i="15"/>
  <c r="F44" i="15"/>
  <c r="F107" i="15"/>
  <c r="F125" i="15"/>
  <c r="F73" i="15"/>
  <c r="F28" i="15"/>
  <c r="F93" i="15"/>
  <c r="F143" i="15"/>
  <c r="F15" i="15"/>
  <c r="F134" i="15"/>
  <c r="F20" i="15"/>
  <c r="F99" i="15"/>
  <c r="F35" i="15"/>
  <c r="F37" i="15"/>
  <c r="F122" i="15"/>
  <c r="F77" i="15"/>
  <c r="F129" i="15"/>
  <c r="F65" i="15"/>
  <c r="F141" i="15"/>
  <c r="F146" i="15"/>
  <c r="F48" i="15"/>
  <c r="F71" i="15"/>
  <c r="F118" i="15"/>
  <c r="F133" i="15"/>
  <c r="F155" i="15"/>
  <c r="F21" i="15"/>
  <c r="F121" i="15"/>
  <c r="F40" i="15"/>
  <c r="F147" i="15"/>
  <c r="F19" i="15"/>
  <c r="F132" i="15"/>
  <c r="F69" i="15"/>
  <c r="F18" i="11" s="1"/>
  <c r="E18" i="11" s="1"/>
  <c r="F10" i="15"/>
  <c r="F32" i="15"/>
  <c r="F124" i="15"/>
  <c r="F55" i="15"/>
  <c r="F36" i="15"/>
  <c r="F98" i="15"/>
  <c r="B40" i="11"/>
  <c r="I4" i="13" s="1"/>
  <c r="B33" i="11"/>
  <c r="C56" i="11" s="1"/>
  <c r="G12" i="11" l="1"/>
  <c r="G23" i="11"/>
  <c r="F22" i="11"/>
  <c r="E22" i="11" s="1"/>
  <c r="F13" i="11"/>
  <c r="E13" i="11" s="1"/>
  <c r="F17" i="11"/>
  <c r="E17" i="11" s="1"/>
  <c r="E44" i="11"/>
  <c r="G18" i="11"/>
  <c r="F20" i="11"/>
  <c r="E20" i="11" s="1"/>
  <c r="G20" i="11"/>
  <c r="F12" i="11"/>
  <c r="E12" i="11" s="1"/>
  <c r="F15" i="11"/>
  <c r="E15" i="11" s="1"/>
  <c r="G15" i="11"/>
  <c r="F23" i="11"/>
  <c r="E23" i="11" s="1"/>
  <c r="G19" i="11"/>
  <c r="G17" i="11"/>
  <c r="G13" i="11"/>
  <c r="F21" i="11"/>
  <c r="E21" i="11" s="1"/>
  <c r="G21" i="11"/>
  <c r="E46" i="11"/>
  <c r="G16" i="11"/>
  <c r="G11" i="11"/>
  <c r="F19" i="11"/>
  <c r="E19" i="11" s="1"/>
  <c r="F11" i="11"/>
  <c r="E11" i="11" s="1"/>
  <c r="E47" i="11"/>
  <c r="F16" i="11"/>
  <c r="E16" i="11" s="1"/>
  <c r="E45" i="11"/>
  <c r="E48" i="11"/>
  <c r="C30" i="11"/>
  <c r="C29" i="11" s="1"/>
  <c r="C37" i="11"/>
  <c r="G27" i="11" l="1"/>
  <c r="E49" i="11"/>
  <c r="C31" i="11"/>
  <c r="D31" i="11" s="1"/>
  <c r="D30" i="11"/>
  <c r="D29" i="11" s="1"/>
  <c r="C36" i="11"/>
  <c r="C38" i="11"/>
  <c r="D38" i="11" s="1"/>
  <c r="D37" i="11"/>
  <c r="D50" i="11" l="1"/>
  <c r="C57" i="11" s="1"/>
  <c r="F27" i="11"/>
  <c r="F24" i="11" s="1"/>
  <c r="D44" i="11"/>
  <c r="D45" i="11"/>
  <c r="D46" i="11"/>
  <c r="D48" i="11"/>
  <c r="D47" i="11"/>
  <c r="D32" i="11"/>
  <c r="D49" i="11"/>
  <c r="D36" i="11"/>
  <c r="D39" i="11"/>
</calcChain>
</file>

<file path=xl/sharedStrings.xml><?xml version="1.0" encoding="utf-8"?>
<sst xmlns="http://schemas.openxmlformats.org/spreadsheetml/2006/main" count="2499" uniqueCount="377">
  <si>
    <t>Person Name</t>
  </si>
  <si>
    <t>Program Name</t>
  </si>
  <si>
    <t>Status</t>
  </si>
  <si>
    <t>Feedback Rating</t>
  </si>
  <si>
    <t>Timon Armstrong</t>
  </si>
  <si>
    <t>Basic Project Management Methods</t>
  </si>
  <si>
    <t>Nominated</t>
  </si>
  <si>
    <t>5 - Very happy</t>
  </si>
  <si>
    <t>Ahmed Cortez</t>
  </si>
  <si>
    <t>Advanced Advertising Skills</t>
  </si>
  <si>
    <t>Ivory Sloan</t>
  </si>
  <si>
    <t>Basic Sales Skills</t>
  </si>
  <si>
    <t>1 - Disaster</t>
  </si>
  <si>
    <t>Colleen Bryan</t>
  </si>
  <si>
    <t>Advanced IT Skills</t>
  </si>
  <si>
    <t>Kenneth Gallagher</t>
  </si>
  <si>
    <t>Basic Advertising Methods</t>
  </si>
  <si>
    <t>4 - Happy</t>
  </si>
  <si>
    <t>Perry Schmidt</t>
  </si>
  <si>
    <t>Advanced People Management Skills</t>
  </si>
  <si>
    <t>Edward Glenn</t>
  </si>
  <si>
    <t>3 - Average</t>
  </si>
  <si>
    <t>Tiger Bauer</t>
  </si>
  <si>
    <t>Advanced Business Methods</t>
  </si>
  <si>
    <t>Yoshio Pierce</t>
  </si>
  <si>
    <t>Dorothy Pena</t>
  </si>
  <si>
    <t>Advanced IT Techniques</t>
  </si>
  <si>
    <t>Cole Shelton</t>
  </si>
  <si>
    <t>Bevis Mcpherson</t>
  </si>
  <si>
    <t>Basic People Management Methods</t>
  </si>
  <si>
    <t>Abel Sherman</t>
  </si>
  <si>
    <t>Advanced People Management Techniques</t>
  </si>
  <si>
    <t>2 - Not happy</t>
  </si>
  <si>
    <t>Hiroko Bird</t>
  </si>
  <si>
    <t>Madonna Hines</t>
  </si>
  <si>
    <t>Elmo Monroe</t>
  </si>
  <si>
    <t>Karly Barron</t>
  </si>
  <si>
    <t>Iris Bernard</t>
  </si>
  <si>
    <t>David Hernandez</t>
  </si>
  <si>
    <t>Advanced Sales Techniques</t>
  </si>
  <si>
    <t>Imelda Herring</t>
  </si>
  <si>
    <t>Veda Bruce</t>
  </si>
  <si>
    <t>Kamal Pope</t>
  </si>
  <si>
    <t>Charity Gross</t>
  </si>
  <si>
    <t>Rashad Hobbs</t>
  </si>
  <si>
    <t>Kay Rios</t>
  </si>
  <si>
    <t>Advanced Sales Methods</t>
  </si>
  <si>
    <t>George Mcleod</t>
  </si>
  <si>
    <t>Quinlan Mcbride</t>
  </si>
  <si>
    <t>Lydia Wolfe</t>
  </si>
  <si>
    <t>Basic Business Skills</t>
  </si>
  <si>
    <t>Basia David</t>
  </si>
  <si>
    <t>Basic Advertising Skills</t>
  </si>
  <si>
    <t>Jade Weber</t>
  </si>
  <si>
    <t>Advanced People Management Methods</t>
  </si>
  <si>
    <t>Prescott Mcknight</t>
  </si>
  <si>
    <t>Basic IT Methods</t>
  </si>
  <si>
    <t>Stone Pickett</t>
  </si>
  <si>
    <t>Kathleen Chan</t>
  </si>
  <si>
    <t>Basic Advertising Techniques</t>
  </si>
  <si>
    <t>Asher Workman</t>
  </si>
  <si>
    <t>Basic People Management Techniques</t>
  </si>
  <si>
    <t>Demetria Wiley</t>
  </si>
  <si>
    <t>Bruce Day</t>
  </si>
  <si>
    <t>Noelani Snyder</t>
  </si>
  <si>
    <t>Basic People Management Skills</t>
  </si>
  <si>
    <t>Otto Burke</t>
  </si>
  <si>
    <t>Kellie Ferrell</t>
  </si>
  <si>
    <t>Mira Perkins</t>
  </si>
  <si>
    <t>Barclay Romero</t>
  </si>
  <si>
    <t>Harrison Ross</t>
  </si>
  <si>
    <t>Ali Hernandez</t>
  </si>
  <si>
    <t>Brooke Odom</t>
  </si>
  <si>
    <t>Advanced Project Management Skills</t>
  </si>
  <si>
    <t>Jordan Schneider</t>
  </si>
  <si>
    <t>Gregory Odom</t>
  </si>
  <si>
    <t>Advanced Business Techniques</t>
  </si>
  <si>
    <t>Winifred Vaughn</t>
  </si>
  <si>
    <t>Robin Blackburn</t>
  </si>
  <si>
    <t>Keith Mccarty</t>
  </si>
  <si>
    <t>Castor Whitney</t>
  </si>
  <si>
    <t>Nyssa England</t>
  </si>
  <si>
    <t>Halee Middleton</t>
  </si>
  <si>
    <t>Ciaran Becker</t>
  </si>
  <si>
    <t>Ryan Walton</t>
  </si>
  <si>
    <t>Cole Sheraton</t>
  </si>
  <si>
    <t>Lionel Joseph</t>
  </si>
  <si>
    <t>Kieran Wilson</t>
  </si>
  <si>
    <t>Mallory Carlson</t>
  </si>
  <si>
    <t>Cancelled</t>
  </si>
  <si>
    <t>Colorado Fields</t>
  </si>
  <si>
    <t>Roary Snyder</t>
  </si>
  <si>
    <t>Perry Ray</t>
  </si>
  <si>
    <t>Barbara Mcconnell</t>
  </si>
  <si>
    <t>Zeph Gill</t>
  </si>
  <si>
    <t>Kyla Spears</t>
  </si>
  <si>
    <t>Final Status</t>
  </si>
  <si>
    <t>OK</t>
  </si>
  <si>
    <t>Course over capacity</t>
  </si>
  <si>
    <t>Duplicate enrollment</t>
  </si>
  <si>
    <t>ID</t>
  </si>
  <si>
    <t>Program name</t>
  </si>
  <si>
    <t>Trainer</t>
  </si>
  <si>
    <t>Date</t>
  </si>
  <si>
    <t>Duration</t>
  </si>
  <si>
    <t>Capacity</t>
  </si>
  <si>
    <t>Cost</t>
  </si>
  <si>
    <t>T001</t>
  </si>
  <si>
    <t>Eu Dolor Egestas Inc.</t>
  </si>
  <si>
    <t>T002</t>
  </si>
  <si>
    <t>Morbi Tristique Industries</t>
  </si>
  <si>
    <t>T003</t>
  </si>
  <si>
    <t>Interdum Company</t>
  </si>
  <si>
    <t>T004</t>
  </si>
  <si>
    <t>Metus In Nec Foundation</t>
  </si>
  <si>
    <t>T005</t>
  </si>
  <si>
    <t>Lacus Pede Company</t>
  </si>
  <si>
    <t>T006</t>
  </si>
  <si>
    <t>Quisque PC</t>
  </si>
  <si>
    <t>T007</t>
  </si>
  <si>
    <t>Libero At Auctor Associates</t>
  </si>
  <si>
    <t>T008</t>
  </si>
  <si>
    <t>Nulla Eu Incorporated</t>
  </si>
  <si>
    <t>T009</t>
  </si>
  <si>
    <t>Vivamus Industries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</si>
  <si>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</si>
  <si>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</si>
  <si>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</si>
  <si>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</si>
  <si>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</si>
  <si>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</si>
  <si>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</si>
  <si>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</si>
  <si>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</si>
  <si>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</si>
  <si>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</si>
  <si>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</si>
  <si>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Name</t>
  </si>
  <si>
    <t>Department</t>
  </si>
  <si>
    <t>P0001</t>
  </si>
  <si>
    <t>Finance</t>
  </si>
  <si>
    <t>P0002</t>
  </si>
  <si>
    <t>Marketing</t>
  </si>
  <si>
    <t>P0003</t>
  </si>
  <si>
    <t>Sales</t>
  </si>
  <si>
    <t>P0004</t>
  </si>
  <si>
    <t>P0005</t>
  </si>
  <si>
    <t>Ashley Workman</t>
  </si>
  <si>
    <t>Operations</t>
  </si>
  <si>
    <t>P0006</t>
  </si>
  <si>
    <t>Avye Kelly</t>
  </si>
  <si>
    <t>IT</t>
  </si>
  <si>
    <t>P0007</t>
  </si>
  <si>
    <t>P0008</t>
  </si>
  <si>
    <t>P0009</t>
  </si>
  <si>
    <t>P0010</t>
  </si>
  <si>
    <t>Basia Davidhall</t>
  </si>
  <si>
    <t>P0011</t>
  </si>
  <si>
    <t>P0012</t>
  </si>
  <si>
    <t>P0013</t>
  </si>
  <si>
    <t>Bruce Daily</t>
  </si>
  <si>
    <t>P0014</t>
  </si>
  <si>
    <t>P0015</t>
  </si>
  <si>
    <t>Callie Jefferson</t>
  </si>
  <si>
    <t>P0016</t>
  </si>
  <si>
    <t>P0017</t>
  </si>
  <si>
    <t>HR</t>
  </si>
  <si>
    <t>P0018</t>
  </si>
  <si>
    <t>P0019</t>
  </si>
  <si>
    <t>P0020</t>
  </si>
  <si>
    <t>P0021</t>
  </si>
  <si>
    <t>P0022</t>
  </si>
  <si>
    <t>P0023</t>
  </si>
  <si>
    <t>Conan Lopez</t>
  </si>
  <si>
    <t>P0024</t>
  </si>
  <si>
    <t>P0025</t>
  </si>
  <si>
    <t>P0026</t>
  </si>
  <si>
    <t>P0027</t>
  </si>
  <si>
    <t>Edan Barton</t>
  </si>
  <si>
    <t>P0028</t>
  </si>
  <si>
    <t>P0029</t>
  </si>
  <si>
    <t>Edward Green</t>
  </si>
  <si>
    <t>P0030</t>
  </si>
  <si>
    <t>P0031</t>
  </si>
  <si>
    <t>Emmanuel Maldonado</t>
  </si>
  <si>
    <t>P0032</t>
  </si>
  <si>
    <t>Felicity Gross</t>
  </si>
  <si>
    <t>P0033</t>
  </si>
  <si>
    <t>George Mahood</t>
  </si>
  <si>
    <t>P0034</t>
  </si>
  <si>
    <t>P0035</t>
  </si>
  <si>
    <t>P0036</t>
  </si>
  <si>
    <t>Guinevere Reilly</t>
  </si>
  <si>
    <t>P0037</t>
  </si>
  <si>
    <t>P0038</t>
  </si>
  <si>
    <t>P0039</t>
  </si>
  <si>
    <t>P0040</t>
  </si>
  <si>
    <t>P0041</t>
  </si>
  <si>
    <t>Ira Lynch</t>
  </si>
  <si>
    <t>P0042</t>
  </si>
  <si>
    <t>P0043</t>
  </si>
  <si>
    <t>P0044</t>
  </si>
  <si>
    <t>P0045</t>
  </si>
  <si>
    <t>P0046</t>
  </si>
  <si>
    <t>Jordan Sheldon</t>
  </si>
  <si>
    <t>P0047</t>
  </si>
  <si>
    <t>Joseph Forest</t>
  </si>
  <si>
    <t>P0048</t>
  </si>
  <si>
    <t>Joseph Woods</t>
  </si>
  <si>
    <t>P0049</t>
  </si>
  <si>
    <t>P0050</t>
  </si>
  <si>
    <t>Kamala Pope</t>
  </si>
  <si>
    <t>P0051</t>
  </si>
  <si>
    <t>Kamara Gallagher</t>
  </si>
  <si>
    <t>P0052</t>
  </si>
  <si>
    <t>P0053</t>
  </si>
  <si>
    <t>P0054</t>
  </si>
  <si>
    <t>P0055</t>
  </si>
  <si>
    <t>P0056</t>
  </si>
  <si>
    <t>P0057</t>
  </si>
  <si>
    <t>Kellie Ferriss</t>
  </si>
  <si>
    <t>P0058</t>
  </si>
  <si>
    <t>P0059</t>
  </si>
  <si>
    <t>Kieran William</t>
  </si>
  <si>
    <t>P0060</t>
  </si>
  <si>
    <t>P0061</t>
  </si>
  <si>
    <t>Kyla Arrows</t>
  </si>
  <si>
    <t>P0062</t>
  </si>
  <si>
    <t>P0063</t>
  </si>
  <si>
    <t>Lance Kirkland</t>
  </si>
  <si>
    <t>P0064</t>
  </si>
  <si>
    <t>P0065</t>
  </si>
  <si>
    <t>Lira Inch</t>
  </si>
  <si>
    <t>P0066</t>
  </si>
  <si>
    <t>P0067</t>
  </si>
  <si>
    <t>P0068</t>
  </si>
  <si>
    <t>P0069</t>
  </si>
  <si>
    <t>P0070</t>
  </si>
  <si>
    <t>Nehru Acosta</t>
  </si>
  <si>
    <t>P0071</t>
  </si>
  <si>
    <t>Nicole Davidson</t>
  </si>
  <si>
    <t>P0072</t>
  </si>
  <si>
    <t>P0073</t>
  </si>
  <si>
    <t>P0074</t>
  </si>
  <si>
    <t>P0075</t>
  </si>
  <si>
    <t>Patricia Schmidt</t>
  </si>
  <si>
    <t>P0076</t>
  </si>
  <si>
    <t>P0077</t>
  </si>
  <si>
    <t>P0078</t>
  </si>
  <si>
    <t>P0079</t>
  </si>
  <si>
    <t>Quamar Ramos</t>
  </si>
  <si>
    <t>P0080</t>
  </si>
  <si>
    <t>P0081</t>
  </si>
  <si>
    <t>P0082</t>
  </si>
  <si>
    <t>P0083</t>
  </si>
  <si>
    <t>P0084</t>
  </si>
  <si>
    <t>P0085</t>
  </si>
  <si>
    <t>Salvador Small</t>
  </si>
  <si>
    <t>P0086</t>
  </si>
  <si>
    <t>Smith Burke</t>
  </si>
  <si>
    <t>P0087</t>
  </si>
  <si>
    <t>Stone Meadows</t>
  </si>
  <si>
    <t>P0088</t>
  </si>
  <si>
    <t>P0089</t>
  </si>
  <si>
    <t>Sylvester Pittman</t>
  </si>
  <si>
    <t>P0090</t>
  </si>
  <si>
    <t>Tara Armstrong</t>
  </si>
  <si>
    <t>P0091</t>
  </si>
  <si>
    <t>P0092</t>
  </si>
  <si>
    <t>Tim Burke</t>
  </si>
  <si>
    <t>P0093</t>
  </si>
  <si>
    <t>P0094</t>
  </si>
  <si>
    <t>P0095</t>
  </si>
  <si>
    <t>Wesley Snyder</t>
  </si>
  <si>
    <t>P0096</t>
  </si>
  <si>
    <t>P0097</t>
  </si>
  <si>
    <t>Yeo Garrison</t>
  </si>
  <si>
    <t>P0098</t>
  </si>
  <si>
    <t>Yoshio Nudge</t>
  </si>
  <si>
    <t>P0099</t>
  </si>
  <si>
    <t>P0100</t>
  </si>
  <si>
    <t>Cost of Training</t>
  </si>
  <si>
    <t>Training ID</t>
  </si>
  <si>
    <t>Year</t>
  </si>
  <si>
    <t>Month</t>
  </si>
  <si>
    <t>2015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</si>
  <si>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</si>
  <si>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</si>
  <si>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</si>
  <si>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</si>
  <si>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</si>
  <si>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</si>
  <si>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</si>
  <si>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</si>
  <si>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</si>
  <si>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</si>
  <si>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</si>
  <si>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</si>
  <si>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</si>
  <si>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Control ID</t>
  </si>
  <si>
    <t>Control Display</t>
  </si>
  <si>
    <t>Control Value</t>
  </si>
  <si>
    <t xml:space="preserve">    ■  Finance</t>
  </si>
  <si>
    <t xml:space="preserve">    ■  HR</t>
  </si>
  <si>
    <t xml:space="preserve">    ■  IT</t>
  </si>
  <si>
    <t xml:space="preserve">    ■  Marketing</t>
  </si>
  <si>
    <t xml:space="preserve">    ■  Operations</t>
  </si>
  <si>
    <t xml:space="preserve">    ■  Sales</t>
  </si>
  <si>
    <t>Desc</t>
  </si>
  <si>
    <t>Title Caption</t>
  </si>
  <si>
    <t>All</t>
  </si>
  <si>
    <t>QRY Value</t>
  </si>
  <si>
    <t>Costs</t>
  </si>
  <si>
    <t>Clean Data</t>
  </si>
  <si>
    <t>H Level ID</t>
  </si>
  <si>
    <t>Query Selection</t>
  </si>
  <si>
    <t>Query</t>
  </si>
  <si>
    <t>Mapping</t>
  </si>
  <si>
    <t>Data</t>
  </si>
  <si>
    <t>Total Sales</t>
  </si>
  <si>
    <t xml:space="preserve">    ■  T001</t>
  </si>
  <si>
    <t xml:space="preserve">    ■  T002</t>
  </si>
  <si>
    <t xml:space="preserve">    ■  T003</t>
  </si>
  <si>
    <t xml:space="preserve">    ■  T004</t>
  </si>
  <si>
    <t xml:space="preserve">    ■  T005</t>
  </si>
  <si>
    <t xml:space="preserve">    ■  T006</t>
  </si>
  <si>
    <t xml:space="preserve">    ■  T007</t>
  </si>
  <si>
    <t xml:space="preserve">    ■  T008</t>
  </si>
  <si>
    <t xml:space="preserve">    ■  T009</t>
  </si>
  <si>
    <t xml:space="preserve">    ■  T010</t>
  </si>
  <si>
    <t xml:space="preserve">    ■  T011</t>
  </si>
  <si>
    <t xml:space="preserve">    ■  T012</t>
  </si>
  <si>
    <t xml:space="preserve">    ■  T013</t>
  </si>
  <si>
    <t xml:space="preserve">    ■  T014</t>
  </si>
  <si>
    <t xml:space="preserve">    ■  T015</t>
  </si>
  <si>
    <t xml:space="preserve">    ■  T016</t>
  </si>
  <si>
    <t xml:space="preserve">    ■  T017</t>
  </si>
  <si>
    <t xml:space="preserve">    ■  T018</t>
  </si>
  <si>
    <t xml:space="preserve">    ■  T019</t>
  </si>
  <si>
    <t xml:space="preserve">    ■  T020</t>
  </si>
  <si>
    <t xml:space="preserve">    ■  T021</t>
  </si>
  <si>
    <t>Total</t>
  </si>
  <si>
    <t>Employee total</t>
  </si>
  <si>
    <t>Feedback</t>
  </si>
  <si>
    <t>Rating</t>
  </si>
  <si>
    <t>Count</t>
  </si>
  <si>
    <t>Course Over Capacity</t>
  </si>
  <si>
    <t>Final_Status_qry</t>
  </si>
  <si>
    <t>Department_qry</t>
  </si>
  <si>
    <t>Training ID_qry</t>
  </si>
  <si>
    <t xml:space="preserve">    ■  OK</t>
  </si>
  <si>
    <t xml:space="preserve">    ■  Course Over Capacity</t>
  </si>
  <si>
    <t xml:space="preserve">    ■  Duplicate enrollment</t>
  </si>
  <si>
    <t>Select all status</t>
  </si>
  <si>
    <t>Select all Trainings</t>
  </si>
  <si>
    <t>Select all Department</t>
  </si>
  <si>
    <t>Disaster</t>
  </si>
  <si>
    <t>Not happy</t>
  </si>
  <si>
    <t>Average</t>
  </si>
  <si>
    <t>Happy</t>
  </si>
  <si>
    <t>Very Happy</t>
  </si>
  <si>
    <t>Costs per month</t>
  </si>
  <si>
    <t>Cost2</t>
  </si>
  <si>
    <t>No. of Person</t>
  </si>
  <si>
    <t>Trainer Name</t>
  </si>
  <si>
    <t>Training Program</t>
  </si>
  <si>
    <t>Trend Header</t>
  </si>
  <si>
    <t>Survey Participants</t>
  </si>
  <si>
    <t>SP401 | DASHBOARDS AND DRILL DOWN ANALYTICS | WEEK 5 | 5.2 DASHBOARD CREATION</t>
  </si>
  <si>
    <t>Row Labels</t>
  </si>
  <si>
    <t>Grand Total</t>
  </si>
  <si>
    <t>Count of Person Name</t>
  </si>
  <si>
    <t>By:</t>
  </si>
  <si>
    <t>Cyrus Baruc</t>
  </si>
  <si>
    <t>07hcurab27@gmail.com</t>
  </si>
  <si>
    <t>SP401 | DASHBOARDS AND DRILL DOWN ANALYTICS | WEEK 5 | 5.2 DASHBOARD CREATION | CAPSTONE</t>
  </si>
  <si>
    <t>linkedin.com/in/cyrus-baruc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</si>
</sst>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$&quot;#,&quot;k&quot;"/>
    <numFmt numFmtId="165" formatCode="0.0%"/>
    <numFmt numFmtId="166" formatCode="#&quot;Hr&quot;"/>
    <numFmt numFmtId="167" formatCode="#,&quot;k&quot;"/>
  </numFmts>
  <fonts count="20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 tint="0.249977111117893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1"/>
      <color rgb="FF006666"/>
      <name val="Corbe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441116"/>
      <name val="Corbel"/>
      <family val="2"/>
      <scheme val="minor"/>
    </font>
    <font>
      <sz val="10"/>
      <color theme="1"/>
      <name val="Corbel"/>
      <family val="2"/>
      <scheme val="minor"/>
    </font>
    <font>
      <b/>
      <sz val="11"/>
      <color theme="1" tint="0.34998626667073579"/>
      <name val="Corbel"/>
      <family val="2"/>
      <scheme val="minor"/>
    </font>
    <font>
      <b/>
      <sz val="9"/>
      <color theme="1"/>
      <name val="Corbel"/>
      <family val="2"/>
      <scheme val="minor"/>
    </font>
    <font>
      <sz val="9"/>
      <color theme="1"/>
      <name val="Corbel"/>
      <family val="2"/>
      <scheme val="minor"/>
    </font>
    <font>
      <sz val="9"/>
      <color theme="0"/>
      <name val="Corbel"/>
      <family val="2"/>
      <scheme val="minor"/>
    </font>
    <font>
      <b/>
      <sz val="9"/>
      <color theme="0"/>
      <name val="Corbel"/>
      <family val="2"/>
      <scheme val="minor"/>
    </font>
    <font>
      <b/>
      <u/>
      <sz val="11"/>
      <color rgb="FF441116"/>
      <name val="Corbel"/>
      <family val="2"/>
      <scheme val="minor"/>
    </font>
    <font>
      <sz val="12"/>
      <color theme="0"/>
      <name val="Corbel"/>
      <family val="2"/>
      <scheme val="minor"/>
    </font>
    <font>
      <sz val="16"/>
      <color theme="0"/>
      <name val="Corbel"/>
      <family val="2"/>
      <scheme val="minor"/>
    </font>
    <font>
      <sz val="10"/>
      <color theme="0"/>
      <name val="Corbe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rgb="FF441116"/>
        </stop>
        <stop position="1">
          <color rgb="FF441116"/>
        </stop>
      </gradientFill>
    </fill>
    <fill>
      <patternFill patternType="solid">
        <fgColor rgb="FF44111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10" xfId="0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0" fillId="0" borderId="7" xfId="0" applyBorder="1"/>
    <xf numFmtId="0" fontId="0" fillId="4" borderId="12" xfId="0" applyNumberFormat="1" applyFill="1" applyBorder="1"/>
    <xf numFmtId="0" fontId="0" fillId="4" borderId="8" xfId="0" applyNumberFormat="1" applyFill="1" applyBorder="1"/>
    <xf numFmtId="0" fontId="0" fillId="4" borderId="15" xfId="0" applyNumberFormat="1" applyFill="1" applyBorder="1"/>
    <xf numFmtId="0" fontId="0" fillId="3" borderId="9" xfId="0" applyFill="1" applyBorder="1"/>
    <xf numFmtId="0" fontId="0" fillId="3" borderId="0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4" borderId="4" xfId="0" applyNumberFormat="1" applyFill="1" applyBorder="1"/>
    <xf numFmtId="0" fontId="0" fillId="4" borderId="10" xfId="0" applyNumberFormat="1" applyFill="1" applyBorder="1"/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8" fillId="0" borderId="6" xfId="0" applyFont="1" applyFill="1" applyBorder="1"/>
    <xf numFmtId="0" fontId="8" fillId="0" borderId="2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11" xfId="0" applyFont="1" applyFill="1" applyBorder="1"/>
    <xf numFmtId="0" fontId="8" fillId="0" borderId="11" xfId="0" applyFont="1" applyFill="1" applyBorder="1" applyAlignment="1">
      <alignment horizontal="center"/>
    </xf>
    <xf numFmtId="14" fontId="8" fillId="0" borderId="11" xfId="0" applyNumberFormat="1" applyFont="1" applyFill="1" applyBorder="1" applyAlignment="1">
      <alignment horizontal="left"/>
    </xf>
    <xf numFmtId="0" fontId="8" fillId="0" borderId="16" xfId="0" applyFont="1" applyFill="1" applyBorder="1"/>
    <xf numFmtId="0" fontId="8" fillId="0" borderId="16" xfId="0" applyFont="1" applyFill="1" applyBorder="1" applyAlignment="1">
      <alignment horizontal="center"/>
    </xf>
    <xf numFmtId="14" fontId="8" fillId="0" borderId="16" xfId="0" applyNumberFormat="1" applyFont="1" applyFill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5" xfId="0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5" xfId="0" applyFill="1" applyBorder="1"/>
    <xf numFmtId="0" fontId="3" fillId="3" borderId="9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vertical="center"/>
    </xf>
    <xf numFmtId="0" fontId="3" fillId="3" borderId="14" xfId="0" applyFont="1" applyFill="1" applyBorder="1"/>
    <xf numFmtId="0" fontId="9" fillId="3" borderId="4" xfId="0" applyFont="1" applyFill="1" applyBorder="1"/>
    <xf numFmtId="0" fontId="0" fillId="3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9" fillId="3" borderId="0" xfId="0" applyFont="1" applyFill="1" applyBorder="1"/>
    <xf numFmtId="0" fontId="2" fillId="5" borderId="0" xfId="0" applyFont="1" applyFill="1" applyAlignment="1">
      <alignment horizontal="left"/>
    </xf>
    <xf numFmtId="0" fontId="9" fillId="3" borderId="9" xfId="0" applyFont="1" applyFill="1" applyBorder="1"/>
    <xf numFmtId="0" fontId="0" fillId="3" borderId="14" xfId="0" applyFill="1" applyBorder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5" borderId="1" xfId="0" applyFont="1" applyFill="1" applyBorder="1" applyAlignment="1">
      <alignment horizontal="left" vertical="center"/>
    </xf>
    <xf numFmtId="0" fontId="13" fillId="0" borderId="0" xfId="0" applyFont="1"/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/>
    <xf numFmtId="0" fontId="14" fillId="5" borderId="1" xfId="0" applyFont="1" applyFill="1" applyBorder="1" applyAlignment="1">
      <alignment horizontal="left"/>
    </xf>
    <xf numFmtId="0" fontId="14" fillId="5" borderId="1" xfId="0" applyFont="1" applyFill="1" applyBorder="1"/>
    <xf numFmtId="0" fontId="13" fillId="0" borderId="0" xfId="0" pivotButton="1" applyFont="1"/>
    <xf numFmtId="0" fontId="13" fillId="0" borderId="1" xfId="0" applyFont="1" applyBorder="1"/>
    <xf numFmtId="167" fontId="13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pivotButton="1" applyFont="1" applyAlignment="1">
      <alignment horizontal="left"/>
    </xf>
    <xf numFmtId="0" fontId="15" fillId="5" borderId="0" xfId="0" applyFont="1" applyFill="1" applyBorder="1" applyAlignment="1">
      <alignment horizontal="left"/>
    </xf>
    <xf numFmtId="164" fontId="14" fillId="5" borderId="17" xfId="1" applyNumberFormat="1" applyFont="1" applyFill="1" applyBorder="1"/>
    <xf numFmtId="165" fontId="14" fillId="5" borderId="5" xfId="2" applyNumberFormat="1" applyFont="1" applyFill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10" xfId="1" applyNumberFormat="1" applyFont="1" applyBorder="1"/>
    <xf numFmtId="165" fontId="13" fillId="0" borderId="5" xfId="2" applyNumberFormat="1" applyFont="1" applyBorder="1"/>
    <xf numFmtId="0" fontId="13" fillId="0" borderId="9" xfId="0" applyFont="1" applyBorder="1"/>
    <xf numFmtId="164" fontId="13" fillId="0" borderId="0" xfId="1" applyNumberFormat="1" applyFont="1" applyBorder="1"/>
    <xf numFmtId="165" fontId="13" fillId="0" borderId="6" xfId="2" applyNumberFormat="1" applyFont="1" applyBorder="1"/>
    <xf numFmtId="165" fontId="13" fillId="0" borderId="6" xfId="0" applyNumberFormat="1" applyFont="1" applyBorder="1"/>
    <xf numFmtId="166" fontId="13" fillId="0" borderId="1" xfId="0" applyNumberFormat="1" applyFont="1" applyBorder="1" applyAlignment="1">
      <alignment horizontal="left"/>
    </xf>
    <xf numFmtId="165" fontId="13" fillId="0" borderId="1" xfId="2" applyNumberFormat="1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65" fontId="13" fillId="0" borderId="1" xfId="2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" borderId="4" xfId="0" applyFill="1" applyBorder="1"/>
    <xf numFmtId="0" fontId="3" fillId="3" borderId="10" xfId="0" applyFont="1" applyFill="1" applyBorder="1"/>
    <xf numFmtId="0" fontId="0" fillId="3" borderId="13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6" fillId="0" borderId="2" xfId="0" applyFont="1" applyFill="1" applyBorder="1" applyAlignment="1">
      <alignment horizontal="center"/>
    </xf>
    <xf numFmtId="0" fontId="18" fillId="4" borderId="12" xfId="0" applyNumberFormat="1" applyFont="1" applyFill="1" applyBorder="1" applyAlignment="1">
      <alignment horizontal="center" vertical="center"/>
    </xf>
    <xf numFmtId="0" fontId="17" fillId="4" borderId="12" xfId="0" applyNumberFormat="1" applyFont="1" applyFill="1" applyBorder="1" applyAlignment="1">
      <alignment horizontal="left" vertical="center"/>
    </xf>
    <xf numFmtId="0" fontId="19" fillId="4" borderId="12" xfId="0" applyNumberFormat="1" applyFont="1" applyFill="1" applyBorder="1" applyAlignment="1">
      <alignment horizontal="left" vertical="center" indent="5"/>
    </xf>
    <xf numFmtId="0" fontId="18" fillId="4" borderId="12" xfId="0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wrapText="1"/>
    </xf>
    <xf numFmtId="0" fontId="16" fillId="0" borderId="0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1" fontId="1" fillId="8" borderId="1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17" fillId="4" borderId="0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3" borderId="13" xfId="0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left" wrapText="1"/>
    </xf>
    <xf numFmtId="0" fontId="13" fillId="3" borderId="0" xfId="0" applyFont="1" applyFill="1" applyBorder="1" applyAlignment="1">
      <alignment horizontal="left" vertical="center" wrapText="1"/>
    </xf>
    <xf numFmtId="2" fontId="13" fillId="0" borderId="0" xfId="2" applyNumberFormat="1" applyFont="1"/>
    <xf numFmtId="2" fontId="13" fillId="0" borderId="0" xfId="2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3"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indexed="64"/>
          <bgColor rgb="FF441116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indexed="64"/>
          <bgColor rgb="FF441116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indexed="64"/>
          <bgColor rgb="FF441116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left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right style="thin">
          <color theme="0" tint="-0.249977111117893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 tint="-0.249977111117893"/>
        </right>
        <top/>
        <bottom/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08080"/>
      <color rgb="FF006666"/>
      <color rgb="FFBCBCBC"/>
      <color rgb="FF441116"/>
      <color rgb="FF990033"/>
      <color rgb="FF660033"/>
      <color rgb="FFFF99CC"/>
      <color rgb="FF321116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11684662355446E-2"/>
          <c:y val="5.7449178966413439E-2"/>
          <c:w val="0.88097526472261067"/>
          <c:h val="0.70529269133660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QRY!$E$10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QRY!$D$11:$D$23</c:f>
              <c:strCache>
                <c:ptCount val="13"/>
                <c:pt idx="0">
                  <c:v>Jan-2015</c:v>
                </c:pt>
                <c:pt idx="1">
                  <c:v>Feb-2015</c:v>
                </c:pt>
                <c:pt idx="2">
                  <c:v>Mar-2015</c:v>
                </c:pt>
                <c:pt idx="3">
                  <c:v>Apr-2015</c:v>
                </c:pt>
                <c:pt idx="4">
                  <c:v>May-2015</c:v>
                </c:pt>
                <c:pt idx="5">
                  <c:v>Jun-2015</c:v>
                </c:pt>
                <c:pt idx="6">
                  <c:v>Jul-2015</c:v>
                </c:pt>
                <c:pt idx="7">
                  <c:v>Aug-2015</c:v>
                </c:pt>
                <c:pt idx="8">
                  <c:v>Sep-2015</c:v>
                </c:pt>
                <c:pt idx="9">
                  <c:v>Oct-2015</c:v>
                </c:pt>
                <c:pt idx="10">
                  <c:v>Nov-2015</c:v>
                </c:pt>
                <c:pt idx="11">
                  <c:v>Dec-2015</c:v>
                </c:pt>
                <c:pt idx="12">
                  <c:v>Jan-2016</c:v>
                </c:pt>
              </c:strCache>
            </c:strRef>
          </c:cat>
          <c:val>
            <c:numRef>
              <c:f>QRY!$E$11:$E$23</c:f>
              <c:numCache>
                <c:formatCode>#,"k"</c:formatCode>
                <c:ptCount val="13"/>
                <c:pt idx="0">
                  <c:v>10000</c:v>
                </c:pt>
                <c:pt idx="1">
                  <c:v>6000</c:v>
                </c:pt>
                <c:pt idx="2">
                  <c:v>14000</c:v>
                </c:pt>
                <c:pt idx="3">
                  <c:v>0</c:v>
                </c:pt>
                <c:pt idx="4">
                  <c:v>2000</c:v>
                </c:pt>
                <c:pt idx="5">
                  <c:v>7000</c:v>
                </c:pt>
                <c:pt idx="6">
                  <c:v>6000</c:v>
                </c:pt>
                <c:pt idx="7">
                  <c:v>7000</c:v>
                </c:pt>
                <c:pt idx="8">
                  <c:v>28000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B-436D-9654-93B2E8AA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9384944"/>
        <c:axId val="539207008"/>
      </c:barChart>
      <c:lineChart>
        <c:grouping val="standard"/>
        <c:varyColors val="0"/>
        <c:ser>
          <c:idx val="1"/>
          <c:order val="1"/>
          <c:tx>
            <c:strRef>
              <c:f>QRY!$G$10</c:f>
              <c:strCache>
                <c:ptCount val="1"/>
                <c:pt idx="0">
                  <c:v>No. of 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QRY!$D$11:$D$23</c:f>
              <c:strCache>
                <c:ptCount val="13"/>
                <c:pt idx="0">
                  <c:v>Jan-2015</c:v>
                </c:pt>
                <c:pt idx="1">
                  <c:v>Feb-2015</c:v>
                </c:pt>
                <c:pt idx="2">
                  <c:v>Mar-2015</c:v>
                </c:pt>
                <c:pt idx="3">
                  <c:v>Apr-2015</c:v>
                </c:pt>
                <c:pt idx="4">
                  <c:v>May-2015</c:v>
                </c:pt>
                <c:pt idx="5">
                  <c:v>Jun-2015</c:v>
                </c:pt>
                <c:pt idx="6">
                  <c:v>Jul-2015</c:v>
                </c:pt>
                <c:pt idx="7">
                  <c:v>Aug-2015</c:v>
                </c:pt>
                <c:pt idx="8">
                  <c:v>Sep-2015</c:v>
                </c:pt>
                <c:pt idx="9">
                  <c:v>Oct-2015</c:v>
                </c:pt>
                <c:pt idx="10">
                  <c:v>Nov-2015</c:v>
                </c:pt>
                <c:pt idx="11">
                  <c:v>Dec-2015</c:v>
                </c:pt>
                <c:pt idx="12">
                  <c:v>Jan-2016</c:v>
                </c:pt>
              </c:strCache>
            </c:strRef>
          </c:cat>
          <c:val>
            <c:numRef>
              <c:f>QRY!$G$11:$G$23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36D-9654-93B2E8AA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96920"/>
        <c:axId val="484296264"/>
      </c:lineChart>
      <c:catAx>
        <c:axId val="53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07008"/>
        <c:crosses val="autoZero"/>
        <c:auto val="1"/>
        <c:lblAlgn val="ctr"/>
        <c:lblOffset val="100"/>
        <c:noMultiLvlLbl val="0"/>
      </c:catAx>
      <c:valAx>
        <c:axId val="5392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4944"/>
        <c:crosses val="autoZero"/>
        <c:crossBetween val="between"/>
      </c:valAx>
      <c:valAx>
        <c:axId val="484296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6920"/>
        <c:crosses val="max"/>
        <c:crossBetween val="between"/>
      </c:valAx>
      <c:catAx>
        <c:axId val="4842969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842962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66488343586442"/>
          <c:y val="0.88890649967929825"/>
          <c:w val="0.21467023312827116"/>
          <c:h val="9.9322077257610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85393258426968E-2"/>
          <c:y val="0"/>
          <c:w val="0.57188567820531866"/>
          <c:h val="0.947185654527559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80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FC-4023-AC90-AAC9C8ECB23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FC-4023-AC90-AAC9C8ECB230}"/>
              </c:ext>
            </c:extLst>
          </c:dPt>
          <c:cat>
            <c:numRef>
              <c:f>QRY!$K$10:$K$11</c:f>
              <c:numCache>
                <c:formatCode>General</c:formatCode>
                <c:ptCount val="2"/>
              </c:numCache>
            </c:numRef>
          </c:cat>
          <c:val>
            <c:numRef>
              <c:f>QRY!$C$30:$C$31</c:f>
              <c:numCache>
                <c:formatCode>"$"#,"k"</c:formatCode>
                <c:ptCount val="2"/>
                <c:pt idx="0">
                  <c:v>100000</c:v>
                </c:pt>
                <c:pt idx="1">
                  <c:v>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C-4023-AC90-AAC9C8EC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85393258426968E-2"/>
          <c:y val="0"/>
          <c:w val="0.57188567820531866"/>
          <c:h val="0.947185654527559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80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5-444D-AB9F-4A930220A95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5-444D-AB9F-4A930220A95D}"/>
              </c:ext>
            </c:extLst>
          </c:dPt>
          <c:cat>
            <c:numRef>
              <c:f>QRY!$K$10:$K$11</c:f>
              <c:numCache>
                <c:formatCode>General</c:formatCode>
                <c:ptCount val="2"/>
              </c:numCache>
            </c:numRef>
          </c:cat>
          <c:val>
            <c:numRef>
              <c:f>QRY!$C$37:$C$38</c:f>
              <c:numCache>
                <c:formatCode>General</c:formatCode>
                <c:ptCount val="2"/>
                <c:pt idx="0" formatCode="#&quot;Hr&quot;">
                  <c:v>18.5</c:v>
                </c:pt>
                <c:pt idx="1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5-444D-AB9F-4A930220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24711347701258E-2"/>
          <c:y val="7.7680847448025836E-2"/>
          <c:w val="0.89800715931635311"/>
          <c:h val="0.7229564379992069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QRY!$C$44</c:f>
              <c:strCache>
                <c:ptCount val="1"/>
                <c:pt idx="0">
                  <c:v>Disaster</c:v>
                </c:pt>
              </c:strCache>
            </c:strRef>
          </c:tx>
          <c:spPr>
            <a:solidFill>
              <a:srgbClr val="441116"/>
            </a:solidFill>
            <a:ln w="3175" cap="flat" cmpd="sng" algn="ctr">
              <a:noFill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QRY!$D$43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QRY!$D$44</c:f>
              <c:numCache>
                <c:formatCode>0.0%</c:formatCode>
                <c:ptCount val="1"/>
                <c:pt idx="0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AC2-8CEB-DF2784357546}"/>
            </c:ext>
          </c:extLst>
        </c:ser>
        <c:ser>
          <c:idx val="1"/>
          <c:order val="1"/>
          <c:tx>
            <c:strRef>
              <c:f>QRY!$C$45</c:f>
              <c:strCache>
                <c:ptCount val="1"/>
                <c:pt idx="0">
                  <c:v>Not happy</c:v>
                </c:pt>
              </c:strCache>
            </c:strRef>
          </c:tx>
          <c:spPr>
            <a:solidFill>
              <a:srgbClr val="990033"/>
            </a:solidFill>
            <a:ln w="12700" cap="flat" cmpd="sng" algn="ctr">
              <a:noFill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QRY!$D$43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QRY!$D$45</c:f>
              <c:numCache>
                <c:formatCode>0.0%</c:formatCode>
                <c:ptCount val="1"/>
                <c:pt idx="0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1-4AC2-8CEB-DF2784357546}"/>
            </c:ext>
          </c:extLst>
        </c:ser>
        <c:ser>
          <c:idx val="2"/>
          <c:order val="2"/>
          <c:tx>
            <c:strRef>
              <c:f>QRY!$C$46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 w="28575" cap="flat" cmpd="sng" algn="ctr">
              <a:noFill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QRY!$D$43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QRY!$D$46</c:f>
              <c:numCache>
                <c:formatCode>0.0%</c:formatCode>
                <c:ptCount val="1"/>
                <c:pt idx="0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1-4AC2-8CEB-DF2784357546}"/>
            </c:ext>
          </c:extLst>
        </c:ser>
        <c:ser>
          <c:idx val="3"/>
          <c:order val="3"/>
          <c:tx>
            <c:strRef>
              <c:f>QRY!$C$47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rgbClr val="00B050"/>
            </a:solidFill>
            <a:ln w="28575" cap="flat" cmpd="sng" algn="ctr">
              <a:noFill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QRY!$D$43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QRY!$D$47</c:f>
              <c:numCache>
                <c:formatCode>0.0%</c:formatCode>
                <c:ptCount val="1"/>
                <c:pt idx="0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1-4AC2-8CEB-DF2784357546}"/>
            </c:ext>
          </c:extLst>
        </c:ser>
        <c:ser>
          <c:idx val="4"/>
          <c:order val="4"/>
          <c:tx>
            <c:strRef>
              <c:f>QRY!$C$48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rgbClr val="006666"/>
            </a:solidFill>
            <a:ln w="76200" cap="flat" cmpd="sng" algn="ctr">
              <a:noFill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QRY!$D$43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QRY!$D$48</c:f>
              <c:numCache>
                <c:formatCode>0.0%</c:formatCode>
                <c:ptCount val="1"/>
                <c:pt idx="0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1-4AC2-8CEB-DF2784357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6"/>
        <c:overlap val="100"/>
        <c:axId val="488034112"/>
        <c:axId val="488034440"/>
      </c:barChart>
      <c:catAx>
        <c:axId val="488034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8034440"/>
        <c:crosses val="autoZero"/>
        <c:auto val="1"/>
        <c:lblAlgn val="ctr"/>
        <c:lblOffset val="100"/>
        <c:noMultiLvlLbl val="0"/>
      </c:catAx>
      <c:valAx>
        <c:axId val="4880344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880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947481916873068E-2"/>
          <c:y val="0.77077267320002274"/>
          <c:w val="0.9"/>
          <c:h val="0.2023395456862856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[Training.xlsx]QRY!PivotTable1</c:name>
    <c:fmtId val="2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0070C0">
                  <a:shade val="30000"/>
                  <a:satMod val="115000"/>
                </a:srgbClr>
              </a:gs>
              <a:gs pos="50000">
                <a:srgbClr val="0070C0">
                  <a:shade val="67500"/>
                  <a:satMod val="115000"/>
                </a:srgbClr>
              </a:gs>
              <a:gs pos="100000">
                <a:srgbClr val="0070C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0070C0">
                  <a:shade val="30000"/>
                  <a:satMod val="115000"/>
                </a:srgbClr>
              </a:gs>
              <a:gs pos="50000">
                <a:srgbClr val="0070C0">
                  <a:shade val="67500"/>
                  <a:satMod val="115000"/>
                </a:srgbClr>
              </a:gs>
              <a:gs pos="100000">
                <a:srgbClr val="0070C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808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479091096758978E-2"/>
          <c:y val="5.9097430529517145E-2"/>
          <c:w val="0.9609874959450293"/>
          <c:h val="0.74902071457452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QRY!$C$60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287-422E-B0A7-4E492B2129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QRY!$B$61:$B$67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QRY!$C$61:$C$67</c:f>
              <c:numCache>
                <c:formatCode>General</c:formatCode>
                <c:ptCount val="6"/>
                <c:pt idx="0">
                  <c:v>50</c:v>
                </c:pt>
                <c:pt idx="1">
                  <c:v>19</c:v>
                </c:pt>
                <c:pt idx="2">
                  <c:v>15</c:v>
                </c:pt>
                <c:pt idx="3">
                  <c:v>20</c:v>
                </c:pt>
                <c:pt idx="4">
                  <c:v>16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7-422E-B0A7-4E492B21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6477456"/>
        <c:axId val="496476144"/>
      </c:barChart>
      <c:catAx>
        <c:axId val="4964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6144"/>
        <c:crosses val="autoZero"/>
        <c:auto val="1"/>
        <c:lblAlgn val="ctr"/>
        <c:lblOffset val="100"/>
        <c:noMultiLvlLbl val="0"/>
      </c:catAx>
      <c:valAx>
        <c:axId val="496476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4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[Training.xlsx]QRY!PivotTable2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</c:pivotFmt>
      <c:pivotFmt>
        <c:idx val="44"/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128902593469522E-2"/>
          <c:y val="3.4713650658532547E-2"/>
          <c:w val="0.94632142136079145"/>
          <c:h val="0.77184348666942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QRY!$C$70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QRY!$B$71:$B$92</c:f>
              <c:strCache>
                <c:ptCount val="21"/>
                <c:pt idx="0">
                  <c:v>T001</c:v>
                </c:pt>
                <c:pt idx="1">
                  <c:v>T002</c:v>
                </c:pt>
                <c:pt idx="2">
                  <c:v>T003</c:v>
                </c:pt>
                <c:pt idx="3">
                  <c:v>T004</c:v>
                </c:pt>
                <c:pt idx="4">
                  <c:v>T005</c:v>
                </c:pt>
                <c:pt idx="5">
                  <c:v>T006</c:v>
                </c:pt>
                <c:pt idx="6">
                  <c:v>T007</c:v>
                </c:pt>
                <c:pt idx="7">
                  <c:v>T008</c:v>
                </c:pt>
                <c:pt idx="8">
                  <c:v>T009</c:v>
                </c:pt>
                <c:pt idx="9">
                  <c:v>T010</c:v>
                </c:pt>
                <c:pt idx="10">
                  <c:v>T011</c:v>
                </c:pt>
                <c:pt idx="11">
                  <c:v>T012</c:v>
                </c:pt>
                <c:pt idx="12">
                  <c:v>T013</c:v>
                </c:pt>
                <c:pt idx="13">
                  <c:v>T014</c:v>
                </c:pt>
                <c:pt idx="14">
                  <c:v>T015</c:v>
                </c:pt>
                <c:pt idx="15">
                  <c:v>T016</c:v>
                </c:pt>
                <c:pt idx="16">
                  <c:v>T017</c:v>
                </c:pt>
                <c:pt idx="17">
                  <c:v>T018</c:v>
                </c:pt>
                <c:pt idx="18">
                  <c:v>T019</c:v>
                </c:pt>
                <c:pt idx="19">
                  <c:v>T020</c:v>
                </c:pt>
                <c:pt idx="20">
                  <c:v>T021</c:v>
                </c:pt>
              </c:strCache>
            </c:strRef>
          </c:cat>
          <c:val>
            <c:numRef>
              <c:f>QRY!$C$71:$C$92</c:f>
              <c:numCache>
                <c:formatCode>General</c:formatCode>
                <c:ptCount val="21"/>
                <c:pt idx="0">
                  <c:v>9</c:v>
                </c:pt>
                <c:pt idx="1">
                  <c:v>16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78D-4865-B394-4EE3B708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96435472"/>
        <c:axId val="496436128"/>
      </c:barChart>
      <c:catAx>
        <c:axId val="49643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6128"/>
        <c:crosses val="autoZero"/>
        <c:auto val="1"/>
        <c:lblAlgn val="ctr"/>
        <c:lblOffset val="100"/>
        <c:noMultiLvlLbl val="0"/>
      </c:catAx>
      <c:valAx>
        <c:axId val="496436128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496435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6" fmlaLink="QRY!$C$4" fmlaRange="Index!$D$4:$D$10" sel="5" val="0"/>
</file>

<file path=xl/ctrlProps/ctrlProp2.xml><?xml version="1.0" encoding="utf-8"?>
<formControlPr xmlns="http://schemas.microsoft.com/office/spreadsheetml/2009/9/main" objectType="List" dx="26" fmlaLink="QRY!$C$5" fmlaRange="Index!$D$14:$D$35" sel="1" val="0"/>
</file>

<file path=xl/ctrlProps/ctrlProp3.xml><?xml version="1.0" encoding="utf-8"?>
<formControlPr xmlns="http://schemas.microsoft.com/office/spreadsheetml/2009/9/main" objectType="List" dx="26" fmlaLink="QRY!$C$6" fmlaRange="Index!$D$39:$D$42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1</xdr:row>
      <xdr:rowOff>30481</xdr:rowOff>
    </xdr:from>
    <xdr:to>
      <xdr:col>7</xdr:col>
      <xdr:colOff>1169526</xdr:colOff>
      <xdr:row>1</xdr:row>
      <xdr:rowOff>457200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213361"/>
          <a:ext cx="1169526" cy="426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15241</xdr:colOff>
      <xdr:row>1</xdr:row>
      <xdr:rowOff>30481</xdr:rowOff>
    </xdr:from>
    <xdr:to>
      <xdr:col>5</xdr:col>
      <xdr:colOff>445627</xdr:colOff>
      <xdr:row>1</xdr:row>
      <xdr:rowOff>457200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29541"/>
          <a:ext cx="1169526" cy="4267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12</xdr:row>
          <xdr:rowOff>0</xdr:rowOff>
        </xdr:from>
        <xdr:to>
          <xdr:col>5</xdr:col>
          <xdr:colOff>693420</xdr:colOff>
          <xdr:row>18</xdr:row>
          <xdr:rowOff>137160</xdr:rowOff>
        </xdr:to>
        <xdr:sp macro="" textlink="">
          <xdr:nvSpPr>
            <xdr:cNvPr id="7179" name="List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21</xdr:row>
          <xdr:rowOff>0</xdr:rowOff>
        </xdr:from>
        <xdr:to>
          <xdr:col>5</xdr:col>
          <xdr:colOff>685800</xdr:colOff>
          <xdr:row>35</xdr:row>
          <xdr:rowOff>38100</xdr:rowOff>
        </xdr:to>
        <xdr:sp macro="" textlink="">
          <xdr:nvSpPr>
            <xdr:cNvPr id="7185" name="List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</xdr:row>
          <xdr:rowOff>0</xdr:rowOff>
        </xdr:from>
        <xdr:to>
          <xdr:col>5</xdr:col>
          <xdr:colOff>693420</xdr:colOff>
          <xdr:row>9</xdr:row>
          <xdr:rowOff>152400</xdr:rowOff>
        </xdr:to>
        <xdr:sp macro="" textlink="">
          <xdr:nvSpPr>
            <xdr:cNvPr id="7187" name="List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190500</xdr:colOff>
      <xdr:row>15</xdr:row>
      <xdr:rowOff>175260</xdr:rowOff>
    </xdr:from>
    <xdr:to>
      <xdr:col>17</xdr:col>
      <xdr:colOff>190500</xdr:colOff>
      <xdr:row>30</xdr:row>
      <xdr:rowOff>15240</xdr:rowOff>
    </xdr:to>
    <xdr:grpSp>
      <xdr:nvGrpSpPr>
        <xdr:cNvPr id="7174" name="Group 7173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GrpSpPr/>
      </xdr:nvGrpSpPr>
      <xdr:grpSpPr>
        <a:xfrm>
          <a:off x="1973580" y="2484120"/>
          <a:ext cx="8199120" cy="2446020"/>
          <a:chOff x="2186940" y="2484120"/>
          <a:chExt cx="8199120" cy="2263140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GraphicFramePr>
            <a:graphicFrameLocks/>
          </xdr:cNvGraphicFramePr>
        </xdr:nvGraphicFramePr>
        <xdr:xfrm>
          <a:off x="2186940" y="2750820"/>
          <a:ext cx="8191499" cy="1996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QRY!C56">
        <xdr:nvSpPr>
          <xdr:cNvPr id="7170" name="Rectangle 7169">
            <a:extLst>
              <a:ext uri="{FF2B5EF4-FFF2-40B4-BE49-F238E27FC236}">
                <a16:creationId xmlns:a16="http://schemas.microsoft.com/office/drawing/2014/main" id="{00000000-0008-0000-0600-0000021C0000}"/>
              </a:ext>
            </a:extLst>
          </xdr:cNvPr>
          <xdr:cNvSpPr/>
        </xdr:nvSpPr>
        <xdr:spPr>
          <a:xfrm>
            <a:off x="2186940" y="2484120"/>
            <a:ext cx="8199120" cy="26670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4B1DC88-B39C-49B8-8694-39EF5263FEF1}" type="TxLink">
              <a:rPr lang="en-US" sz="1100" b="0" i="0" u="none" strike="noStrike">
                <a:solidFill>
                  <a:schemeClr val="bg1"/>
                </a:solidFill>
                <a:latin typeface="Corbel"/>
              </a:rPr>
              <a:pPr algn="l"/>
              <a:t>MARKETING DEPARTMENT •  ALL TRAINING PROGRAM - PERSON COUNT vs. TRAINING  COST</a:t>
            </a:fld>
            <a:endParaRPr lang="en-PH" sz="1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91440</xdr:colOff>
      <xdr:row>6</xdr:row>
      <xdr:rowOff>76200</xdr:rowOff>
    </xdr:from>
    <xdr:to>
      <xdr:col>17</xdr:col>
      <xdr:colOff>414648</xdr:colOff>
      <xdr:row>15</xdr:row>
      <xdr:rowOff>60960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pSpPr/>
      </xdr:nvGrpSpPr>
      <xdr:grpSpPr>
        <a:xfrm>
          <a:off x="1874520" y="1013460"/>
          <a:ext cx="8507088" cy="1356360"/>
          <a:chOff x="2087880" y="922020"/>
          <a:chExt cx="8522328" cy="135636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pSpPr/>
        </xdr:nvGrpSpPr>
        <xdr:grpSpPr>
          <a:xfrm>
            <a:off x="5904947" y="1166366"/>
            <a:ext cx="2395147" cy="1077068"/>
            <a:chOff x="2489347" y="1112523"/>
            <a:chExt cx="2395071" cy="1074422"/>
          </a:xfrm>
        </xdr:grpSpPr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GraphicFramePr>
              <a:graphicFrameLocks/>
            </xdr:cNvGraphicFramePr>
          </xdr:nvGraphicFramePr>
          <xdr:xfrm>
            <a:off x="2489347" y="1112523"/>
            <a:ext cx="2395071" cy="10744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QRY!D29">
          <xdr:nvSpPr>
            <xdr:cNvPr id="4" name="Costs%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2942483" y="1752693"/>
              <a:ext cx="577955" cy="1446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E54CB240-ED32-4D55-BFFF-7C3CC24B39A1}" type="TxLink">
                <a:rPr lang="en-US" sz="800" b="1" i="0" u="none" strike="noStrike">
                  <a:solidFill>
                    <a:srgbClr val="006666"/>
                  </a:solidFill>
                  <a:latin typeface="Corbel"/>
                </a:rPr>
                <a:pPr algn="ctr"/>
                <a:t>14.9%</a:t>
              </a:fld>
              <a:endParaRPr lang="en-PH" sz="800" b="1">
                <a:solidFill>
                  <a:srgbClr val="006666"/>
                </a:solidFill>
              </a:endParaRPr>
            </a:p>
          </xdr:txBody>
        </xdr:sp>
        <xdr:sp macro="" textlink="QRY!C29">
          <xdr:nvSpPr>
            <xdr:cNvPr id="5" name="totalcosts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794993" y="1492483"/>
              <a:ext cx="816887" cy="2598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04BD7C9-8016-4FC2-83B6-5BAF0C4FFA3B}" type="TxLink">
                <a:rPr lang="en-US" sz="14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orbel"/>
                </a:rPr>
                <a:pPr algn="ctr"/>
                <a:t>$100k</a:t>
              </a:fld>
              <a:endParaRPr lang="en-PH" sz="2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GrpSpPr/>
        </xdr:nvGrpSpPr>
        <xdr:grpSpPr>
          <a:xfrm>
            <a:off x="8660092" y="1170590"/>
            <a:ext cx="1950116" cy="1077068"/>
            <a:chOff x="3940854" y="1108316"/>
            <a:chExt cx="2395860" cy="1083879"/>
          </a:xfrm>
        </xdr:grpSpPr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GraphicFramePr>
              <a:graphicFrameLocks/>
            </xdr:cNvGraphicFramePr>
          </xdr:nvGraphicFramePr>
          <xdr:xfrm>
            <a:off x="3940854" y="1108316"/>
            <a:ext cx="2395860" cy="10838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QRY!D36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4405413" y="1728173"/>
              <a:ext cx="576072" cy="147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fld id="{7641A21D-AD95-4CF3-9134-3551F93F1D84}" type="TxLink">
                <a:rPr lang="en-US" sz="800" b="1" i="0" u="none" strike="noStrike">
                  <a:solidFill>
                    <a:srgbClr val="006666"/>
                  </a:solidFill>
                  <a:latin typeface="Corbel"/>
                </a:rPr>
                <a:pPr/>
                <a:t>12.8%</a:t>
              </a:fld>
              <a:endParaRPr lang="en-PH" sz="800" b="1">
                <a:solidFill>
                  <a:srgbClr val="006666"/>
                </a:solidFill>
              </a:endParaRPr>
            </a:p>
          </xdr:txBody>
        </xdr:sp>
      </xdr:grp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GraphicFramePr>
            <a:graphicFrameLocks/>
          </xdr:cNvGraphicFramePr>
        </xdr:nvGraphicFramePr>
        <xdr:xfrm>
          <a:off x="2087880" y="1196340"/>
          <a:ext cx="3246120" cy="10591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SpPr/>
        </xdr:nvSpPr>
        <xdr:spPr>
          <a:xfrm>
            <a:off x="5509260" y="922020"/>
            <a:ext cx="2278380" cy="19812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100">
                <a:solidFill>
                  <a:schemeClr val="bg1"/>
                </a:solidFill>
              </a:rPr>
              <a:t>TRAINING</a:t>
            </a:r>
            <a:r>
              <a:rPr lang="en-PH" sz="1100" baseline="0">
                <a:solidFill>
                  <a:schemeClr val="bg1"/>
                </a:solidFill>
              </a:rPr>
              <a:t> COSTS</a:t>
            </a:r>
            <a:endParaRPr lang="en-PH" sz="11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/>
        </xdr:nvSpPr>
        <xdr:spPr>
          <a:xfrm>
            <a:off x="8115300" y="922020"/>
            <a:ext cx="2278380" cy="19812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100">
                <a:solidFill>
                  <a:schemeClr val="bg1"/>
                </a:solidFill>
              </a:rPr>
              <a:t>TRAINING</a:t>
            </a:r>
            <a:r>
              <a:rPr lang="en-PH" sz="1100" baseline="0">
                <a:solidFill>
                  <a:schemeClr val="bg1"/>
                </a:solidFill>
              </a:rPr>
              <a:t> DURATION</a:t>
            </a:r>
            <a:endParaRPr lang="en-PH" sz="1100">
              <a:solidFill>
                <a:schemeClr val="bg1"/>
              </a:solidFill>
            </a:endParaRPr>
          </a:p>
        </xdr:txBody>
      </xdr:sp>
      <xdr:sp macro="" textlink="">
        <xdr:nvSpPr>
          <xdr:cNvPr id="7171" name="Rectangle 7170">
            <a:extLst>
              <a:ext uri="{FF2B5EF4-FFF2-40B4-BE49-F238E27FC236}">
                <a16:creationId xmlns:a16="http://schemas.microsoft.com/office/drawing/2014/main" id="{00000000-0008-0000-0600-0000031C0000}"/>
              </a:ext>
            </a:extLst>
          </xdr:cNvPr>
          <xdr:cNvSpPr/>
        </xdr:nvSpPr>
        <xdr:spPr>
          <a:xfrm>
            <a:off x="5509260" y="1120140"/>
            <a:ext cx="2270760" cy="1143000"/>
          </a:xfrm>
          <a:prstGeom prst="rect">
            <a:avLst/>
          </a:prstGeom>
          <a:noFill/>
          <a:ln w="3175">
            <a:solidFill>
              <a:schemeClr val="bg1">
                <a:lumMod val="7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/>
        </xdr:nvSpPr>
        <xdr:spPr>
          <a:xfrm>
            <a:off x="8115300" y="1112520"/>
            <a:ext cx="2270760" cy="1143000"/>
          </a:xfrm>
          <a:prstGeom prst="rect">
            <a:avLst/>
          </a:prstGeom>
          <a:noFill/>
          <a:ln w="3175">
            <a:solidFill>
              <a:schemeClr val="bg1">
                <a:lumMod val="7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GrpSpPr/>
        </xdr:nvGrpSpPr>
        <xdr:grpSpPr>
          <a:xfrm>
            <a:off x="2171700" y="937260"/>
            <a:ext cx="2979420" cy="1341120"/>
            <a:chOff x="2171700" y="937260"/>
            <a:chExt cx="2979420" cy="1341120"/>
          </a:xfrm>
        </xdr:grpSpPr>
        <xdr:sp macro="" textlink="">
          <xdr:nvSpPr>
            <xdr:cNvPr id="42" name="Rectangle 41">
              <a:extLst>
                <a:ext uri="{FF2B5EF4-FFF2-40B4-BE49-F238E27FC236}">
                  <a16:creationId xmlns:a16="http://schemas.microsoft.com/office/drawing/2014/main" id="{00000000-0008-0000-0600-00002A000000}"/>
                </a:ext>
              </a:extLst>
            </xdr:cNvPr>
            <xdr:cNvSpPr/>
          </xdr:nvSpPr>
          <xdr:spPr>
            <a:xfrm>
              <a:off x="2171700" y="937260"/>
              <a:ext cx="2979420" cy="20574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PH" sz="1100">
                  <a:solidFill>
                    <a:schemeClr val="bg1"/>
                  </a:solidFill>
                </a:rPr>
                <a:t>FEEDBACK</a:t>
              </a:r>
              <a:r>
                <a:rPr lang="en-PH" sz="1100" baseline="0">
                  <a:solidFill>
                    <a:schemeClr val="bg1"/>
                  </a:solidFill>
                </a:rPr>
                <a:t> RATING</a:t>
              </a:r>
              <a:endParaRPr lang="en-PH" sz="11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00000000-0008-0000-0600-00002F000000}"/>
                </a:ext>
              </a:extLst>
            </xdr:cNvPr>
            <xdr:cNvSpPr/>
          </xdr:nvSpPr>
          <xdr:spPr>
            <a:xfrm>
              <a:off x="2171700" y="1135380"/>
              <a:ext cx="2971800" cy="1143000"/>
            </a:xfrm>
            <a:prstGeom prst="rect">
              <a:avLst/>
            </a:prstGeom>
            <a:noFill/>
            <a:ln w="3175">
              <a:solidFill>
                <a:schemeClr val="bg1">
                  <a:lumMod val="75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QRY!C54">
        <xdr:nvSpPr>
          <xdr:cNvPr id="7172" name="TextBox 7171">
            <a:extLst>
              <a:ext uri="{FF2B5EF4-FFF2-40B4-BE49-F238E27FC236}">
                <a16:creationId xmlns:a16="http://schemas.microsoft.com/office/drawing/2014/main" id="{00000000-0008-0000-0600-0000041C0000}"/>
              </a:ext>
            </a:extLst>
          </xdr:cNvPr>
          <xdr:cNvSpPr txBox="1"/>
        </xdr:nvSpPr>
        <xdr:spPr>
          <a:xfrm>
            <a:off x="2499360" y="1158240"/>
            <a:ext cx="2286000" cy="205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fld id="{3B7AD0C5-9E9E-480E-8A4D-305291E0FB02}" type="TxLink">
              <a:rPr lang="en-US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orbel"/>
              </a:rPr>
              <a:pPr algn="l"/>
              <a:t>All Trainer</a:t>
            </a:fld>
            <a:endParaRPr lang="en-PH" sz="11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83820</xdr:colOff>
      <xdr:row>8</xdr:row>
      <xdr:rowOff>99060</xdr:rowOff>
    </xdr:from>
    <xdr:to>
      <xdr:col>12</xdr:col>
      <xdr:colOff>1318260</xdr:colOff>
      <xdr:row>9</xdr:row>
      <xdr:rowOff>121920</xdr:rowOff>
    </xdr:to>
    <xdr:sp macro="" textlink="QRY!C55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2872740" y="1402080"/>
          <a:ext cx="228600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2A28CD71-6E2D-4F82-9A68-F89EAA4FA70C}" type="TxLink"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orbel"/>
            </a:rPr>
            <a:pPr algn="l"/>
            <a:t>All Program</a:t>
          </a:fld>
          <a:endParaRPr lang="en-PH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129540</xdr:colOff>
      <xdr:row>7</xdr:row>
      <xdr:rowOff>121920</xdr:rowOff>
    </xdr:from>
    <xdr:to>
      <xdr:col>10</xdr:col>
      <xdr:colOff>182880</xdr:colOff>
      <xdr:row>8</xdr:row>
      <xdr:rowOff>137160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125980" y="1242060"/>
          <a:ext cx="84582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orbel"/>
            </a:rPr>
            <a:t>Trainer:</a:t>
          </a:r>
        </a:p>
      </xdr:txBody>
    </xdr:sp>
    <xdr:clientData/>
  </xdr:twoCellAnchor>
  <xdr:twoCellAnchor>
    <xdr:from>
      <xdr:col>8</xdr:col>
      <xdr:colOff>137160</xdr:colOff>
      <xdr:row>8</xdr:row>
      <xdr:rowOff>91440</xdr:rowOff>
    </xdr:from>
    <xdr:to>
      <xdr:col>10</xdr:col>
      <xdr:colOff>335280</xdr:colOff>
      <xdr:row>9</xdr:row>
      <xdr:rowOff>106680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133600" y="1394460"/>
          <a:ext cx="99060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orbel"/>
            </a:rPr>
            <a:t>Program name:</a:t>
          </a:r>
        </a:p>
      </xdr:txBody>
    </xdr:sp>
    <xdr:clientData/>
  </xdr:twoCellAnchor>
  <xdr:twoCellAnchor>
    <xdr:from>
      <xdr:col>8</xdr:col>
      <xdr:colOff>266700</xdr:colOff>
      <xdr:row>12</xdr:row>
      <xdr:rowOff>38100</xdr:rowOff>
    </xdr:from>
    <xdr:to>
      <xdr:col>10</xdr:col>
      <xdr:colOff>15240</xdr:colOff>
      <xdr:row>14</xdr:row>
      <xdr:rowOff>38100</xdr:rowOff>
    </xdr:to>
    <xdr:sp macro="" textlink="QRY!D44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263140" y="1935480"/>
          <a:ext cx="5410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2F7401-B802-44AB-BFCC-15AAFD22EFF5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rbel"/>
            </a:rPr>
            <a:pPr/>
            <a:t>11.8%</a:t>
          </a:fld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38100</xdr:colOff>
      <xdr:row>12</xdr:row>
      <xdr:rowOff>38100</xdr:rowOff>
    </xdr:from>
    <xdr:to>
      <xdr:col>11</xdr:col>
      <xdr:colOff>53340</xdr:colOff>
      <xdr:row>14</xdr:row>
      <xdr:rowOff>38100</xdr:rowOff>
    </xdr:to>
    <xdr:sp macro="" textlink="QRY!D45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2827020" y="1935480"/>
          <a:ext cx="5410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FC9BB1-68D0-46FE-86CA-A26EB20BAF4E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rbel"/>
            </a:rPr>
            <a:pPr/>
            <a:t>11.8%</a:t>
          </a:fld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76200</xdr:colOff>
      <xdr:row>12</xdr:row>
      <xdr:rowOff>38100</xdr:rowOff>
    </xdr:from>
    <xdr:to>
      <xdr:col>12</xdr:col>
      <xdr:colOff>91440</xdr:colOff>
      <xdr:row>14</xdr:row>
      <xdr:rowOff>38100</xdr:rowOff>
    </xdr:to>
    <xdr:sp macro="" textlink="QRY!D46">
      <xdr:nvSpPr>
        <xdr:cNvPr id="37" name="TextBox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3390900" y="1935480"/>
          <a:ext cx="5410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DEFFCB6-F54C-4C4A-B435-E2F1F4DB3B7D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rbel"/>
            </a:rPr>
            <a:pPr/>
            <a:t>23.5%</a:t>
          </a:fld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121920</xdr:colOff>
      <xdr:row>12</xdr:row>
      <xdr:rowOff>38100</xdr:rowOff>
    </xdr:from>
    <xdr:to>
      <xdr:col>12</xdr:col>
      <xdr:colOff>662940</xdr:colOff>
      <xdr:row>14</xdr:row>
      <xdr:rowOff>38100</xdr:rowOff>
    </xdr:to>
    <xdr:sp macro="" textlink="QRY!D47">
      <xdr:nvSpPr>
        <xdr:cNvPr id="38" name="TextBox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3962400" y="1935480"/>
          <a:ext cx="5410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5BADB34-04D4-4958-B559-16BFED8A58A7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rbel"/>
            </a:rPr>
            <a:pPr/>
            <a:t>29.4%</a:t>
          </a:fld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693420</xdr:colOff>
      <xdr:row>12</xdr:row>
      <xdr:rowOff>38100</xdr:rowOff>
    </xdr:from>
    <xdr:to>
      <xdr:col>12</xdr:col>
      <xdr:colOff>1234440</xdr:colOff>
      <xdr:row>14</xdr:row>
      <xdr:rowOff>38100</xdr:rowOff>
    </xdr:to>
    <xdr:sp macro="" textlink="QRY!D48">
      <xdr:nvSpPr>
        <xdr:cNvPr id="39" name="TextBox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4533900" y="1935480"/>
          <a:ext cx="5410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BE5E3E5-2EBA-4958-AFEA-3FBA2F634395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rbel"/>
            </a:rPr>
            <a:pPr/>
            <a:t>23.5%</a:t>
          </a:fld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266700</xdr:colOff>
      <xdr:row>6</xdr:row>
      <xdr:rowOff>106680</xdr:rowOff>
    </xdr:from>
    <xdr:to>
      <xdr:col>12</xdr:col>
      <xdr:colOff>1379220</xdr:colOff>
      <xdr:row>7</xdr:row>
      <xdr:rowOff>91440</xdr:rowOff>
    </xdr:to>
    <xdr:sp macro="" textlink="QRY!C57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3581400" y="1043940"/>
          <a:ext cx="1638300" cy="16764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BE8F3CC-0D2A-4147-968C-7D99FE42A4E5}" type="TxLink">
            <a:rPr lang="en-US" sz="900" b="0" i="0" u="none" strike="noStrike">
              <a:solidFill>
                <a:schemeClr val="bg1"/>
              </a:solidFill>
              <a:latin typeface="Corbel"/>
            </a:rPr>
            <a:pPr algn="l"/>
            <a:t>Participants: 17 of 150 | 11.3%</a:t>
          </a:fld>
          <a:endParaRPr lang="en-PH" sz="9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182880</xdr:colOff>
      <xdr:row>30</xdr:row>
      <xdr:rowOff>129540</xdr:rowOff>
    </xdr:from>
    <xdr:to>
      <xdr:col>12</xdr:col>
      <xdr:colOff>1493520</xdr:colOff>
      <xdr:row>32</xdr:row>
      <xdr:rowOff>52032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2179320" y="5044440"/>
          <a:ext cx="3154680" cy="28825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 i="0" u="none" strike="noStrike">
              <a:solidFill>
                <a:schemeClr val="bg1"/>
              </a:solidFill>
              <a:latin typeface="Corbel"/>
            </a:rPr>
            <a:t>NO.</a:t>
          </a:r>
          <a:r>
            <a:rPr lang="en-US" sz="900" b="0" i="0" u="none" strike="noStrike" baseline="0">
              <a:solidFill>
                <a:schemeClr val="bg1"/>
              </a:solidFill>
              <a:latin typeface="Corbel"/>
            </a:rPr>
            <a:t> OF TRAINING BY DEPARTMENT</a:t>
          </a:r>
          <a:endParaRPr lang="en-US" sz="900" b="0" i="0" u="none" strike="noStrike">
            <a:solidFill>
              <a:schemeClr val="bg1"/>
            </a:solidFill>
            <a:latin typeface="Corbel"/>
          </a:endParaRPr>
        </a:p>
      </xdr:txBody>
    </xdr:sp>
    <xdr:clientData/>
  </xdr:twoCellAnchor>
  <xdr:twoCellAnchor>
    <xdr:from>
      <xdr:col>8</xdr:col>
      <xdr:colOff>182880</xdr:colOff>
      <xdr:row>32</xdr:row>
      <xdr:rowOff>45720</xdr:rowOff>
    </xdr:from>
    <xdr:to>
      <xdr:col>12</xdr:col>
      <xdr:colOff>1485900</xdr:colOff>
      <xdr:row>43</xdr:row>
      <xdr:rowOff>30480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1607820</xdr:colOff>
      <xdr:row>32</xdr:row>
      <xdr:rowOff>38100</xdr:rowOff>
    </xdr:from>
    <xdr:to>
      <xdr:col>17</xdr:col>
      <xdr:colOff>182880</xdr:colOff>
      <xdr:row>43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1607820</xdr:colOff>
      <xdr:row>30</xdr:row>
      <xdr:rowOff>129540</xdr:rowOff>
    </xdr:from>
    <xdr:to>
      <xdr:col>17</xdr:col>
      <xdr:colOff>190500</xdr:colOff>
      <xdr:row>32</xdr:row>
      <xdr:rowOff>52032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5448300" y="5044440"/>
          <a:ext cx="4937760" cy="28825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 i="0" u="none" strike="noStrike" baseline="0">
              <a:solidFill>
                <a:schemeClr val="bg1"/>
              </a:solidFill>
              <a:latin typeface="Corbel"/>
            </a:rPr>
            <a:t> NO. OF TRAINING BY PROGRAM</a:t>
          </a:r>
          <a:endParaRPr lang="en-US" sz="900" b="0" i="0" u="none" strike="noStrike">
            <a:solidFill>
              <a:schemeClr val="bg1"/>
            </a:solidFill>
            <a:latin typeface="Corbel"/>
          </a:endParaRPr>
        </a:p>
      </xdr:txBody>
    </xdr:sp>
    <xdr:clientData/>
  </xdr:twoCellAnchor>
  <xdr:twoCellAnchor>
    <xdr:from>
      <xdr:col>14</xdr:col>
      <xdr:colOff>1470660</xdr:colOff>
      <xdr:row>16</xdr:row>
      <xdr:rowOff>38100</xdr:rowOff>
    </xdr:from>
    <xdr:to>
      <xdr:col>17</xdr:col>
      <xdr:colOff>281940</xdr:colOff>
      <xdr:row>17</xdr:row>
      <xdr:rowOff>30480</xdr:rowOff>
    </xdr:to>
    <xdr:sp macro="" textlink="QRY!F24">
      <xdr:nvSpPr>
        <xdr:cNvPr id="51" name="Rectangl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7833360" y="2529840"/>
          <a:ext cx="2644140" cy="17526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FF118F7-8E04-42C7-A746-7F6511C27928}" type="TxLink">
            <a:rPr lang="en-US" sz="1100" b="0" i="0" u="none" strike="noStrike" baseline="0">
              <a:solidFill>
                <a:schemeClr val="bg1">
                  <a:lumMod val="95000"/>
                </a:schemeClr>
              </a:solidFill>
              <a:latin typeface="Corbel"/>
            </a:rPr>
            <a:pPr algn="ctr"/>
            <a:t>Total No. of Person: 20 of 150 | 13.3%</a:t>
          </a:fld>
          <a:endParaRPr lang="en-US" sz="1100" b="0" i="0" u="none" strike="noStrike">
            <a:solidFill>
              <a:schemeClr val="bg1">
                <a:lumMod val="95000"/>
              </a:schemeClr>
            </a:solidFill>
            <a:latin typeface="Corbel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0.12334</cdr:x>
      <cdr:y>0.32938</cdr:y>
    </cdr:from>
    <cdr:to>
      <cdr:x>0.46314</cdr:x>
      <cdr:y>0.61617</cdr:y>
    </cdr:to>
    <cdr:sp macro="" textlink="QRY!$C$36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461DEE1E-07B0-4AC2-ACE5-6DB0588C21B3}"/>
            </a:ext>
          </a:extLst>
        </cdr:cNvPr>
        <cdr:cNvSpPr txBox="1"/>
      </cdr:nvSpPr>
      <cdr:spPr>
        <a:xfrm xmlns:a="http://schemas.openxmlformats.org/drawingml/2006/main">
          <a:off x="240537" y="354765"/>
          <a:ext cx="662630" cy="3088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92379B3-028E-4BA0-BEA7-F4712277376D}" type="TxLink">
            <a:rPr lang="en-US" sz="1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orbel"/>
            </a:rPr>
            <a:pPr algn="ctr"/>
            <a:t>19Hr</a:t>
          </a:fld>
          <a:endParaRPr lang="en-PH" sz="32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rpion Trades" refreshedDate="44845.910754398152" createdVersion="6" refreshedVersion="6" minRefreshableVersion="3" recordCount="150">
  <cacheSource type="worksheet">
    <worksheetSource name="Clean_data_Table"/>
  </cacheSource>
  <cacheFields count="11">
    <cacheField name="Program Name" numFmtId="0">
      <sharedItems/>
    </cacheField>
    <cacheField name="Department" numFmtId="0">
      <sharedItems count="6">
        <s v="IT"/>
        <s v="Marketing"/>
        <s v="Finance"/>
        <s v="Sales"/>
        <s v="Operations"/>
        <s v="HR"/>
      </sharedItems>
    </cacheField>
    <cacheField name="Final Status" numFmtId="0">
      <sharedItems/>
    </cacheField>
    <cacheField name="Year" numFmtId="0">
      <sharedItems/>
    </cacheField>
    <cacheField name="Month" numFmtId="0">
      <sharedItems/>
    </cacheField>
    <cacheField name="Person Name" numFmtId="0">
      <sharedItems/>
    </cacheField>
    <cacheField name="ID" numFmtId="0">
      <sharedItems/>
    </cacheField>
    <cacheField name="Training ID" numFmtId="0">
      <sharedItems count="21">
        <s v="T002"/>
        <s v="T021"/>
        <s v="T001"/>
        <s v="T018"/>
        <s v="T010"/>
        <s v="T015"/>
        <s v="T020"/>
        <s v="T017"/>
        <s v="T005"/>
        <s v="T014"/>
        <s v="T011"/>
        <s v="T012"/>
        <s v="T007"/>
        <s v="T009"/>
        <s v="T016"/>
        <s v="T006"/>
        <s v="T008"/>
        <s v="T003"/>
        <s v="T004"/>
        <s v="T013"/>
        <s v="T019"/>
      </sharedItems>
    </cacheField>
    <cacheField name="Cost of Training" numFmtId="0">
      <sharedItems containsSemiMixedTypes="0" containsString="0" containsNumber="1" containsInteger="1" minValue="2000" maxValue="7000"/>
    </cacheField>
    <cacheField name="Duration" numFmtId="0">
      <sharedItems containsSemiMixedTypes="0" containsString="0" containsNumber="1" minValue="0.5" maxValue="1.5"/>
    </cacheField>
    <cacheField name="Feedback Ra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Basic Project Management Methods"/>
    <x v="0"/>
    <s v="OK"/>
    <s v="2015"/>
    <s v="Jan"/>
    <s v="Timon Armstrong"/>
    <s v="P0093"/>
    <x v="0"/>
    <n v="4000"/>
    <n v="1"/>
    <s v="5 - Very happy"/>
  </r>
  <r>
    <s v="Advanced Advertising Skills"/>
    <x v="1"/>
    <s v="OK"/>
    <s v="2016"/>
    <s v="Jan"/>
    <s v="Ahmed Cortez"/>
    <s v="P0002"/>
    <x v="1"/>
    <n v="6000"/>
    <n v="1"/>
    <m/>
  </r>
  <r>
    <s v="Basic Sales Skills"/>
    <x v="0"/>
    <s v="OK"/>
    <s v="2015"/>
    <s v="Jan"/>
    <s v="Ivory Sloan"/>
    <s v="P0043"/>
    <x v="2"/>
    <n v="5000"/>
    <n v="1"/>
    <s v="1 - Disaster"/>
  </r>
  <r>
    <s v="Advanced IT Skills"/>
    <x v="2"/>
    <s v="OK"/>
    <s v="2015"/>
    <s v="Dec"/>
    <s v="Colleen Bryan"/>
    <s v="P0021"/>
    <x v="3"/>
    <n v="3000"/>
    <n v="1.5"/>
    <m/>
  </r>
  <r>
    <s v="Basic Advertising Methods"/>
    <x v="3"/>
    <s v="OK"/>
    <s v="2015"/>
    <s v="Jun"/>
    <s v="Kenneth Gallagher"/>
    <s v="P0058"/>
    <x v="4"/>
    <n v="7000"/>
    <n v="1"/>
    <s v="4 - Happy"/>
  </r>
  <r>
    <s v="Advanced People Management Skills"/>
    <x v="3"/>
    <s v="OK"/>
    <s v="2015"/>
    <s v="Sep"/>
    <s v="Perry Schmidt"/>
    <s v="P0077"/>
    <x v="5"/>
    <n v="7000"/>
    <n v="1"/>
    <s v="4 - Happy"/>
  </r>
  <r>
    <s v="Basic Project Management Methods"/>
    <x v="3"/>
    <s v="OK"/>
    <s v="2015"/>
    <s v="Jan"/>
    <s v="Edward Glenn"/>
    <s v="P0028"/>
    <x v="0"/>
    <n v="4000"/>
    <n v="1"/>
    <s v="3 - Average"/>
  </r>
  <r>
    <s v="Advanced Business Methods"/>
    <x v="4"/>
    <s v="OK"/>
    <s v="2016"/>
    <s v="Jan"/>
    <s v="Tiger Bauer"/>
    <s v="P0091"/>
    <x v="6"/>
    <n v="3000"/>
    <n v="1"/>
    <m/>
  </r>
  <r>
    <s v="Advanced Advertising Skills"/>
    <x v="2"/>
    <s v="OK"/>
    <s v="2016"/>
    <s v="Jan"/>
    <s v="Yoshio Pierce"/>
    <s v="P0099"/>
    <x v="1"/>
    <n v="6000"/>
    <n v="1"/>
    <m/>
  </r>
  <r>
    <s v="Advanced IT Techniques"/>
    <x v="0"/>
    <s v="OK"/>
    <s v="2015"/>
    <s v="Nov"/>
    <s v="Dorothy Pena"/>
    <s v="P0026"/>
    <x v="7"/>
    <n v="5000"/>
    <n v="1"/>
    <m/>
  </r>
  <r>
    <s v="Basic Project Management Methods"/>
    <x v="3"/>
    <s v="Duplicate enrollment"/>
    <s v="2015"/>
    <s v="Jan"/>
    <s v="Edward Glenn"/>
    <s v="P0028"/>
    <x v="0"/>
    <n v="4000"/>
    <n v="1"/>
    <s v="3 - Average"/>
  </r>
  <r>
    <s v="Advanced Advertising Skills"/>
    <x v="4"/>
    <s v="OK"/>
    <s v="2016"/>
    <s v="Jan"/>
    <s v="Cole Shelton"/>
    <s v="P0019"/>
    <x v="1"/>
    <n v="6000"/>
    <n v="1"/>
    <m/>
  </r>
  <r>
    <s v="Basic People Management Methods"/>
    <x v="2"/>
    <s v="OK"/>
    <s v="2015"/>
    <s v="Mar"/>
    <s v="Bevis Mcpherson"/>
    <s v="P0011"/>
    <x v="8"/>
    <n v="7000"/>
    <n v="1"/>
    <s v="1 - Disaster"/>
  </r>
  <r>
    <s v="Advanced People Management Techniques"/>
    <x v="2"/>
    <s v="OK"/>
    <s v="2015"/>
    <s v="Sep"/>
    <s v="Abel Sherman"/>
    <s v="P0001"/>
    <x v="9"/>
    <n v="6000"/>
    <n v="1"/>
    <s v="2 - Not happy"/>
  </r>
  <r>
    <s v="Advanced IT Skills"/>
    <x v="3"/>
    <s v="OK"/>
    <s v="2015"/>
    <s v="Dec"/>
    <s v="Hiroko Bird"/>
    <s v="P0039"/>
    <x v="3"/>
    <n v="3000"/>
    <n v="1.5"/>
    <m/>
  </r>
  <r>
    <s v="Advanced Business Methods"/>
    <x v="5"/>
    <s v="OK"/>
    <s v="2016"/>
    <s v="Jan"/>
    <s v="Madonna Hines"/>
    <s v="P0067"/>
    <x v="6"/>
    <n v="3000"/>
    <n v="1"/>
    <m/>
  </r>
  <r>
    <s v="Advanced People Management Techniques"/>
    <x v="2"/>
    <s v="OK"/>
    <s v="2015"/>
    <s v="Sep"/>
    <s v="Elmo Monroe"/>
    <s v="P0030"/>
    <x v="9"/>
    <n v="6000"/>
    <n v="1"/>
    <s v="1 - Disaster"/>
  </r>
  <r>
    <s v="Basic Advertising Methods"/>
    <x v="4"/>
    <s v="OK"/>
    <s v="2015"/>
    <s v="Jun"/>
    <s v="Karly Barron"/>
    <s v="P0052"/>
    <x v="4"/>
    <n v="7000"/>
    <n v="1"/>
    <s v="3 - Average"/>
  </r>
  <r>
    <s v="Basic People Management Methods"/>
    <x v="5"/>
    <s v="OK"/>
    <s v="2015"/>
    <s v="Mar"/>
    <s v="Iris Bernard"/>
    <s v="P0042"/>
    <x v="8"/>
    <n v="7000"/>
    <n v="1"/>
    <s v="2 - Not happy"/>
  </r>
  <r>
    <s v="Advanced Sales Techniques"/>
    <x v="2"/>
    <s v="OK"/>
    <s v="2015"/>
    <s v="Jul"/>
    <s v="David Hernandez"/>
    <s v="P0024"/>
    <x v="10"/>
    <n v="2000"/>
    <n v="0.5"/>
    <s v="5 - Very happy"/>
  </r>
  <r>
    <s v="Basic Advertising Methods"/>
    <x v="2"/>
    <s v="OK"/>
    <s v="2015"/>
    <s v="Jun"/>
    <s v="Imelda Herring"/>
    <s v="P0040"/>
    <x v="4"/>
    <n v="7000"/>
    <n v="1"/>
    <s v="4 - Happy"/>
  </r>
  <r>
    <s v="Basic Sales Skills"/>
    <x v="2"/>
    <s v="OK"/>
    <s v="2015"/>
    <s v="Jan"/>
    <s v="Veda Bruce"/>
    <s v="P0094"/>
    <x v="2"/>
    <n v="5000"/>
    <n v="1"/>
    <s v="2 - Not happy"/>
  </r>
  <r>
    <s v="Advanced Advertising Skills"/>
    <x v="2"/>
    <s v="OK"/>
    <s v="2016"/>
    <s v="Jan"/>
    <s v="Kamal Pope"/>
    <s v="P0049"/>
    <x v="1"/>
    <n v="6000"/>
    <n v="1"/>
    <m/>
  </r>
  <r>
    <s v="Advanced Business Methods"/>
    <x v="5"/>
    <s v="OK"/>
    <s v="2016"/>
    <s v="Jan"/>
    <s v="Charity Gross"/>
    <s v="P0017"/>
    <x v="6"/>
    <n v="3000"/>
    <n v="1"/>
    <m/>
  </r>
  <r>
    <s v="Advanced Advertising Skills"/>
    <x v="2"/>
    <s v="OK"/>
    <s v="2016"/>
    <s v="Jan"/>
    <s v="Rashad Hobbs"/>
    <s v="P0081"/>
    <x v="1"/>
    <n v="6000"/>
    <n v="1"/>
    <m/>
  </r>
  <r>
    <s v="Advanced Sales Methods"/>
    <x v="2"/>
    <s v="OK"/>
    <s v="2015"/>
    <s v="Jul"/>
    <s v="Kay Rios"/>
    <s v="P0054"/>
    <x v="11"/>
    <n v="5000"/>
    <n v="0.5"/>
    <s v="5 - Very happy"/>
  </r>
  <r>
    <s v="Advanced Sales Methods"/>
    <x v="2"/>
    <s v="OK"/>
    <s v="2015"/>
    <s v="Jul"/>
    <s v="George Mcleod"/>
    <s v="P0034"/>
    <x v="11"/>
    <n v="5000"/>
    <n v="0.5"/>
    <s v="2 - Not happy"/>
  </r>
  <r>
    <s v="Basic Sales Skills"/>
    <x v="2"/>
    <s v="OK"/>
    <s v="2015"/>
    <s v="Jan"/>
    <s v="Quinlan Mcbride"/>
    <s v="P0080"/>
    <x v="2"/>
    <n v="5000"/>
    <n v="1"/>
    <s v="1 - Disaster"/>
  </r>
  <r>
    <s v="Basic Business Skills"/>
    <x v="3"/>
    <s v="OK"/>
    <s v="2015"/>
    <s v="Apr"/>
    <s v="Lydia Wolfe"/>
    <s v="P0066"/>
    <x v="12"/>
    <n v="2000"/>
    <n v="1"/>
    <s v="3 - Average"/>
  </r>
  <r>
    <s v="Basic Advertising Skills"/>
    <x v="4"/>
    <s v="OK"/>
    <s v="2015"/>
    <s v="Jun"/>
    <s v="Basia David"/>
    <s v="P0009"/>
    <x v="13"/>
    <n v="3000"/>
    <n v="1"/>
    <s v="1 - Disaster"/>
  </r>
  <r>
    <s v="Advanced People Management Methods"/>
    <x v="2"/>
    <s v="OK"/>
    <s v="2015"/>
    <s v="Oct"/>
    <s v="Jade Weber"/>
    <s v="P0044"/>
    <x v="14"/>
    <n v="5000"/>
    <n v="1"/>
    <s v="4 - Happy"/>
  </r>
  <r>
    <s v="Basic IT Methods"/>
    <x v="0"/>
    <s v="OK"/>
    <s v="2015"/>
    <s v="Mar"/>
    <s v="Prescott Mcknight"/>
    <s v="P0078"/>
    <x v="15"/>
    <n v="2000"/>
    <n v="1"/>
    <s v="2 - Not happy"/>
  </r>
  <r>
    <s v="Advanced IT Skills"/>
    <x v="4"/>
    <s v="OK"/>
    <s v="2015"/>
    <s v="Dec"/>
    <s v="Stone Pickett"/>
    <s v="P0088"/>
    <x v="3"/>
    <n v="3000"/>
    <n v="1.5"/>
    <m/>
  </r>
  <r>
    <s v="Basic Advertising Techniques"/>
    <x v="4"/>
    <s v="OK"/>
    <s v="2015"/>
    <s v="May"/>
    <s v="Kathleen Chan"/>
    <s v="P0053"/>
    <x v="16"/>
    <n v="2000"/>
    <n v="1"/>
    <s v="1 - Disaster"/>
  </r>
  <r>
    <s v="Basic People Management Techniques"/>
    <x v="1"/>
    <s v="OK"/>
    <s v="2015"/>
    <s v="Jan"/>
    <s v="Asher Workman"/>
    <s v="P0004"/>
    <x v="17"/>
    <n v="2000"/>
    <n v="1"/>
    <s v="4 - Happy"/>
  </r>
  <r>
    <s v="Advanced Sales Techniques"/>
    <x v="1"/>
    <s v="OK"/>
    <s v="2015"/>
    <s v="Jul"/>
    <s v="Demetria Wiley"/>
    <s v="P0025"/>
    <x v="10"/>
    <n v="2000"/>
    <n v="0.5"/>
    <s v="1 - Disaster"/>
  </r>
  <r>
    <s v="Basic Advertising Techniques"/>
    <x v="1"/>
    <s v="OK"/>
    <s v="2015"/>
    <s v="May"/>
    <s v="Bruce Day"/>
    <s v="P0014"/>
    <x v="16"/>
    <n v="2000"/>
    <n v="1"/>
    <s v="3 - Average"/>
  </r>
  <r>
    <s v="Advanced Sales Techniques"/>
    <x v="1"/>
    <s v="OK"/>
    <s v="2015"/>
    <s v="Jul"/>
    <s v="Noelani Snyder"/>
    <s v="P0072"/>
    <x v="10"/>
    <n v="2000"/>
    <n v="0.5"/>
    <s v="5 - Very happy"/>
  </r>
  <r>
    <s v="Advanced Business Methods"/>
    <x v="4"/>
    <s v="OK"/>
    <s v="2016"/>
    <s v="Jan"/>
    <s v="Cole Shelton"/>
    <s v="P0019"/>
    <x v="6"/>
    <n v="3000"/>
    <n v="1"/>
    <m/>
  </r>
  <r>
    <s v="Basic People Management Skills"/>
    <x v="5"/>
    <s v="OK"/>
    <s v="2015"/>
    <s v="Feb"/>
    <s v="Charity Gross"/>
    <s v="P0017"/>
    <x v="18"/>
    <n v="6000"/>
    <n v="1"/>
    <s v="1 - Disaster"/>
  </r>
  <r>
    <s v="Advanced IT Skills"/>
    <x v="0"/>
    <s v="OK"/>
    <s v="2015"/>
    <s v="Dec"/>
    <s v="Otto Burke"/>
    <s v="P0074"/>
    <x v="3"/>
    <n v="3000"/>
    <n v="1.5"/>
    <m/>
  </r>
  <r>
    <s v="Basic Advertising Skills"/>
    <x v="4"/>
    <s v="Duplicate enrollment"/>
    <s v="2015"/>
    <s v="Jun"/>
    <s v="Basia David"/>
    <s v="P0009"/>
    <x v="13"/>
    <n v="3000"/>
    <n v="1"/>
    <s v="2 - Not happy"/>
  </r>
  <r>
    <s v="Advanced IT Skills"/>
    <x v="2"/>
    <s v="OK"/>
    <s v="2015"/>
    <s v="Dec"/>
    <s v="Kellie Ferrell"/>
    <s v="P0056"/>
    <x v="3"/>
    <n v="3000"/>
    <n v="1.5"/>
    <m/>
  </r>
  <r>
    <s v="Basic Project Management Methods"/>
    <x v="1"/>
    <s v="OK"/>
    <s v="2015"/>
    <s v="Jan"/>
    <s v="Mira Perkins"/>
    <s v="P0069"/>
    <x v="0"/>
    <n v="4000"/>
    <n v="1"/>
    <s v="3 - Average"/>
  </r>
  <r>
    <s v="Basic IT Methods"/>
    <x v="2"/>
    <s v="OK"/>
    <s v="2015"/>
    <s v="Mar"/>
    <s v="Abel Sherman"/>
    <s v="P0001"/>
    <x v="15"/>
    <n v="2000"/>
    <n v="1"/>
    <s v="3 - Average"/>
  </r>
  <r>
    <s v="Basic Sales Skills"/>
    <x v="3"/>
    <s v="OK"/>
    <s v="2015"/>
    <s v="Jan"/>
    <s v="Barclay Romero"/>
    <s v="P0008"/>
    <x v="2"/>
    <n v="5000"/>
    <n v="1"/>
    <s v="3 - Average"/>
  </r>
  <r>
    <s v="Advanced Sales Techniques"/>
    <x v="2"/>
    <s v="OK"/>
    <s v="2015"/>
    <s v="Jul"/>
    <s v="Harrison Ross"/>
    <s v="P0038"/>
    <x v="10"/>
    <n v="2000"/>
    <n v="0.5"/>
    <s v="4 - Happy"/>
  </r>
  <r>
    <s v="Basic Advertising Techniques"/>
    <x v="3"/>
    <s v="OK"/>
    <s v="2015"/>
    <s v="May"/>
    <s v="Ali Hernandez"/>
    <s v="P0003"/>
    <x v="16"/>
    <n v="2000"/>
    <n v="1"/>
    <s v="2 - Not happy"/>
  </r>
  <r>
    <s v="Basic Project Management Methods"/>
    <x v="5"/>
    <s v="OK"/>
    <s v="2015"/>
    <s v="Jan"/>
    <s v="Iris Bernard"/>
    <s v="P0042"/>
    <x v="0"/>
    <n v="4000"/>
    <n v="1"/>
    <s v="3 - Average"/>
  </r>
  <r>
    <s v="Advanced Project Management Skills"/>
    <x v="3"/>
    <s v="OK"/>
    <s v="2015"/>
    <s v="Aug"/>
    <s v="Brooke Odom"/>
    <s v="P0012"/>
    <x v="19"/>
    <n v="7000"/>
    <n v="1"/>
    <s v="3 - Average"/>
  </r>
  <r>
    <s v="Basic Project Management Methods"/>
    <x v="1"/>
    <s v="Course over capacity"/>
    <s v="2015"/>
    <s v="Jan"/>
    <s v="Jordan Schneider"/>
    <s v="P0045"/>
    <x v="0"/>
    <n v="4000"/>
    <n v="1"/>
    <s v="4 - Happy"/>
  </r>
  <r>
    <s v="Advanced Business Techniques"/>
    <x v="5"/>
    <s v="OK"/>
    <s v="2015"/>
    <s v="Dec"/>
    <s v="Gregory Odom"/>
    <s v="P0035"/>
    <x v="20"/>
    <n v="3000"/>
    <n v="1"/>
    <m/>
  </r>
  <r>
    <s v="Advanced Sales Techniques"/>
    <x v="0"/>
    <s v="OK"/>
    <s v="2015"/>
    <s v="Jul"/>
    <s v="Otto Burke"/>
    <s v="P0074"/>
    <x v="10"/>
    <n v="2000"/>
    <n v="0.5"/>
    <s v="4 - Happy"/>
  </r>
  <r>
    <s v="Basic Advertising Techniques"/>
    <x v="3"/>
    <s v="OK"/>
    <s v="2015"/>
    <s v="May"/>
    <s v="Winifred Vaughn"/>
    <s v="P0096"/>
    <x v="16"/>
    <n v="2000"/>
    <n v="1"/>
    <s v="5 - Very happy"/>
  </r>
  <r>
    <s v="Basic People Management Methods"/>
    <x v="3"/>
    <s v="OK"/>
    <s v="2015"/>
    <s v="Mar"/>
    <s v="Edward Glenn"/>
    <s v="P0028"/>
    <x v="8"/>
    <n v="7000"/>
    <n v="1"/>
    <s v="1 - Disaster"/>
  </r>
  <r>
    <s v="Basic People Management Methods"/>
    <x v="1"/>
    <s v="OK"/>
    <s v="2015"/>
    <s v="Mar"/>
    <s v="Mira Perkins"/>
    <s v="P0069"/>
    <x v="8"/>
    <n v="7000"/>
    <n v="1"/>
    <s v="5 - Very happy"/>
  </r>
  <r>
    <s v="Basic Project Management Methods"/>
    <x v="2"/>
    <s v="Course over capacity"/>
    <s v="2015"/>
    <s v="Jan"/>
    <s v="Colleen Bryan"/>
    <s v="P0021"/>
    <x v="0"/>
    <n v="4000"/>
    <n v="1"/>
    <s v="1 - Disaster"/>
  </r>
  <r>
    <s v="Advanced Sales Techniques"/>
    <x v="3"/>
    <s v="OK"/>
    <s v="2015"/>
    <s v="Jul"/>
    <s v="Edward Glenn"/>
    <s v="P0028"/>
    <x v="10"/>
    <n v="2000"/>
    <n v="0.5"/>
    <s v="5 - Very happy"/>
  </r>
  <r>
    <s v="Basic People Management Techniques"/>
    <x v="2"/>
    <s v="OK"/>
    <s v="2015"/>
    <s v="Jan"/>
    <s v="Robin Blackburn"/>
    <s v="P0083"/>
    <x v="17"/>
    <n v="2000"/>
    <n v="1"/>
    <s v="4 - Happy"/>
  </r>
  <r>
    <s v="Advanced Project Management Skills"/>
    <x v="1"/>
    <s v="OK"/>
    <s v="2015"/>
    <s v="Aug"/>
    <s v="Noelani Snyder"/>
    <s v="P0072"/>
    <x v="19"/>
    <n v="7000"/>
    <n v="1"/>
    <s v="2 - Not happy"/>
  </r>
  <r>
    <s v="Basic People Management Skills"/>
    <x v="5"/>
    <s v="OK"/>
    <s v="2015"/>
    <s v="Feb"/>
    <s v="Madonna Hines"/>
    <s v="P0067"/>
    <x v="18"/>
    <n v="6000"/>
    <n v="1"/>
    <s v="5 - Very happy"/>
  </r>
  <r>
    <s v="Basic Advertising Skills"/>
    <x v="5"/>
    <s v="OK"/>
    <s v="2015"/>
    <s v="Jun"/>
    <s v="Charity Gross"/>
    <s v="P0017"/>
    <x v="13"/>
    <n v="3000"/>
    <n v="1"/>
    <s v="3 - Average"/>
  </r>
  <r>
    <s v="Advanced People Management Methods"/>
    <x v="3"/>
    <s v="OK"/>
    <s v="2015"/>
    <s v="Oct"/>
    <s v="Perry Schmidt"/>
    <s v="P0077"/>
    <x v="14"/>
    <n v="5000"/>
    <n v="1"/>
    <s v="2 - Not happy"/>
  </r>
  <r>
    <s v="Basic People Management Techniques"/>
    <x v="5"/>
    <s v="OK"/>
    <s v="2015"/>
    <s v="Jan"/>
    <s v="Iris Bernard"/>
    <s v="P0042"/>
    <x v="17"/>
    <n v="2000"/>
    <n v="1"/>
    <s v="1 - Disaster"/>
  </r>
  <r>
    <s v="Basic Project Management Methods"/>
    <x v="2"/>
    <s v="Course over capacity"/>
    <s v="2015"/>
    <s v="Jan"/>
    <s v="Quinlan Mcbride"/>
    <s v="P0080"/>
    <x v="0"/>
    <n v="4000"/>
    <n v="1"/>
    <s v="4 - Happy"/>
  </r>
  <r>
    <s v="Basic Advertising Techniques"/>
    <x v="2"/>
    <s v="OK"/>
    <s v="2015"/>
    <s v="May"/>
    <s v="Kay Rios"/>
    <s v="P0054"/>
    <x v="16"/>
    <n v="2000"/>
    <n v="1"/>
    <s v="3 - Average"/>
  </r>
  <r>
    <s v="Basic Project Management Methods"/>
    <x v="5"/>
    <s v="Course over capacity"/>
    <s v="2015"/>
    <s v="Jan"/>
    <s v="Madonna Hines"/>
    <s v="P0067"/>
    <x v="0"/>
    <n v="4000"/>
    <n v="1"/>
    <s v="5 - Very happy"/>
  </r>
  <r>
    <s v="Basic Project Management Methods"/>
    <x v="3"/>
    <s v="Duplicate enrollment"/>
    <s v="2015"/>
    <s v="Jan"/>
    <s v="Edward Glenn"/>
    <s v="P0028"/>
    <x v="0"/>
    <n v="4000"/>
    <n v="1"/>
    <s v="1 - Disaster"/>
  </r>
  <r>
    <s v="Basic Project Management Methods"/>
    <x v="5"/>
    <s v="Course over capacity"/>
    <s v="2015"/>
    <s v="Jan"/>
    <s v="Keith Mccarty"/>
    <s v="P0055"/>
    <x v="0"/>
    <n v="4000"/>
    <n v="1"/>
    <s v="1 - Disaster"/>
  </r>
  <r>
    <s v="Advanced Business Methods"/>
    <x v="2"/>
    <s v="OK"/>
    <s v="2016"/>
    <s v="Jan"/>
    <s v="Veda Bruce"/>
    <s v="P0094"/>
    <x v="6"/>
    <n v="3000"/>
    <n v="1"/>
    <m/>
  </r>
  <r>
    <s v="Advanced People Management Techniques"/>
    <x v="3"/>
    <s v="OK"/>
    <s v="2015"/>
    <s v="Sep"/>
    <s v="Kenneth Gallagher"/>
    <s v="P0058"/>
    <x v="9"/>
    <n v="6000"/>
    <n v="1"/>
    <s v="1 - Disaster"/>
  </r>
  <r>
    <s v="Advanced Business Methods"/>
    <x v="2"/>
    <s v="OK"/>
    <s v="2016"/>
    <s v="Jan"/>
    <s v="George Mcleod"/>
    <s v="P0034"/>
    <x v="6"/>
    <n v="3000"/>
    <n v="1"/>
    <m/>
  </r>
  <r>
    <s v="Advanced People Management Methods"/>
    <x v="2"/>
    <s v="OK"/>
    <s v="2015"/>
    <s v="Oct"/>
    <s v="Castor Whitney"/>
    <s v="P0016"/>
    <x v="14"/>
    <n v="5000"/>
    <n v="1"/>
    <s v="5 - Very happy"/>
  </r>
  <r>
    <s v="Basic Business Skills"/>
    <x v="2"/>
    <s v="OK"/>
    <s v="2015"/>
    <s v="Apr"/>
    <s v="Nyssa England"/>
    <s v="P0073"/>
    <x v="12"/>
    <n v="2000"/>
    <n v="1"/>
    <s v="4 - Happy"/>
  </r>
  <r>
    <s v="Advanced People Management Skills"/>
    <x v="1"/>
    <s v="OK"/>
    <s v="2015"/>
    <s v="Sep"/>
    <s v="Halee Middleton"/>
    <s v="P0037"/>
    <x v="5"/>
    <n v="7000"/>
    <n v="1"/>
    <s v="4 - Happy"/>
  </r>
  <r>
    <s v="Basic People Management Techniques"/>
    <x v="4"/>
    <s v="OK"/>
    <s v="2015"/>
    <s v="Jan"/>
    <s v="Cole Shelton"/>
    <s v="P0019"/>
    <x v="17"/>
    <n v="2000"/>
    <n v="1"/>
    <s v="3 - Average"/>
  </r>
  <r>
    <s v="Basic People Management Skills"/>
    <x v="4"/>
    <s v="OK"/>
    <s v="2015"/>
    <s v="Feb"/>
    <s v="Basia David"/>
    <s v="P0009"/>
    <x v="18"/>
    <n v="6000"/>
    <n v="1"/>
    <s v="2 - Not happy"/>
  </r>
  <r>
    <s v="Basic Advertising Skills"/>
    <x v="3"/>
    <s v="OK"/>
    <s v="2015"/>
    <s v="Jun"/>
    <s v="Ciaran Becker"/>
    <s v="P0018"/>
    <x v="13"/>
    <n v="3000"/>
    <n v="1"/>
    <s v="5 - Very happy"/>
  </r>
  <r>
    <s v="Basic Advertising Skills"/>
    <x v="2"/>
    <s v="OK"/>
    <s v="2015"/>
    <s v="Jun"/>
    <s v="George Mcleod"/>
    <s v="P0034"/>
    <x v="13"/>
    <n v="3000"/>
    <n v="1"/>
    <s v="4 - Happy"/>
  </r>
  <r>
    <s v="Basic Advertising Methods"/>
    <x v="1"/>
    <s v="OK"/>
    <s v="2015"/>
    <s v="Jun"/>
    <s v="Asher Workman"/>
    <s v="P0004"/>
    <x v="4"/>
    <n v="7000"/>
    <n v="1"/>
    <s v="2 - Not happy"/>
  </r>
  <r>
    <s v="Advanced People Management Skills"/>
    <x v="1"/>
    <s v="OK"/>
    <s v="2015"/>
    <s v="Sep"/>
    <s v="Asher Workman"/>
    <s v="P0004"/>
    <x v="5"/>
    <n v="7000"/>
    <n v="1"/>
    <s v="1 - Disaster"/>
  </r>
  <r>
    <s v="Advanced Advertising Skills"/>
    <x v="3"/>
    <s v="OK"/>
    <s v="2016"/>
    <s v="Jan"/>
    <s v="Perry Schmidt"/>
    <s v="P0077"/>
    <x v="1"/>
    <n v="6000"/>
    <n v="1"/>
    <m/>
  </r>
  <r>
    <s v="Advanced Sales Methods"/>
    <x v="2"/>
    <s v="OK"/>
    <s v="2015"/>
    <s v="Jul"/>
    <s v="Harrison Ross"/>
    <s v="P0038"/>
    <x v="11"/>
    <n v="5000"/>
    <n v="0.5"/>
    <s v="4 - Happy"/>
  </r>
  <r>
    <s v="Advanced People Management Skills"/>
    <x v="1"/>
    <s v="Duplicate enrollment"/>
    <s v="2015"/>
    <s v="Sep"/>
    <s v="Asher Workman"/>
    <s v="P0004"/>
    <x v="5"/>
    <n v="7000"/>
    <n v="1"/>
    <s v="5 - Very happy"/>
  </r>
  <r>
    <s v="Basic IT Methods"/>
    <x v="3"/>
    <s v="OK"/>
    <s v="2015"/>
    <s v="Mar"/>
    <s v="Barclay Romero"/>
    <s v="P0008"/>
    <x v="15"/>
    <n v="2000"/>
    <n v="1"/>
    <s v="5 - Very happy"/>
  </r>
  <r>
    <s v="Advanced Advertising Skills"/>
    <x v="1"/>
    <s v="OK"/>
    <s v="2016"/>
    <s v="Jan"/>
    <s v="Jordan Schneider"/>
    <s v="P0045"/>
    <x v="1"/>
    <n v="6000"/>
    <n v="1"/>
    <m/>
  </r>
  <r>
    <s v="Basic People Management Skills"/>
    <x v="2"/>
    <s v="OK"/>
    <s v="2015"/>
    <s v="Feb"/>
    <s v="Jade Weber"/>
    <s v="P0044"/>
    <x v="18"/>
    <n v="6000"/>
    <n v="1"/>
    <s v="4 - Happy"/>
  </r>
  <r>
    <s v="Advanced People Management Methods"/>
    <x v="2"/>
    <s v="OK"/>
    <s v="2015"/>
    <s v="Oct"/>
    <s v="Quinlan Mcbride"/>
    <s v="P0080"/>
    <x v="14"/>
    <n v="5000"/>
    <n v="1"/>
    <s v="2 - Not happy"/>
  </r>
  <r>
    <s v="Basic Sales Skills"/>
    <x v="3"/>
    <s v="Duplicate enrollment"/>
    <s v="2015"/>
    <s v="Jan"/>
    <s v="Barclay Romero"/>
    <s v="P0008"/>
    <x v="2"/>
    <n v="5000"/>
    <n v="1"/>
    <s v="4 - Happy"/>
  </r>
  <r>
    <s v="Basic Advertising Skills"/>
    <x v="0"/>
    <s v="OK"/>
    <s v="2015"/>
    <s v="Jun"/>
    <s v="Timon Armstrong"/>
    <s v="P0093"/>
    <x v="13"/>
    <n v="3000"/>
    <n v="1"/>
    <s v="1 - Disaster"/>
  </r>
  <r>
    <s v="Advanced People Management Techniques"/>
    <x v="4"/>
    <s v="OK"/>
    <s v="2015"/>
    <s v="Sep"/>
    <s v="Tiger Bauer"/>
    <s v="P0091"/>
    <x v="9"/>
    <n v="6000"/>
    <n v="1"/>
    <s v="3 - Average"/>
  </r>
  <r>
    <s v="Basic Sales Skills"/>
    <x v="3"/>
    <s v="OK"/>
    <s v="2015"/>
    <s v="Jan"/>
    <s v="Ciaran Becker"/>
    <s v="P0018"/>
    <x v="2"/>
    <n v="5000"/>
    <n v="1"/>
    <s v="3 - Average"/>
  </r>
  <r>
    <s v="Advanced Project Management Skills"/>
    <x v="0"/>
    <s v="OK"/>
    <s v="2015"/>
    <s v="Aug"/>
    <s v="Timon Armstrong"/>
    <s v="P0093"/>
    <x v="19"/>
    <n v="7000"/>
    <n v="1"/>
    <s v="4 - Happy"/>
  </r>
  <r>
    <s v="Advanced People Management Methods"/>
    <x v="3"/>
    <s v="OK"/>
    <s v="2015"/>
    <s v="Oct"/>
    <s v="Ryan Walton"/>
    <s v="P0084"/>
    <x v="14"/>
    <n v="5000"/>
    <n v="1"/>
    <s v="1 - Disaster"/>
  </r>
  <r>
    <s v="Basic Advertising Methods"/>
    <x v="2"/>
    <s v="OK"/>
    <s v="2015"/>
    <s v="Jun"/>
    <s v="Cole Sheraton"/>
    <s v="P0020"/>
    <x v="4"/>
    <n v="7000"/>
    <n v="1"/>
    <s v="5 - Very happy"/>
  </r>
  <r>
    <s v="Advanced Sales Methods"/>
    <x v="0"/>
    <s v="OK"/>
    <s v="2015"/>
    <s v="Jul"/>
    <s v="Dorothy Pena"/>
    <s v="P0026"/>
    <x v="11"/>
    <n v="5000"/>
    <n v="0.5"/>
    <s v="5 - Very happy"/>
  </r>
  <r>
    <s v="Basic Sales Skills"/>
    <x v="4"/>
    <s v="OK"/>
    <s v="2015"/>
    <s v="Jan"/>
    <s v="Cole Shelton"/>
    <s v="P0019"/>
    <x v="2"/>
    <n v="5000"/>
    <n v="1"/>
    <s v="2 - Not happy"/>
  </r>
  <r>
    <s v="Basic Advertising Skills"/>
    <x v="5"/>
    <s v="Duplicate enrollment"/>
    <s v="2015"/>
    <s v="Jun"/>
    <s v="Charity Gross"/>
    <s v="P0017"/>
    <x v="13"/>
    <n v="3000"/>
    <n v="1"/>
    <s v="1 - Disaster"/>
  </r>
  <r>
    <s v="Basic Advertising Techniques"/>
    <x v="5"/>
    <s v="OK"/>
    <s v="2015"/>
    <s v="May"/>
    <s v="Lionel Joseph"/>
    <s v="P0064"/>
    <x v="16"/>
    <n v="2000"/>
    <n v="1"/>
    <s v="5 - Very happy"/>
  </r>
  <r>
    <s v="Advanced Sales Methods"/>
    <x v="0"/>
    <s v="OK"/>
    <s v="2015"/>
    <s v="Jul"/>
    <s v="Kieran Wilson"/>
    <s v="P0060"/>
    <x v="11"/>
    <n v="5000"/>
    <n v="0.5"/>
    <s v="3 - Average"/>
  </r>
  <r>
    <s v="Advanced Project Management Skills"/>
    <x v="0"/>
    <s v="OK"/>
    <s v="2015"/>
    <s v="Aug"/>
    <s v="Mallory Carlson"/>
    <s v="P0068"/>
    <x v="19"/>
    <n v="7000"/>
    <n v="1"/>
    <s v="4 - Happy"/>
  </r>
  <r>
    <s v="Advanced People Management Methods"/>
    <x v="3"/>
    <s v="OK"/>
    <s v="2015"/>
    <s v="Oct"/>
    <s v="Edward Glenn"/>
    <s v="P0028"/>
    <x v="14"/>
    <n v="5000"/>
    <n v="1"/>
    <s v="1 - Disaster"/>
  </r>
  <r>
    <s v="Advanced Advertising Skills"/>
    <x v="4"/>
    <s v="OK"/>
    <s v="2016"/>
    <s v="Jan"/>
    <s v="Colorado Fields"/>
    <s v="P0022"/>
    <x v="1"/>
    <n v="6000"/>
    <n v="1"/>
    <m/>
  </r>
  <r>
    <s v="Advanced Sales Methods"/>
    <x v="4"/>
    <s v="OK"/>
    <s v="2015"/>
    <s v="Jul"/>
    <s v="Kathleen Chan"/>
    <s v="P0053"/>
    <x v="11"/>
    <n v="5000"/>
    <n v="0.5"/>
    <s v="5 - Very happy"/>
  </r>
  <r>
    <s v="Basic Sales Skills"/>
    <x v="2"/>
    <s v="OK"/>
    <s v="2015"/>
    <s v="Jan"/>
    <s v="Imelda Herring"/>
    <s v="P0040"/>
    <x v="2"/>
    <n v="5000"/>
    <n v="1"/>
    <s v="3 - Average"/>
  </r>
  <r>
    <s v="Advanced Business Methods"/>
    <x v="3"/>
    <s v="OK"/>
    <s v="2016"/>
    <s v="Jan"/>
    <s v="Ali Hernandez"/>
    <s v="P0003"/>
    <x v="6"/>
    <n v="3000"/>
    <n v="1"/>
    <m/>
  </r>
  <r>
    <s v="Advanced Sales Methods"/>
    <x v="0"/>
    <s v="OK"/>
    <s v="2015"/>
    <s v="Jul"/>
    <s v="Otto Burke"/>
    <s v="P0074"/>
    <x v="11"/>
    <n v="5000"/>
    <n v="0.5"/>
    <s v="4 - Happy"/>
  </r>
  <r>
    <s v="Basic Advertising Techniques"/>
    <x v="3"/>
    <s v="OK"/>
    <s v="2015"/>
    <s v="May"/>
    <s v="Ciaran Becker"/>
    <s v="P0018"/>
    <x v="16"/>
    <n v="2000"/>
    <n v="1"/>
    <s v="1 - Disaster"/>
  </r>
  <r>
    <s v="Advanced Business Methods"/>
    <x v="1"/>
    <s v="OK"/>
    <s v="2016"/>
    <s v="Jan"/>
    <s v="Ahmed Cortez"/>
    <s v="P0002"/>
    <x v="6"/>
    <n v="3000"/>
    <n v="1"/>
    <m/>
  </r>
  <r>
    <s v="Advanced Sales Techniques"/>
    <x v="3"/>
    <s v="OK"/>
    <s v="2015"/>
    <s v="Jul"/>
    <s v="Roary Snyder"/>
    <s v="P0082"/>
    <x v="10"/>
    <n v="2000"/>
    <n v="0.5"/>
    <s v="5 - Very happy"/>
  </r>
  <r>
    <s v="Basic Project Management Methods"/>
    <x v="3"/>
    <s v="Duplicate enrollment"/>
    <s v="2015"/>
    <s v="Jan"/>
    <s v="Edward Glenn"/>
    <s v="P0028"/>
    <x v="0"/>
    <n v="4000"/>
    <n v="1"/>
    <s v="4 - Happy"/>
  </r>
  <r>
    <s v="Advanced Advertising Skills"/>
    <x v="3"/>
    <s v="OK"/>
    <s v="2016"/>
    <s v="Jan"/>
    <s v="Barclay Romero"/>
    <s v="P0008"/>
    <x v="1"/>
    <n v="6000"/>
    <n v="1"/>
    <m/>
  </r>
  <r>
    <s v="Basic Project Management Methods"/>
    <x v="2"/>
    <s v="Course over capacity"/>
    <s v="2015"/>
    <s v="Jan"/>
    <s v="David Hernandez"/>
    <s v="P0024"/>
    <x v="0"/>
    <n v="4000"/>
    <n v="1"/>
    <s v="2 - Not happy"/>
  </r>
  <r>
    <s v="Basic Advertising Techniques"/>
    <x v="5"/>
    <s v="OK"/>
    <s v="2015"/>
    <s v="May"/>
    <s v="Perry Ray"/>
    <s v="P0076"/>
    <x v="16"/>
    <n v="2000"/>
    <n v="1"/>
    <s v="3 - Average"/>
  </r>
  <r>
    <s v="Basic Advertising Skills"/>
    <x v="2"/>
    <s v="OK"/>
    <s v="2015"/>
    <s v="Jun"/>
    <s v="Kamal Pope"/>
    <s v="P0049"/>
    <x v="13"/>
    <n v="3000"/>
    <n v="1"/>
    <s v="4 - Happy"/>
  </r>
  <r>
    <s v="Basic Project Management Methods"/>
    <x v="5"/>
    <s v="Duplicate enrollment"/>
    <s v="2015"/>
    <s v="Jan"/>
    <s v="Madonna Hines"/>
    <s v="P0067"/>
    <x v="0"/>
    <n v="4000"/>
    <n v="1"/>
    <s v="5 - Very happy"/>
  </r>
  <r>
    <s v="Advanced People Management Methods"/>
    <x v="2"/>
    <s v="Duplicate enrollment"/>
    <s v="2015"/>
    <s v="Oct"/>
    <s v="Castor Whitney"/>
    <s v="P0016"/>
    <x v="14"/>
    <n v="5000"/>
    <n v="1"/>
    <s v="3 - Average"/>
  </r>
  <r>
    <s v="Basic Project Management Methods"/>
    <x v="3"/>
    <s v="Course over capacity"/>
    <s v="2015"/>
    <s v="Jan"/>
    <s v="Kenneth Gallagher"/>
    <s v="P0058"/>
    <x v="0"/>
    <n v="4000"/>
    <n v="1"/>
    <s v="5 - Very happy"/>
  </r>
  <r>
    <s v="Advanced Sales Methods"/>
    <x v="5"/>
    <s v="OK"/>
    <s v="2015"/>
    <s v="Jul"/>
    <s v="Charity Gross"/>
    <s v="P0017"/>
    <x v="11"/>
    <n v="5000"/>
    <n v="0.5"/>
    <s v="5 - Very happy"/>
  </r>
  <r>
    <s v="Advanced People Management Methods"/>
    <x v="1"/>
    <s v="Course over capacity"/>
    <s v="2015"/>
    <s v="Oct"/>
    <s v="Ahmed Cortez"/>
    <s v="P0002"/>
    <x v="14"/>
    <n v="5000"/>
    <n v="1"/>
    <s v="5 - Very happy"/>
  </r>
  <r>
    <s v="Advanced People Management Skills"/>
    <x v="1"/>
    <s v="OK"/>
    <s v="2015"/>
    <s v="Sep"/>
    <s v="Bruce Day"/>
    <s v="P0014"/>
    <x v="5"/>
    <n v="7000"/>
    <n v="1"/>
    <s v="4 - Happy"/>
  </r>
  <r>
    <s v="Advanced Sales Methods"/>
    <x v="2"/>
    <s v="OK"/>
    <s v="2015"/>
    <s v="Jul"/>
    <s v="David Hernandez"/>
    <s v="P0024"/>
    <x v="11"/>
    <n v="5000"/>
    <n v="0.5"/>
    <s v="1 - Disaster"/>
  </r>
  <r>
    <s v="Advanced IT Techniques"/>
    <x v="5"/>
    <s v="OK"/>
    <s v="2015"/>
    <s v="Nov"/>
    <s v="Charity Gross"/>
    <s v="P0017"/>
    <x v="7"/>
    <n v="5000"/>
    <n v="1"/>
    <m/>
  </r>
  <r>
    <s v="Advanced Advertising Skills"/>
    <x v="4"/>
    <s v="OK"/>
    <s v="2016"/>
    <s v="Jan"/>
    <s v="Karly Barron"/>
    <s v="P0052"/>
    <x v="1"/>
    <n v="6000"/>
    <n v="1"/>
    <m/>
  </r>
  <r>
    <s v="Advanced People Management Skills"/>
    <x v="2"/>
    <s v="OK"/>
    <s v="2015"/>
    <s v="Sep"/>
    <s v="Nyssa England"/>
    <s v="P0073"/>
    <x v="5"/>
    <n v="7000"/>
    <n v="1"/>
    <s v="3 - Average"/>
  </r>
  <r>
    <s v="Basic Advertising Techniques"/>
    <x v="2"/>
    <s v="OK"/>
    <s v="2015"/>
    <s v="May"/>
    <s v="Quinlan Mcbride"/>
    <s v="P0080"/>
    <x v="16"/>
    <n v="2000"/>
    <n v="1"/>
    <s v="1 - Disaster"/>
  </r>
  <r>
    <s v="Advanced People Management Skills"/>
    <x v="2"/>
    <s v="OK"/>
    <s v="2015"/>
    <s v="Sep"/>
    <s v="George Mcleod"/>
    <s v="P0034"/>
    <x v="5"/>
    <n v="7000"/>
    <n v="1"/>
    <s v="5 - Very happy"/>
  </r>
  <r>
    <s v="Advanced Advertising Skills"/>
    <x v="3"/>
    <s v="Duplicate enrollment"/>
    <s v="2016"/>
    <s v="Jan"/>
    <s v="Barclay Romero"/>
    <s v="P0008"/>
    <x v="1"/>
    <n v="6000"/>
    <n v="1"/>
    <m/>
  </r>
  <r>
    <s v="Basic IT Methods"/>
    <x v="2"/>
    <s v="OK"/>
    <s v="2015"/>
    <s v="Mar"/>
    <s v="Kamal Pope"/>
    <s v="P0049"/>
    <x v="15"/>
    <n v="2000"/>
    <n v="1"/>
    <s v="1 - Disaster"/>
  </r>
  <r>
    <s v="Basic Sales Skills"/>
    <x v="5"/>
    <s v="OK"/>
    <s v="2015"/>
    <s v="Jan"/>
    <s v="Keith Mccarty"/>
    <s v="P0055"/>
    <x v="2"/>
    <n v="5000"/>
    <n v="1"/>
    <s v="4 - Happy"/>
  </r>
  <r>
    <s v="Advanced IT Skills"/>
    <x v="0"/>
    <s v="OK"/>
    <s v="2015"/>
    <s v="Dec"/>
    <s v="Barbara Mcconnell"/>
    <s v="P0007"/>
    <x v="3"/>
    <n v="3000"/>
    <n v="1.5"/>
    <m/>
  </r>
  <r>
    <s v="Basic Advertising Techniques"/>
    <x v="2"/>
    <s v="OK"/>
    <s v="2015"/>
    <s v="May"/>
    <s v="George Mcleod"/>
    <s v="P0034"/>
    <x v="16"/>
    <n v="2000"/>
    <n v="1"/>
    <s v="2 - Not happy"/>
  </r>
  <r>
    <s v="Advanced IT Techniques"/>
    <x v="2"/>
    <s v="OK"/>
    <s v="2015"/>
    <s v="Nov"/>
    <s v="Yoshio Pierce"/>
    <s v="P0099"/>
    <x v="7"/>
    <n v="5000"/>
    <n v="1"/>
    <m/>
  </r>
  <r>
    <s v="Advanced Sales Techniques"/>
    <x v="1"/>
    <s v="OK"/>
    <s v="2015"/>
    <s v="Jul"/>
    <s v="Jordan Schneider"/>
    <s v="P0045"/>
    <x v="10"/>
    <n v="2000"/>
    <n v="0.5"/>
    <s v="3 - Average"/>
  </r>
  <r>
    <s v="Basic People Management Skills"/>
    <x v="1"/>
    <s v="OK"/>
    <s v="2015"/>
    <s v="Feb"/>
    <s v="Asher Workman"/>
    <s v="P0004"/>
    <x v="18"/>
    <n v="6000"/>
    <n v="1"/>
    <s v="3 - Average"/>
  </r>
  <r>
    <s v="Advanced IT Techniques"/>
    <x v="4"/>
    <s v="OK"/>
    <s v="2015"/>
    <s v="Nov"/>
    <s v="Basia David"/>
    <s v="P0009"/>
    <x v="7"/>
    <n v="5000"/>
    <n v="1"/>
    <m/>
  </r>
  <r>
    <s v="Basic People Management Methods"/>
    <x v="2"/>
    <s v="OK"/>
    <s v="2015"/>
    <s v="Mar"/>
    <s v="Abel Sherman"/>
    <s v="P0001"/>
    <x v="8"/>
    <n v="7000"/>
    <n v="1"/>
    <s v="4 - Happy"/>
  </r>
  <r>
    <s v="Advanced IT Techniques"/>
    <x v="2"/>
    <s v="OK"/>
    <s v="2015"/>
    <s v="Nov"/>
    <s v="Harrison Ross"/>
    <s v="P0038"/>
    <x v="7"/>
    <n v="5000"/>
    <n v="1"/>
    <m/>
  </r>
  <r>
    <s v="Basic Project Management Methods"/>
    <x v="0"/>
    <s v="Course over capacity"/>
    <s v="2015"/>
    <s v="Jan"/>
    <s v="Mallory Carlson"/>
    <s v="P0068"/>
    <x v="0"/>
    <n v="4000"/>
    <n v="1"/>
    <s v="3 - Average"/>
  </r>
  <r>
    <s v="Basic People Management Methods"/>
    <x v="1"/>
    <s v="OK"/>
    <s v="2015"/>
    <s v="Mar"/>
    <s v="Zeph Gill"/>
    <s v="P0100"/>
    <x v="8"/>
    <n v="7000"/>
    <n v="1"/>
    <s v="4 - Happy"/>
  </r>
  <r>
    <s v="Advanced Advertising Skills"/>
    <x v="2"/>
    <s v="OK"/>
    <s v="2016"/>
    <s v="Jan"/>
    <s v="George Mcleod"/>
    <s v="P0034"/>
    <x v="1"/>
    <n v="6000"/>
    <n v="1"/>
    <m/>
  </r>
  <r>
    <s v="Basic Advertising Skills"/>
    <x v="2"/>
    <s v="OK"/>
    <s v="2015"/>
    <s v="Jun"/>
    <s v="Kay Rios"/>
    <s v="P0054"/>
    <x v="13"/>
    <n v="3000"/>
    <n v="1"/>
    <s v="1 - Disaster"/>
  </r>
  <r>
    <s v="Advanced IT Techniques"/>
    <x v="2"/>
    <s v="OK"/>
    <s v="2015"/>
    <s v="Nov"/>
    <s v="Kamal Pope"/>
    <s v="P0049"/>
    <x v="7"/>
    <n v="5000"/>
    <n v="1"/>
    <m/>
  </r>
  <r>
    <s v="Basic People Management Methods"/>
    <x v="2"/>
    <s v="OK"/>
    <s v="2015"/>
    <s v="Mar"/>
    <s v="Castor Whitney"/>
    <s v="P0016"/>
    <x v="8"/>
    <n v="7000"/>
    <n v="1"/>
    <s v="2 - Not happy"/>
  </r>
  <r>
    <s v="Advanced Business Methods"/>
    <x v="2"/>
    <s v="OK"/>
    <s v="2016"/>
    <s v="Jan"/>
    <s v="David Hernandez"/>
    <s v="P0024"/>
    <x v="6"/>
    <n v="3000"/>
    <n v="1"/>
    <m/>
  </r>
  <r>
    <s v="Advanced Project Management Skills"/>
    <x v="2"/>
    <s v="OK"/>
    <s v="2015"/>
    <s v="Aug"/>
    <s v="Nyssa England"/>
    <s v="P0073"/>
    <x v="19"/>
    <n v="7000"/>
    <n v="1"/>
    <s v="4 - Happy"/>
  </r>
  <r>
    <s v="Basic People Management Skills"/>
    <x v="5"/>
    <s v="OK"/>
    <s v="2015"/>
    <s v="Feb"/>
    <s v="Kyla Spears"/>
    <s v="P0062"/>
    <x v="18"/>
    <n v="6000"/>
    <n v="1"/>
    <s v="3 - Average"/>
  </r>
  <r>
    <s v="Advanced Advertising Skills"/>
    <x v="3"/>
    <s v="Duplicate enrollment"/>
    <s v="2016"/>
    <s v="Jan"/>
    <s v="Perry Schmidt"/>
    <s v="P0077"/>
    <x v="1"/>
    <n v="6000"/>
    <n v="1"/>
    <m/>
  </r>
  <r>
    <s v="Advanced Sales Techniques"/>
    <x v="2"/>
    <s v="OK"/>
    <s v="2015"/>
    <s v="Jul"/>
    <s v="Robin Blackburn"/>
    <s v="P0083"/>
    <x v="10"/>
    <n v="2000"/>
    <n v="0.5"/>
    <s v="5 - Very happy"/>
  </r>
  <r>
    <s v="Advanced People Management Techniques"/>
    <x v="0"/>
    <s v="OK"/>
    <s v="2015"/>
    <s v="Sep"/>
    <s v="Kieran Wilson"/>
    <s v="P0060"/>
    <x v="9"/>
    <n v="6000"/>
    <n v="1"/>
    <s v="5 - Very happ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70:C92" firstHeaderRow="1" firstDataRow="1" firstDataCol="1"/>
  <pivotFields count="11">
    <pivotField showAll="0"/>
    <pivotField showAll="0">
      <items count="7">
        <item x="2"/>
        <item x="5"/>
        <item x="0"/>
        <item x="1"/>
        <item x="4"/>
        <item x="3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22">
        <item x="2"/>
        <item x="0"/>
        <item x="17"/>
        <item x="18"/>
        <item x="8"/>
        <item x="15"/>
        <item x="12"/>
        <item x="16"/>
        <item x="13"/>
        <item x="4"/>
        <item x="10"/>
        <item x="11"/>
        <item x="19"/>
        <item x="9"/>
        <item x="5"/>
        <item x="14"/>
        <item x="7"/>
        <item x="3"/>
        <item x="20"/>
        <item x="6"/>
        <item x="1"/>
        <item t="default"/>
      </items>
    </pivotField>
    <pivotField showAll="0"/>
    <pivotField showAll="0"/>
    <pivotField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erson Name" fld="5" subtotal="count" baseField="0" baseItem="0"/>
  </dataFields>
  <chartFormats count="1">
    <chartFormat chart="5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60:C67" firstHeaderRow="1" firstDataRow="1" firstDataCol="1"/>
  <pivotFields count="11">
    <pivotField showAll="0"/>
    <pivotField axis="axisRow" showAll="0" sortType="ascending">
      <items count="7">
        <item x="2"/>
        <item x="5"/>
        <item x="0"/>
        <item x="1"/>
        <item x="4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son Name" fld="5" subtotal="count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Emp_List" displayName="Emp_List" ref="A1:C101" totalsRowShown="0" headerRowDxfId="72" dataDxfId="70" headerRowBorderDxfId="71" tableBorderDxfId="69">
  <autoFilter ref="A1:C101"/>
  <tableColumns count="3">
    <tableColumn id="1" name="ID" dataDxfId="68"/>
    <tableColumn id="2" name="Name" dataDxfId="67"/>
    <tableColumn id="3" name="Department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raining_List" displayName="Training_List" ref="A1:G22" totalsRowShown="0" headerRowDxfId="65" dataDxfId="64" tableBorderDxfId="63">
  <autoFilter ref="A1:G22"/>
  <tableColumns count="7">
    <tableColumn id="1" name="ID" dataDxfId="62"/>
    <tableColumn id="2" name="Program name" dataDxfId="61"/>
    <tableColumn id="3" name="Trainer" dataDxfId="60"/>
    <tableColumn id="4" name="Date" dataDxfId="59"/>
    <tableColumn id="5" name="Duration" dataDxfId="58"/>
    <tableColumn id="6" name="Capacity" dataDxfId="57"/>
    <tableColumn id="7" name="Cost" dataDxfId="5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Emp_Training_Tracker" displayName="Emp_Training_Tracker" ref="A1:M151" totalsRowShown="0" headerRowDxfId="55" dataDxfId="54" tableBorderDxfId="53">
  <autoFilter ref="A1:M151"/>
  <tableColumns count="13">
    <tableColumn id="1" name="Final Status" dataDxfId="52"/>
    <tableColumn id="2" name="Person Name" dataDxfId="51"/>
    <tableColumn id="3" name="Program Name" dataDxfId="50"/>
    <tableColumn id="4" name="Status" dataDxfId="49"/>
    <tableColumn id="5" name="Feedback Rating" dataDxfId="48"/>
    <tableColumn id="6" name="Cost of Training" dataDxfId="47"/>
    <tableColumn id="7" name="Training ID" dataDxfId="46"/>
    <tableColumn id="8" name="Duration" dataDxfId="45"/>
    <tableColumn id="9" name="Date" dataDxfId="44"/>
    <tableColumn id="10" name="Department" dataDxfId="43">
      <calculatedColumnFormula>INDEX(Emp_List!$C$2:$C$101,MATCH(Emp_Training_Tracker!$B2,Emp_List!$B$2:$B$101,0))</calculatedColumnFormula>
    </tableColumn>
    <tableColumn id="11" name="Year" dataDxfId="42">
      <calculatedColumnFormula>TEXT(Emp_Training_Tracker[[#This Row],[Date]],"yyy")</calculatedColumnFormula>
    </tableColumn>
    <tableColumn id="12" name="Month" dataDxfId="41">
      <calculatedColumnFormula>TEXT(Emp_Training_Tracker[[#This Row],[Date]],"MMM")</calculatedColumnFormula>
    </tableColumn>
    <tableColumn id="13" name="ID" dataDxfId="40">
      <calculatedColumnFormula>INDEX(Emp_List[ID],MATCH(Emp_Training_Tracker[[#This Row],[Person Name]],Emp_List[Name],0))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Clean_data_Table" displayName="Clean_data_Table" ref="H9:R159" totalsRowShown="0" headerRowDxfId="39" dataDxfId="38">
  <autoFilter ref="H9:R159"/>
  <tableColumns count="11">
    <tableColumn id="1" name="Program Name" dataDxfId="37">
      <calculatedColumnFormula>INDEX(Training_List[Program name],MATCH(Clean_data_Table[[#This Row],[Training ID]],Training_List[ID],0))</calculatedColumnFormula>
    </tableColumn>
    <tableColumn id="2" name="Department" dataDxfId="36">
      <calculatedColumnFormula>INDEX(Emp_Training_Tracker[Department],MATCH($N10,Emp_Training_Tracker[ID],0))</calculatedColumnFormula>
    </tableColumn>
    <tableColumn id="3" name="Final Status" dataDxfId="35"/>
    <tableColumn id="4" name="Year" dataDxfId="34"/>
    <tableColumn id="5" name="Month" dataDxfId="33"/>
    <tableColumn id="11" name="Person Name" dataDxfId="32"/>
    <tableColumn id="6" name="ID" dataDxfId="31"/>
    <tableColumn id="7" name="Training ID" dataDxfId="30"/>
    <tableColumn id="8" name="Cost of Training" dataDxfId="29"/>
    <tableColumn id="9" name="Duration" dataDxfId="28"/>
    <tableColumn id="10" name="Feedback Rating" dataDxfId="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index_dept" displayName="index_dept" ref="C3:G10" totalsRowShown="0" headerRowDxfId="26" dataDxfId="24" headerRowBorderDxfId="25" tableBorderDxfId="23" totalsRowBorderDxfId="22">
  <autoFilter ref="C3:G10"/>
  <tableColumns count="5">
    <tableColumn id="1" name="Control ID" dataDxfId="21"/>
    <tableColumn id="2" name="Control Display" dataDxfId="20"/>
    <tableColumn id="3" name="Control Value" dataDxfId="19"/>
    <tableColumn id="4" name="H Level ID" dataDxfId="18"/>
    <tableColumn id="5" name="QRY Value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index_trainingid" displayName="index_trainingid" ref="C13:G35" totalsRowShown="0" headerRowDxfId="16" dataDxfId="14" headerRowBorderDxfId="15" tableBorderDxfId="13" totalsRowBorderDxfId="12">
  <autoFilter ref="C13:G35"/>
  <tableColumns count="5">
    <tableColumn id="1" name="Control ID" dataDxfId="11"/>
    <tableColumn id="2" name="Control Display" dataDxfId="10"/>
    <tableColumn id="3" name="Control Value" dataDxfId="9"/>
    <tableColumn id="4" name="H Level ID" dataDxfId="8"/>
    <tableColumn id="5" name="QRY Valu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index_finalstatus" displayName="index_finalstatus" ref="C38:G42" totalsRowShown="0" headerRowDxfId="6" dataDxfId="5">
  <autoFilter ref="C38:G42"/>
  <tableColumns count="5">
    <tableColumn id="1" name="Control ID" dataDxfId="4"/>
    <tableColumn id="2" name="Control Display" dataDxfId="3"/>
    <tableColumn id="3" name="Control Value" dataDxfId="2"/>
    <tableColumn id="4" name="H Level ID" dataDxfId="1"/>
    <tableColumn id="5" name="QRY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C101"/>
  <sheetViews>
    <sheetView workbookViewId="0">
      <selection activeCell="B13" sqref="B13"/>
    </sheetView>
  </sheetViews>
  <sheetFormatPr defaultColWidth="9.109375" defaultRowHeight="14.4" x14ac:dyDescent="0.3"/>
  <cols>
    <col min="1" max="1" width="7.21875" style="18" bestFit="1" customWidth="1"/>
    <col min="2" max="2" width="19.5546875" style="18" bestFit="1" customWidth="1"/>
    <col min="3" max="3" width="15.5546875" style="18" bestFit="1" customWidth="1"/>
    <col min="4" max="16384" width="9.109375" style="18"/>
  </cols>
  <sheetData>
    <row r="1" spans="1:3" s="31" customFormat="1" x14ac:dyDescent="0.3">
      <c r="A1" s="32" t="s">
        <v>100</v>
      </c>
      <c r="B1" s="33" t="s">
        <v>137</v>
      </c>
      <c r="C1" s="34" t="s">
        <v>138</v>
      </c>
    </row>
    <row r="2" spans="1:3" x14ac:dyDescent="0.3">
      <c r="A2" s="35" t="s">
        <v>139</v>
      </c>
      <c r="B2" s="36" t="s">
        <v>30</v>
      </c>
      <c r="C2" s="37" t="s">
        <v>140</v>
      </c>
    </row>
    <row r="3" spans="1:3" x14ac:dyDescent="0.3">
      <c r="A3" s="35" t="s">
        <v>141</v>
      </c>
      <c r="B3" s="36" t="s">
        <v>8</v>
      </c>
      <c r="C3" s="37" t="s">
        <v>142</v>
      </c>
    </row>
    <row r="4" spans="1:3" x14ac:dyDescent="0.3">
      <c r="A4" s="35" t="s">
        <v>143</v>
      </c>
      <c r="B4" s="36" t="s">
        <v>71</v>
      </c>
      <c r="C4" s="37" t="s">
        <v>144</v>
      </c>
    </row>
    <row r="5" spans="1:3" x14ac:dyDescent="0.3">
      <c r="A5" s="35" t="s">
        <v>145</v>
      </c>
      <c r="B5" s="36" t="s">
        <v>60</v>
      </c>
      <c r="C5" s="37" t="s">
        <v>142</v>
      </c>
    </row>
    <row r="6" spans="1:3" x14ac:dyDescent="0.3">
      <c r="A6" s="35" t="s">
        <v>146</v>
      </c>
      <c r="B6" s="36" t="s">
        <v>147</v>
      </c>
      <c r="C6" s="37" t="s">
        <v>148</v>
      </c>
    </row>
    <row r="7" spans="1:3" x14ac:dyDescent="0.3">
      <c r="A7" s="35" t="s">
        <v>149</v>
      </c>
      <c r="B7" s="36" t="s">
        <v>150</v>
      </c>
      <c r="C7" s="37" t="s">
        <v>151</v>
      </c>
    </row>
    <row r="8" spans="1:3" x14ac:dyDescent="0.3">
      <c r="A8" s="35" t="s">
        <v>152</v>
      </c>
      <c r="B8" s="36" t="s">
        <v>93</v>
      </c>
      <c r="C8" s="37" t="s">
        <v>151</v>
      </c>
    </row>
    <row r="9" spans="1:3" x14ac:dyDescent="0.3">
      <c r="A9" s="35" t="s">
        <v>153</v>
      </c>
      <c r="B9" s="36" t="s">
        <v>69</v>
      </c>
      <c r="C9" s="37" t="s">
        <v>144</v>
      </c>
    </row>
    <row r="10" spans="1:3" x14ac:dyDescent="0.3">
      <c r="A10" s="35" t="s">
        <v>154</v>
      </c>
      <c r="B10" s="36" t="s">
        <v>51</v>
      </c>
      <c r="C10" s="37" t="s">
        <v>148</v>
      </c>
    </row>
    <row r="11" spans="1:3" x14ac:dyDescent="0.3">
      <c r="A11" s="35" t="s">
        <v>155</v>
      </c>
      <c r="B11" s="36" t="s">
        <v>156</v>
      </c>
      <c r="C11" s="37" t="s">
        <v>140</v>
      </c>
    </row>
    <row r="12" spans="1:3" x14ac:dyDescent="0.3">
      <c r="A12" s="35" t="s">
        <v>157</v>
      </c>
      <c r="B12" s="36" t="s">
        <v>28</v>
      </c>
      <c r="C12" s="37" t="s">
        <v>140</v>
      </c>
    </row>
    <row r="13" spans="1:3" x14ac:dyDescent="0.3">
      <c r="A13" s="35" t="s">
        <v>158</v>
      </c>
      <c r="B13" s="36" t="s">
        <v>72</v>
      </c>
      <c r="C13" s="37" t="s">
        <v>144</v>
      </c>
    </row>
    <row r="14" spans="1:3" x14ac:dyDescent="0.3">
      <c r="A14" s="35" t="s">
        <v>159</v>
      </c>
      <c r="B14" s="36" t="s">
        <v>160</v>
      </c>
      <c r="C14" s="37" t="s">
        <v>148</v>
      </c>
    </row>
    <row r="15" spans="1:3" x14ac:dyDescent="0.3">
      <c r="A15" s="35" t="s">
        <v>161</v>
      </c>
      <c r="B15" s="36" t="s">
        <v>63</v>
      </c>
      <c r="C15" s="37" t="s">
        <v>142</v>
      </c>
    </row>
    <row r="16" spans="1:3" x14ac:dyDescent="0.3">
      <c r="A16" s="35" t="s">
        <v>162</v>
      </c>
      <c r="B16" s="36" t="s">
        <v>163</v>
      </c>
      <c r="C16" s="37" t="s">
        <v>148</v>
      </c>
    </row>
    <row r="17" spans="1:3" x14ac:dyDescent="0.3">
      <c r="A17" s="35" t="s">
        <v>164</v>
      </c>
      <c r="B17" s="36" t="s">
        <v>80</v>
      </c>
      <c r="C17" s="37" t="s">
        <v>140</v>
      </c>
    </row>
    <row r="18" spans="1:3" x14ac:dyDescent="0.3">
      <c r="A18" s="35" t="s">
        <v>165</v>
      </c>
      <c r="B18" s="36" t="s">
        <v>43</v>
      </c>
      <c r="C18" s="37" t="s">
        <v>166</v>
      </c>
    </row>
    <row r="19" spans="1:3" x14ac:dyDescent="0.3">
      <c r="A19" s="35" t="s">
        <v>167</v>
      </c>
      <c r="B19" s="36" t="s">
        <v>83</v>
      </c>
      <c r="C19" s="37" t="s">
        <v>144</v>
      </c>
    </row>
    <row r="20" spans="1:3" x14ac:dyDescent="0.3">
      <c r="A20" s="35" t="s">
        <v>168</v>
      </c>
      <c r="B20" s="36" t="s">
        <v>27</v>
      </c>
      <c r="C20" s="37" t="s">
        <v>148</v>
      </c>
    </row>
    <row r="21" spans="1:3" x14ac:dyDescent="0.3">
      <c r="A21" s="35" t="s">
        <v>169</v>
      </c>
      <c r="B21" s="36" t="s">
        <v>85</v>
      </c>
      <c r="C21" s="37" t="s">
        <v>140</v>
      </c>
    </row>
    <row r="22" spans="1:3" x14ac:dyDescent="0.3">
      <c r="A22" s="35" t="s">
        <v>170</v>
      </c>
      <c r="B22" s="36" t="s">
        <v>13</v>
      </c>
      <c r="C22" s="37" t="s">
        <v>140</v>
      </c>
    </row>
    <row r="23" spans="1:3" x14ac:dyDescent="0.3">
      <c r="A23" s="35" t="s">
        <v>171</v>
      </c>
      <c r="B23" s="36" t="s">
        <v>90</v>
      </c>
      <c r="C23" s="37" t="s">
        <v>148</v>
      </c>
    </row>
    <row r="24" spans="1:3" x14ac:dyDescent="0.3">
      <c r="A24" s="35" t="s">
        <v>172</v>
      </c>
      <c r="B24" s="36" t="s">
        <v>173</v>
      </c>
      <c r="C24" s="37" t="s">
        <v>142</v>
      </c>
    </row>
    <row r="25" spans="1:3" x14ac:dyDescent="0.3">
      <c r="A25" s="35" t="s">
        <v>174</v>
      </c>
      <c r="B25" s="36" t="s">
        <v>38</v>
      </c>
      <c r="C25" s="37" t="s">
        <v>140</v>
      </c>
    </row>
    <row r="26" spans="1:3" x14ac:dyDescent="0.3">
      <c r="A26" s="35" t="s">
        <v>175</v>
      </c>
      <c r="B26" s="36" t="s">
        <v>62</v>
      </c>
      <c r="C26" s="37" t="s">
        <v>142</v>
      </c>
    </row>
    <row r="27" spans="1:3" x14ac:dyDescent="0.3">
      <c r="A27" s="35" t="s">
        <v>176</v>
      </c>
      <c r="B27" s="36" t="s">
        <v>25</v>
      </c>
      <c r="C27" s="37" t="s">
        <v>151</v>
      </c>
    </row>
    <row r="28" spans="1:3" x14ac:dyDescent="0.3">
      <c r="A28" s="35" t="s">
        <v>177</v>
      </c>
      <c r="B28" s="36" t="s">
        <v>178</v>
      </c>
      <c r="C28" s="37" t="s">
        <v>142</v>
      </c>
    </row>
    <row r="29" spans="1:3" x14ac:dyDescent="0.3">
      <c r="A29" s="35" t="s">
        <v>179</v>
      </c>
      <c r="B29" s="36" t="s">
        <v>20</v>
      </c>
      <c r="C29" s="37" t="s">
        <v>144</v>
      </c>
    </row>
    <row r="30" spans="1:3" x14ac:dyDescent="0.3">
      <c r="A30" s="35" t="s">
        <v>180</v>
      </c>
      <c r="B30" s="36" t="s">
        <v>181</v>
      </c>
      <c r="C30" s="37" t="s">
        <v>166</v>
      </c>
    </row>
    <row r="31" spans="1:3" x14ac:dyDescent="0.3">
      <c r="A31" s="35" t="s">
        <v>182</v>
      </c>
      <c r="B31" s="36" t="s">
        <v>35</v>
      </c>
      <c r="C31" s="37" t="s">
        <v>140</v>
      </c>
    </row>
    <row r="32" spans="1:3" x14ac:dyDescent="0.3">
      <c r="A32" s="35" t="s">
        <v>183</v>
      </c>
      <c r="B32" s="36" t="s">
        <v>184</v>
      </c>
      <c r="C32" s="37" t="s">
        <v>148</v>
      </c>
    </row>
    <row r="33" spans="1:3" x14ac:dyDescent="0.3">
      <c r="A33" s="35" t="s">
        <v>185</v>
      </c>
      <c r="B33" s="36" t="s">
        <v>186</v>
      </c>
      <c r="C33" s="37" t="s">
        <v>151</v>
      </c>
    </row>
    <row r="34" spans="1:3" x14ac:dyDescent="0.3">
      <c r="A34" s="35" t="s">
        <v>187</v>
      </c>
      <c r="B34" s="36" t="s">
        <v>188</v>
      </c>
      <c r="C34" s="37" t="s">
        <v>142</v>
      </c>
    </row>
    <row r="35" spans="1:3" x14ac:dyDescent="0.3">
      <c r="A35" s="35" t="s">
        <v>189</v>
      </c>
      <c r="B35" s="36" t="s">
        <v>47</v>
      </c>
      <c r="C35" s="37" t="s">
        <v>140</v>
      </c>
    </row>
    <row r="36" spans="1:3" x14ac:dyDescent="0.3">
      <c r="A36" s="35" t="s">
        <v>190</v>
      </c>
      <c r="B36" s="36" t="s">
        <v>75</v>
      </c>
      <c r="C36" s="37" t="s">
        <v>166</v>
      </c>
    </row>
    <row r="37" spans="1:3" x14ac:dyDescent="0.3">
      <c r="A37" s="35" t="s">
        <v>191</v>
      </c>
      <c r="B37" s="36" t="s">
        <v>192</v>
      </c>
      <c r="C37" s="37" t="s">
        <v>166</v>
      </c>
    </row>
    <row r="38" spans="1:3" x14ac:dyDescent="0.3">
      <c r="A38" s="35" t="s">
        <v>193</v>
      </c>
      <c r="B38" s="36" t="s">
        <v>82</v>
      </c>
      <c r="C38" s="37" t="s">
        <v>142</v>
      </c>
    </row>
    <row r="39" spans="1:3" x14ac:dyDescent="0.3">
      <c r="A39" s="35" t="s">
        <v>194</v>
      </c>
      <c r="B39" s="36" t="s">
        <v>70</v>
      </c>
      <c r="C39" s="37" t="s">
        <v>140</v>
      </c>
    </row>
    <row r="40" spans="1:3" x14ac:dyDescent="0.3">
      <c r="A40" s="35" t="s">
        <v>195</v>
      </c>
      <c r="B40" s="36" t="s">
        <v>33</v>
      </c>
      <c r="C40" s="37" t="s">
        <v>144</v>
      </c>
    </row>
    <row r="41" spans="1:3" x14ac:dyDescent="0.3">
      <c r="A41" s="35" t="s">
        <v>196</v>
      </c>
      <c r="B41" s="36" t="s">
        <v>40</v>
      </c>
      <c r="C41" s="37" t="s">
        <v>140</v>
      </c>
    </row>
    <row r="42" spans="1:3" x14ac:dyDescent="0.3">
      <c r="A42" s="35" t="s">
        <v>197</v>
      </c>
      <c r="B42" s="36" t="s">
        <v>198</v>
      </c>
      <c r="C42" s="37" t="s">
        <v>142</v>
      </c>
    </row>
    <row r="43" spans="1:3" x14ac:dyDescent="0.3">
      <c r="A43" s="35" t="s">
        <v>199</v>
      </c>
      <c r="B43" s="36" t="s">
        <v>37</v>
      </c>
      <c r="C43" s="37" t="s">
        <v>166</v>
      </c>
    </row>
    <row r="44" spans="1:3" x14ac:dyDescent="0.3">
      <c r="A44" s="35" t="s">
        <v>200</v>
      </c>
      <c r="B44" s="36" t="s">
        <v>10</v>
      </c>
      <c r="C44" s="37" t="s">
        <v>151</v>
      </c>
    </row>
    <row r="45" spans="1:3" x14ac:dyDescent="0.3">
      <c r="A45" s="35" t="s">
        <v>201</v>
      </c>
      <c r="B45" s="36" t="s">
        <v>53</v>
      </c>
      <c r="C45" s="37" t="s">
        <v>140</v>
      </c>
    </row>
    <row r="46" spans="1:3" x14ac:dyDescent="0.3">
      <c r="A46" s="35" t="s">
        <v>202</v>
      </c>
      <c r="B46" s="36" t="s">
        <v>74</v>
      </c>
      <c r="C46" s="37" t="s">
        <v>142</v>
      </c>
    </row>
    <row r="47" spans="1:3" x14ac:dyDescent="0.3">
      <c r="A47" s="35" t="s">
        <v>203</v>
      </c>
      <c r="B47" s="36" t="s">
        <v>204</v>
      </c>
      <c r="C47" s="37" t="s">
        <v>151</v>
      </c>
    </row>
    <row r="48" spans="1:3" x14ac:dyDescent="0.3">
      <c r="A48" s="35" t="s">
        <v>205</v>
      </c>
      <c r="B48" s="36" t="s">
        <v>206</v>
      </c>
      <c r="C48" s="37" t="s">
        <v>140</v>
      </c>
    </row>
    <row r="49" spans="1:3" x14ac:dyDescent="0.3">
      <c r="A49" s="35" t="s">
        <v>207</v>
      </c>
      <c r="B49" s="36" t="s">
        <v>208</v>
      </c>
      <c r="C49" s="37" t="s">
        <v>142</v>
      </c>
    </row>
    <row r="50" spans="1:3" x14ac:dyDescent="0.3">
      <c r="A50" s="35" t="s">
        <v>209</v>
      </c>
      <c r="B50" s="36" t="s">
        <v>42</v>
      </c>
      <c r="C50" s="37" t="s">
        <v>140</v>
      </c>
    </row>
    <row r="51" spans="1:3" x14ac:dyDescent="0.3">
      <c r="A51" s="35" t="s">
        <v>210</v>
      </c>
      <c r="B51" s="36" t="s">
        <v>211</v>
      </c>
      <c r="C51" s="37" t="s">
        <v>151</v>
      </c>
    </row>
    <row r="52" spans="1:3" x14ac:dyDescent="0.3">
      <c r="A52" s="35" t="s">
        <v>212</v>
      </c>
      <c r="B52" s="36" t="s">
        <v>213</v>
      </c>
      <c r="C52" s="37" t="s">
        <v>148</v>
      </c>
    </row>
    <row r="53" spans="1:3" x14ac:dyDescent="0.3">
      <c r="A53" s="35" t="s">
        <v>214</v>
      </c>
      <c r="B53" s="36" t="s">
        <v>36</v>
      </c>
      <c r="C53" s="37" t="s">
        <v>148</v>
      </c>
    </row>
    <row r="54" spans="1:3" x14ac:dyDescent="0.3">
      <c r="A54" s="35" t="s">
        <v>215</v>
      </c>
      <c r="B54" s="36" t="s">
        <v>58</v>
      </c>
      <c r="C54" s="37" t="s">
        <v>148</v>
      </c>
    </row>
    <row r="55" spans="1:3" x14ac:dyDescent="0.3">
      <c r="A55" s="35" t="s">
        <v>216</v>
      </c>
      <c r="B55" s="36" t="s">
        <v>45</v>
      </c>
      <c r="C55" s="37" t="s">
        <v>140</v>
      </c>
    </row>
    <row r="56" spans="1:3" x14ac:dyDescent="0.3">
      <c r="A56" s="35" t="s">
        <v>217</v>
      </c>
      <c r="B56" s="36" t="s">
        <v>79</v>
      </c>
      <c r="C56" s="37" t="s">
        <v>166</v>
      </c>
    </row>
    <row r="57" spans="1:3" x14ac:dyDescent="0.3">
      <c r="A57" s="35" t="s">
        <v>218</v>
      </c>
      <c r="B57" s="36" t="s">
        <v>67</v>
      </c>
      <c r="C57" s="37" t="s">
        <v>140</v>
      </c>
    </row>
    <row r="58" spans="1:3" x14ac:dyDescent="0.3">
      <c r="A58" s="35" t="s">
        <v>219</v>
      </c>
      <c r="B58" s="36" t="s">
        <v>220</v>
      </c>
      <c r="C58" s="37" t="s">
        <v>151</v>
      </c>
    </row>
    <row r="59" spans="1:3" x14ac:dyDescent="0.3">
      <c r="A59" s="35" t="s">
        <v>221</v>
      </c>
      <c r="B59" s="36" t="s">
        <v>15</v>
      </c>
      <c r="C59" s="37" t="s">
        <v>144</v>
      </c>
    </row>
    <row r="60" spans="1:3" x14ac:dyDescent="0.3">
      <c r="A60" s="35" t="s">
        <v>222</v>
      </c>
      <c r="B60" s="36" t="s">
        <v>223</v>
      </c>
      <c r="C60" s="37" t="s">
        <v>142</v>
      </c>
    </row>
    <row r="61" spans="1:3" x14ac:dyDescent="0.3">
      <c r="A61" s="35" t="s">
        <v>224</v>
      </c>
      <c r="B61" s="36" t="s">
        <v>87</v>
      </c>
      <c r="C61" s="37" t="s">
        <v>151</v>
      </c>
    </row>
    <row r="62" spans="1:3" x14ac:dyDescent="0.3">
      <c r="A62" s="35" t="s">
        <v>225</v>
      </c>
      <c r="B62" s="36" t="s">
        <v>226</v>
      </c>
      <c r="C62" s="37" t="s">
        <v>140</v>
      </c>
    </row>
    <row r="63" spans="1:3" x14ac:dyDescent="0.3">
      <c r="A63" s="35" t="s">
        <v>227</v>
      </c>
      <c r="B63" s="36" t="s">
        <v>95</v>
      </c>
      <c r="C63" s="37" t="s">
        <v>166</v>
      </c>
    </row>
    <row r="64" spans="1:3" x14ac:dyDescent="0.3">
      <c r="A64" s="35" t="s">
        <v>228</v>
      </c>
      <c r="B64" s="36" t="s">
        <v>229</v>
      </c>
      <c r="C64" s="37" t="s">
        <v>140</v>
      </c>
    </row>
    <row r="65" spans="1:3" x14ac:dyDescent="0.3">
      <c r="A65" s="35" t="s">
        <v>230</v>
      </c>
      <c r="B65" s="36" t="s">
        <v>86</v>
      </c>
      <c r="C65" s="37" t="s">
        <v>166</v>
      </c>
    </row>
    <row r="66" spans="1:3" x14ac:dyDescent="0.3">
      <c r="A66" s="35" t="s">
        <v>231</v>
      </c>
      <c r="B66" s="36" t="s">
        <v>232</v>
      </c>
      <c r="C66" s="37" t="s">
        <v>151</v>
      </c>
    </row>
    <row r="67" spans="1:3" x14ac:dyDescent="0.3">
      <c r="A67" s="35" t="s">
        <v>233</v>
      </c>
      <c r="B67" s="36" t="s">
        <v>49</v>
      </c>
      <c r="C67" s="37" t="s">
        <v>144</v>
      </c>
    </row>
    <row r="68" spans="1:3" x14ac:dyDescent="0.3">
      <c r="A68" s="35" t="s">
        <v>234</v>
      </c>
      <c r="B68" s="36" t="s">
        <v>34</v>
      </c>
      <c r="C68" s="37" t="s">
        <v>166</v>
      </c>
    </row>
    <row r="69" spans="1:3" x14ac:dyDescent="0.3">
      <c r="A69" s="35" t="s">
        <v>235</v>
      </c>
      <c r="B69" s="36" t="s">
        <v>88</v>
      </c>
      <c r="C69" s="37" t="s">
        <v>151</v>
      </c>
    </row>
    <row r="70" spans="1:3" x14ac:dyDescent="0.3">
      <c r="A70" s="35" t="s">
        <v>236</v>
      </c>
      <c r="B70" s="36" t="s">
        <v>68</v>
      </c>
      <c r="C70" s="37" t="s">
        <v>142</v>
      </c>
    </row>
    <row r="71" spans="1:3" x14ac:dyDescent="0.3">
      <c r="A71" s="35" t="s">
        <v>237</v>
      </c>
      <c r="B71" s="36" t="s">
        <v>238</v>
      </c>
      <c r="C71" s="37" t="s">
        <v>151</v>
      </c>
    </row>
    <row r="72" spans="1:3" x14ac:dyDescent="0.3">
      <c r="A72" s="35" t="s">
        <v>239</v>
      </c>
      <c r="B72" s="36" t="s">
        <v>240</v>
      </c>
      <c r="C72" s="37" t="s">
        <v>140</v>
      </c>
    </row>
    <row r="73" spans="1:3" x14ac:dyDescent="0.3">
      <c r="A73" s="35" t="s">
        <v>241</v>
      </c>
      <c r="B73" s="36" t="s">
        <v>64</v>
      </c>
      <c r="C73" s="37" t="s">
        <v>142</v>
      </c>
    </row>
    <row r="74" spans="1:3" x14ac:dyDescent="0.3">
      <c r="A74" s="35" t="s">
        <v>242</v>
      </c>
      <c r="B74" s="36" t="s">
        <v>81</v>
      </c>
      <c r="C74" s="37" t="s">
        <v>140</v>
      </c>
    </row>
    <row r="75" spans="1:3" x14ac:dyDescent="0.3">
      <c r="A75" s="35" t="s">
        <v>243</v>
      </c>
      <c r="B75" s="36" t="s">
        <v>66</v>
      </c>
      <c r="C75" s="37" t="s">
        <v>151</v>
      </c>
    </row>
    <row r="76" spans="1:3" x14ac:dyDescent="0.3">
      <c r="A76" s="35" t="s">
        <v>244</v>
      </c>
      <c r="B76" s="36" t="s">
        <v>245</v>
      </c>
      <c r="C76" s="37" t="s">
        <v>148</v>
      </c>
    </row>
    <row r="77" spans="1:3" x14ac:dyDescent="0.3">
      <c r="A77" s="35" t="s">
        <v>246</v>
      </c>
      <c r="B77" s="36" t="s">
        <v>92</v>
      </c>
      <c r="C77" s="37" t="s">
        <v>166</v>
      </c>
    </row>
    <row r="78" spans="1:3" x14ac:dyDescent="0.3">
      <c r="A78" s="35" t="s">
        <v>247</v>
      </c>
      <c r="B78" s="36" t="s">
        <v>18</v>
      </c>
      <c r="C78" s="37" t="s">
        <v>144</v>
      </c>
    </row>
    <row r="79" spans="1:3" x14ac:dyDescent="0.3">
      <c r="A79" s="35" t="s">
        <v>248</v>
      </c>
      <c r="B79" s="36" t="s">
        <v>55</v>
      </c>
      <c r="C79" s="37" t="s">
        <v>151</v>
      </c>
    </row>
    <row r="80" spans="1:3" x14ac:dyDescent="0.3">
      <c r="A80" s="35" t="s">
        <v>249</v>
      </c>
      <c r="B80" s="36" t="s">
        <v>250</v>
      </c>
      <c r="C80" s="37" t="s">
        <v>148</v>
      </c>
    </row>
    <row r="81" spans="1:3" x14ac:dyDescent="0.3">
      <c r="A81" s="35" t="s">
        <v>251</v>
      </c>
      <c r="B81" s="36" t="s">
        <v>48</v>
      </c>
      <c r="C81" s="37" t="s">
        <v>140</v>
      </c>
    </row>
    <row r="82" spans="1:3" x14ac:dyDescent="0.3">
      <c r="A82" s="35" t="s">
        <v>252</v>
      </c>
      <c r="B82" s="36" t="s">
        <v>44</v>
      </c>
      <c r="C82" s="37" t="s">
        <v>140</v>
      </c>
    </row>
    <row r="83" spans="1:3" x14ac:dyDescent="0.3">
      <c r="A83" s="35" t="s">
        <v>253</v>
      </c>
      <c r="B83" s="36" t="s">
        <v>91</v>
      </c>
      <c r="C83" s="37" t="s">
        <v>144</v>
      </c>
    </row>
    <row r="84" spans="1:3" x14ac:dyDescent="0.3">
      <c r="A84" s="35" t="s">
        <v>254</v>
      </c>
      <c r="B84" s="36" t="s">
        <v>78</v>
      </c>
      <c r="C84" s="37" t="s">
        <v>140</v>
      </c>
    </row>
    <row r="85" spans="1:3" x14ac:dyDescent="0.3">
      <c r="A85" s="35" t="s">
        <v>255</v>
      </c>
      <c r="B85" s="36" t="s">
        <v>84</v>
      </c>
      <c r="C85" s="37" t="s">
        <v>144</v>
      </c>
    </row>
    <row r="86" spans="1:3" x14ac:dyDescent="0.3">
      <c r="A86" s="35" t="s">
        <v>256</v>
      </c>
      <c r="B86" s="36" t="s">
        <v>257</v>
      </c>
      <c r="C86" s="37" t="s">
        <v>140</v>
      </c>
    </row>
    <row r="87" spans="1:3" x14ac:dyDescent="0.3">
      <c r="A87" s="35" t="s">
        <v>258</v>
      </c>
      <c r="B87" s="36" t="s">
        <v>259</v>
      </c>
      <c r="C87" s="37" t="s">
        <v>142</v>
      </c>
    </row>
    <row r="88" spans="1:3" x14ac:dyDescent="0.3">
      <c r="A88" s="35" t="s">
        <v>260</v>
      </c>
      <c r="B88" s="36" t="s">
        <v>261</v>
      </c>
      <c r="C88" s="37" t="s">
        <v>148</v>
      </c>
    </row>
    <row r="89" spans="1:3" x14ac:dyDescent="0.3">
      <c r="A89" s="35" t="s">
        <v>262</v>
      </c>
      <c r="B89" s="36" t="s">
        <v>57</v>
      </c>
      <c r="C89" s="37" t="s">
        <v>148</v>
      </c>
    </row>
    <row r="90" spans="1:3" x14ac:dyDescent="0.3">
      <c r="A90" s="35" t="s">
        <v>263</v>
      </c>
      <c r="B90" s="36" t="s">
        <v>264</v>
      </c>
      <c r="C90" s="37" t="s">
        <v>140</v>
      </c>
    </row>
    <row r="91" spans="1:3" x14ac:dyDescent="0.3">
      <c r="A91" s="35" t="s">
        <v>265</v>
      </c>
      <c r="B91" s="36" t="s">
        <v>266</v>
      </c>
      <c r="C91" s="37" t="s">
        <v>148</v>
      </c>
    </row>
    <row r="92" spans="1:3" x14ac:dyDescent="0.3">
      <c r="A92" s="35" t="s">
        <v>267</v>
      </c>
      <c r="B92" s="36" t="s">
        <v>22</v>
      </c>
      <c r="C92" s="37" t="s">
        <v>148</v>
      </c>
    </row>
    <row r="93" spans="1:3" x14ac:dyDescent="0.3">
      <c r="A93" s="35" t="s">
        <v>268</v>
      </c>
      <c r="B93" s="36" t="s">
        <v>269</v>
      </c>
      <c r="C93" s="37" t="s">
        <v>140</v>
      </c>
    </row>
    <row r="94" spans="1:3" x14ac:dyDescent="0.3">
      <c r="A94" s="35" t="s">
        <v>270</v>
      </c>
      <c r="B94" s="36" t="s">
        <v>4</v>
      </c>
      <c r="C94" s="37" t="s">
        <v>151</v>
      </c>
    </row>
    <row r="95" spans="1:3" x14ac:dyDescent="0.3">
      <c r="A95" s="35" t="s">
        <v>271</v>
      </c>
      <c r="B95" s="36" t="s">
        <v>41</v>
      </c>
      <c r="C95" s="37" t="s">
        <v>140</v>
      </c>
    </row>
    <row r="96" spans="1:3" x14ac:dyDescent="0.3">
      <c r="A96" s="35" t="s">
        <v>272</v>
      </c>
      <c r="B96" s="36" t="s">
        <v>273</v>
      </c>
      <c r="C96" s="37" t="s">
        <v>144</v>
      </c>
    </row>
    <row r="97" spans="1:3" x14ac:dyDescent="0.3">
      <c r="A97" s="35" t="s">
        <v>274</v>
      </c>
      <c r="B97" s="36" t="s">
        <v>77</v>
      </c>
      <c r="C97" s="37" t="s">
        <v>144</v>
      </c>
    </row>
    <row r="98" spans="1:3" x14ac:dyDescent="0.3">
      <c r="A98" s="35" t="s">
        <v>275</v>
      </c>
      <c r="B98" s="36" t="s">
        <v>276</v>
      </c>
      <c r="C98" s="37" t="s">
        <v>166</v>
      </c>
    </row>
    <row r="99" spans="1:3" x14ac:dyDescent="0.3">
      <c r="A99" s="35" t="s">
        <v>277</v>
      </c>
      <c r="B99" s="36" t="s">
        <v>278</v>
      </c>
      <c r="C99" s="37" t="s">
        <v>144</v>
      </c>
    </row>
    <row r="100" spans="1:3" x14ac:dyDescent="0.3">
      <c r="A100" s="35" t="s">
        <v>279</v>
      </c>
      <c r="B100" s="36" t="s">
        <v>24</v>
      </c>
      <c r="C100" s="37" t="s">
        <v>140</v>
      </c>
    </row>
    <row r="101" spans="1:3" x14ac:dyDescent="0.3">
      <c r="A101" s="35" t="s">
        <v>280</v>
      </c>
      <c r="B101" s="36" t="s">
        <v>94</v>
      </c>
      <c r="C101" s="37" t="s">
        <v>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G22"/>
  <sheetViews>
    <sheetView workbookViewId="0">
      <selection activeCell="J17" sqref="J17"/>
    </sheetView>
  </sheetViews>
  <sheetFormatPr defaultColWidth="9.109375" defaultRowHeight="14.4" x14ac:dyDescent="0.3"/>
  <cols>
    <col min="1" max="1" width="7.21875" style="40" bestFit="1" customWidth="1"/>
    <col min="2" max="2" width="36.33203125" style="40" bestFit="1" customWidth="1"/>
    <col min="3" max="3" width="23.5546875" style="40" bestFit="1" customWidth="1"/>
    <col min="4" max="4" width="9.33203125" style="40" bestFit="1" customWidth="1"/>
    <col min="5" max="5" width="12.77734375" style="40" bestFit="1" customWidth="1"/>
    <col min="6" max="6" width="12.6640625" style="40" bestFit="1" customWidth="1"/>
    <col min="7" max="7" width="9.109375" style="40" bestFit="1" customWidth="1"/>
    <col min="8" max="16384" width="9.109375" style="40"/>
  </cols>
  <sheetData>
    <row r="1" spans="1:7" s="39" customFormat="1" x14ac:dyDescent="0.3">
      <c r="A1" s="38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</row>
    <row r="2" spans="1:7" x14ac:dyDescent="0.3">
      <c r="A2" s="37" t="s">
        <v>107</v>
      </c>
      <c r="B2" s="37" t="s">
        <v>11</v>
      </c>
      <c r="C2" s="37" t="s">
        <v>108</v>
      </c>
      <c r="D2" s="37">
        <v>42009</v>
      </c>
      <c r="E2" s="37">
        <v>1</v>
      </c>
      <c r="F2" s="37">
        <v>10</v>
      </c>
      <c r="G2" s="37">
        <v>5000</v>
      </c>
    </row>
    <row r="3" spans="1:7" x14ac:dyDescent="0.3">
      <c r="A3" s="37" t="s">
        <v>109</v>
      </c>
      <c r="B3" s="37" t="s">
        <v>5</v>
      </c>
      <c r="C3" s="37" t="s">
        <v>110</v>
      </c>
      <c r="D3" s="37">
        <v>42023</v>
      </c>
      <c r="E3" s="37">
        <v>1</v>
      </c>
      <c r="F3" s="37">
        <v>5</v>
      </c>
      <c r="G3" s="37">
        <v>4000</v>
      </c>
    </row>
    <row r="4" spans="1:7" x14ac:dyDescent="0.3">
      <c r="A4" s="37" t="s">
        <v>111</v>
      </c>
      <c r="B4" s="37" t="s">
        <v>61</v>
      </c>
      <c r="C4" s="37" t="s">
        <v>112</v>
      </c>
      <c r="D4" s="37">
        <v>42034</v>
      </c>
      <c r="E4" s="37">
        <v>1</v>
      </c>
      <c r="F4" s="37">
        <v>30</v>
      </c>
      <c r="G4" s="37">
        <v>2000</v>
      </c>
    </row>
    <row r="5" spans="1:7" x14ac:dyDescent="0.3">
      <c r="A5" s="37" t="s">
        <v>113</v>
      </c>
      <c r="B5" s="37" t="s">
        <v>65</v>
      </c>
      <c r="C5" s="37" t="s">
        <v>114</v>
      </c>
      <c r="D5" s="37">
        <v>42047</v>
      </c>
      <c r="E5" s="37">
        <v>1</v>
      </c>
      <c r="F5" s="37">
        <v>25</v>
      </c>
      <c r="G5" s="37">
        <v>6000</v>
      </c>
    </row>
    <row r="6" spans="1:7" x14ac:dyDescent="0.3">
      <c r="A6" s="37" t="s">
        <v>115</v>
      </c>
      <c r="B6" s="37" t="s">
        <v>29</v>
      </c>
      <c r="C6" s="37" t="s">
        <v>116</v>
      </c>
      <c r="D6" s="37">
        <v>42074</v>
      </c>
      <c r="E6" s="37">
        <v>1</v>
      </c>
      <c r="F6" s="37">
        <v>20</v>
      </c>
      <c r="G6" s="37">
        <v>7000</v>
      </c>
    </row>
    <row r="7" spans="1:7" x14ac:dyDescent="0.3">
      <c r="A7" s="37" t="s">
        <v>117</v>
      </c>
      <c r="B7" s="37" t="s">
        <v>56</v>
      </c>
      <c r="C7" s="37" t="s">
        <v>118</v>
      </c>
      <c r="D7" s="37">
        <v>42087</v>
      </c>
      <c r="E7" s="37">
        <v>1</v>
      </c>
      <c r="F7" s="37">
        <v>5</v>
      </c>
      <c r="G7" s="37">
        <v>2000</v>
      </c>
    </row>
    <row r="8" spans="1:7" x14ac:dyDescent="0.3">
      <c r="A8" s="37" t="s">
        <v>119</v>
      </c>
      <c r="B8" s="37" t="s">
        <v>50</v>
      </c>
      <c r="C8" s="37" t="s">
        <v>120</v>
      </c>
      <c r="D8" s="37">
        <v>42111</v>
      </c>
      <c r="E8" s="37">
        <v>1</v>
      </c>
      <c r="F8" s="37">
        <v>25</v>
      </c>
      <c r="G8" s="37">
        <v>2000</v>
      </c>
    </row>
    <row r="9" spans="1:7" x14ac:dyDescent="0.3">
      <c r="A9" s="37" t="s">
        <v>121</v>
      </c>
      <c r="B9" s="37" t="s">
        <v>59</v>
      </c>
      <c r="C9" s="37" t="s">
        <v>122</v>
      </c>
      <c r="D9" s="37">
        <v>42136</v>
      </c>
      <c r="E9" s="37">
        <v>1</v>
      </c>
      <c r="F9" s="37">
        <v>15</v>
      </c>
      <c r="G9" s="37">
        <v>2000</v>
      </c>
    </row>
    <row r="10" spans="1:7" x14ac:dyDescent="0.3">
      <c r="A10" s="37" t="s">
        <v>123</v>
      </c>
      <c r="B10" s="37" t="s">
        <v>52</v>
      </c>
      <c r="C10" s="37" t="s">
        <v>124</v>
      </c>
      <c r="D10" s="37">
        <v>42156</v>
      </c>
      <c r="E10" s="37">
        <v>1</v>
      </c>
      <c r="F10" s="37">
        <v>15</v>
      </c>
      <c r="G10" s="37">
        <v>3000</v>
      </c>
    </row>
    <row r="11" spans="1:7" x14ac:dyDescent="0.3">
      <c r="A11" s="37" t="s">
        <v>125</v>
      </c>
      <c r="B11" s="37" t="s">
        <v>16</v>
      </c>
      <c r="C11" s="37" t="s">
        <v>108</v>
      </c>
      <c r="D11" s="37">
        <v>42180</v>
      </c>
      <c r="E11" s="37">
        <v>1</v>
      </c>
      <c r="F11" s="37">
        <v>5</v>
      </c>
      <c r="G11" s="37">
        <v>7000</v>
      </c>
    </row>
    <row r="12" spans="1:7" x14ac:dyDescent="0.3">
      <c r="A12" s="37" t="s">
        <v>126</v>
      </c>
      <c r="B12" s="37" t="s">
        <v>39</v>
      </c>
      <c r="C12" s="37" t="s">
        <v>110</v>
      </c>
      <c r="D12" s="37">
        <v>42194</v>
      </c>
      <c r="E12" s="37">
        <v>0.5</v>
      </c>
      <c r="F12" s="37">
        <v>20</v>
      </c>
      <c r="G12" s="37">
        <v>2000</v>
      </c>
    </row>
    <row r="13" spans="1:7" x14ac:dyDescent="0.3">
      <c r="A13" s="37" t="s">
        <v>127</v>
      </c>
      <c r="B13" s="37" t="s">
        <v>46</v>
      </c>
      <c r="C13" s="37" t="s">
        <v>112</v>
      </c>
      <c r="D13" s="37">
        <v>42213</v>
      </c>
      <c r="E13" s="37">
        <v>0.5</v>
      </c>
      <c r="F13" s="37">
        <v>30</v>
      </c>
      <c r="G13" s="37">
        <v>5000</v>
      </c>
    </row>
    <row r="14" spans="1:7" x14ac:dyDescent="0.3">
      <c r="A14" s="37" t="s">
        <v>128</v>
      </c>
      <c r="B14" s="37" t="s">
        <v>73</v>
      </c>
      <c r="C14" s="37" t="s">
        <v>114</v>
      </c>
      <c r="D14" s="37">
        <v>42226</v>
      </c>
      <c r="E14" s="37">
        <v>1</v>
      </c>
      <c r="F14" s="37">
        <v>30</v>
      </c>
      <c r="G14" s="37">
        <v>7000</v>
      </c>
    </row>
    <row r="15" spans="1:7" x14ac:dyDescent="0.3">
      <c r="A15" s="37" t="s">
        <v>129</v>
      </c>
      <c r="B15" s="37" t="s">
        <v>31</v>
      </c>
      <c r="C15" s="37" t="s">
        <v>116</v>
      </c>
      <c r="D15" s="37">
        <v>42254</v>
      </c>
      <c r="E15" s="37">
        <v>1</v>
      </c>
      <c r="F15" s="37">
        <v>20</v>
      </c>
      <c r="G15" s="37">
        <v>6000</v>
      </c>
    </row>
    <row r="16" spans="1:7" x14ac:dyDescent="0.3">
      <c r="A16" s="37" t="s">
        <v>130</v>
      </c>
      <c r="B16" s="37" t="s">
        <v>19</v>
      </c>
      <c r="C16" s="37" t="s">
        <v>118</v>
      </c>
      <c r="D16" s="37">
        <v>42268</v>
      </c>
      <c r="E16" s="37">
        <v>1</v>
      </c>
      <c r="F16" s="37">
        <v>10</v>
      </c>
      <c r="G16" s="37">
        <v>7000</v>
      </c>
    </row>
    <row r="17" spans="1:7" x14ac:dyDescent="0.3">
      <c r="A17" s="37" t="s">
        <v>131</v>
      </c>
      <c r="B17" s="37" t="s">
        <v>54</v>
      </c>
      <c r="C17" s="37" t="s">
        <v>120</v>
      </c>
      <c r="D17" s="37">
        <v>42292</v>
      </c>
      <c r="E17" s="37">
        <v>1</v>
      </c>
      <c r="F17" s="37">
        <v>5</v>
      </c>
      <c r="G17" s="37">
        <v>5000</v>
      </c>
    </row>
    <row r="18" spans="1:7" x14ac:dyDescent="0.3">
      <c r="A18" s="37" t="s">
        <v>132</v>
      </c>
      <c r="B18" s="37" t="s">
        <v>26</v>
      </c>
      <c r="C18" s="37" t="s">
        <v>122</v>
      </c>
      <c r="D18" s="37">
        <v>42317</v>
      </c>
      <c r="E18" s="37">
        <v>1</v>
      </c>
      <c r="F18" s="37">
        <v>30</v>
      </c>
      <c r="G18" s="37">
        <v>5000</v>
      </c>
    </row>
    <row r="19" spans="1:7" x14ac:dyDescent="0.3">
      <c r="A19" s="37" t="s">
        <v>133</v>
      </c>
      <c r="B19" s="37" t="s">
        <v>14</v>
      </c>
      <c r="C19" s="37" t="s">
        <v>124</v>
      </c>
      <c r="D19" s="37">
        <v>42339</v>
      </c>
      <c r="E19" s="37">
        <v>1.5</v>
      </c>
      <c r="F19" s="37">
        <v>15</v>
      </c>
      <c r="G19" s="37">
        <v>3000</v>
      </c>
    </row>
    <row r="20" spans="1:7" x14ac:dyDescent="0.3">
      <c r="A20" s="37" t="s">
        <v>134</v>
      </c>
      <c r="B20" s="37" t="s">
        <v>76</v>
      </c>
      <c r="C20" s="37" t="s">
        <v>108</v>
      </c>
      <c r="D20" s="37">
        <v>42352</v>
      </c>
      <c r="E20" s="37">
        <v>1</v>
      </c>
      <c r="F20" s="37">
        <v>20</v>
      </c>
      <c r="G20" s="37">
        <v>3000</v>
      </c>
    </row>
    <row r="21" spans="1:7" x14ac:dyDescent="0.3">
      <c r="A21" s="37" t="s">
        <v>135</v>
      </c>
      <c r="B21" s="37" t="s">
        <v>23</v>
      </c>
      <c r="C21" s="37" t="s">
        <v>110</v>
      </c>
      <c r="D21" s="37">
        <v>42373</v>
      </c>
      <c r="E21" s="37">
        <v>1</v>
      </c>
      <c r="F21" s="37">
        <v>30</v>
      </c>
      <c r="G21" s="37">
        <v>3000</v>
      </c>
    </row>
    <row r="22" spans="1:7" x14ac:dyDescent="0.3">
      <c r="A22" s="37" t="s">
        <v>136</v>
      </c>
      <c r="B22" s="37" t="s">
        <v>9</v>
      </c>
      <c r="C22" s="37" t="s">
        <v>112</v>
      </c>
      <c r="D22" s="37">
        <v>42384</v>
      </c>
      <c r="E22" s="37">
        <v>1</v>
      </c>
      <c r="F22" s="37">
        <v>15</v>
      </c>
      <c r="G22" s="37">
        <v>6000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M151"/>
  <sheetViews>
    <sheetView showGridLines="0" workbookViewId="0">
      <selection activeCell="F141" sqref="F141"/>
    </sheetView>
  </sheetViews>
  <sheetFormatPr defaultRowHeight="14.4" x14ac:dyDescent="0.3"/>
  <cols>
    <col min="1" max="1" width="18.77734375" style="18" bestFit="1" customWidth="1"/>
    <col min="2" max="2" width="16.88671875" style="18" bestFit="1" customWidth="1"/>
    <col min="3" max="3" width="38" style="18" bestFit="1" customWidth="1"/>
    <col min="4" max="4" width="10.77734375" style="18" customWidth="1"/>
    <col min="5" max="5" width="17.5546875" style="18" bestFit="1" customWidth="1"/>
    <col min="6" max="6" width="17" style="27" bestFit="1" customWidth="1"/>
    <col min="7" max="7" width="12.5546875" style="18" bestFit="1" customWidth="1"/>
    <col min="8" max="8" width="10.77734375" style="18" bestFit="1" customWidth="1"/>
    <col min="9" max="9" width="11.109375" style="28" bestFit="1" customWidth="1"/>
    <col min="10" max="10" width="13.6640625" style="29" bestFit="1" customWidth="1"/>
    <col min="11" max="16384" width="8.88671875" style="18"/>
  </cols>
  <sheetData>
    <row r="1" spans="1:13" s="30" customFormat="1" x14ac:dyDescent="0.3">
      <c r="A1" s="41" t="s">
        <v>96</v>
      </c>
      <c r="B1" s="41" t="s">
        <v>0</v>
      </c>
      <c r="C1" s="41" t="s">
        <v>1</v>
      </c>
      <c r="D1" s="41" t="s">
        <v>2</v>
      </c>
      <c r="E1" s="41" t="s">
        <v>3</v>
      </c>
      <c r="F1" s="38" t="s">
        <v>281</v>
      </c>
      <c r="G1" s="41" t="s">
        <v>282</v>
      </c>
      <c r="H1" s="41" t="s">
        <v>104</v>
      </c>
      <c r="I1" s="41" t="s">
        <v>103</v>
      </c>
      <c r="J1" s="41" t="s">
        <v>138</v>
      </c>
      <c r="K1" s="42" t="s">
        <v>283</v>
      </c>
      <c r="L1" s="42" t="s">
        <v>284</v>
      </c>
      <c r="M1" s="42" t="s">
        <v>100</v>
      </c>
    </row>
    <row r="2" spans="1:13" x14ac:dyDescent="0.3">
      <c r="A2" s="43" t="s">
        <v>97</v>
      </c>
      <c r="B2" s="43" t="s">
        <v>4</v>
      </c>
      <c r="C2" s="43" t="s">
        <v>5</v>
      </c>
      <c r="D2" s="43" t="s">
        <v>6</v>
      </c>
      <c r="E2" s="43" t="s">
        <v>7</v>
      </c>
      <c r="F2" s="44">
        <v>4000</v>
      </c>
      <c r="G2" s="43" t="s">
        <v>109</v>
      </c>
      <c r="H2" s="43">
        <v>1</v>
      </c>
      <c r="I2" s="45">
        <v>42023</v>
      </c>
      <c r="J2" s="43" t="str">
        <f>INDEX(Emp_List!$C$2:$C$101,MATCH(Emp_Training_Tracker!$B2,Emp_List!$B$2:$B$101,0))</f>
        <v>IT</v>
      </c>
      <c r="K2" s="43" t="str">
        <f>TEXT(Emp_Training_Tracker[[#This Row],[Date]],"yyy")</f>
        <v>2015</v>
      </c>
      <c r="L2" s="43" t="str">
        <f>TEXT(Emp_Training_Tracker[[#This Row],[Date]],"MMM")</f>
        <v>Jan</v>
      </c>
      <c r="M2" s="43" t="str">
        <f>INDEX(Emp_List[ID],MATCH(Emp_Training_Tracker[[#This Row],[Person Name]],Emp_List[Name],0))</f>
        <v>P0093</v>
      </c>
    </row>
    <row r="3" spans="1:13" x14ac:dyDescent="0.3">
      <c r="A3" s="43" t="s">
        <v>97</v>
      </c>
      <c r="B3" s="43" t="s">
        <v>8</v>
      </c>
      <c r="C3" s="43" t="s">
        <v>9</v>
      </c>
      <c r="D3" s="43" t="s">
        <v>6</v>
      </c>
      <c r="E3" s="43"/>
      <c r="F3" s="44">
        <v>6000</v>
      </c>
      <c r="G3" s="43" t="s">
        <v>136</v>
      </c>
      <c r="H3" s="43">
        <v>1</v>
      </c>
      <c r="I3" s="45">
        <v>42384</v>
      </c>
      <c r="J3" s="43" t="str">
        <f>INDEX(Emp_List!$C$2:$C$101,MATCH(Emp_Training_Tracker!$B3,Emp_List!$B$2:$B$101,0))</f>
        <v>Marketing</v>
      </c>
      <c r="K3" s="43" t="str">
        <f>TEXT(Emp_Training_Tracker[[#This Row],[Date]],"yyy")</f>
        <v>2016</v>
      </c>
      <c r="L3" s="43" t="str">
        <f>TEXT(Emp_Training_Tracker[[#This Row],[Date]],"MMM")</f>
        <v>Jan</v>
      </c>
      <c r="M3" s="43" t="str">
        <f>INDEX(Emp_List[ID],MATCH(Emp_Training_Tracker[[#This Row],[Person Name]],Emp_List[Name],0))</f>
        <v>P0002</v>
      </c>
    </row>
    <row r="4" spans="1:13" x14ac:dyDescent="0.3">
      <c r="A4" s="43" t="s">
        <v>97</v>
      </c>
      <c r="B4" s="43" t="s">
        <v>10</v>
      </c>
      <c r="C4" s="43" t="s">
        <v>11</v>
      </c>
      <c r="D4" s="43" t="s">
        <v>6</v>
      </c>
      <c r="E4" s="43" t="s">
        <v>12</v>
      </c>
      <c r="F4" s="44">
        <v>5000</v>
      </c>
      <c r="G4" s="43" t="s">
        <v>107</v>
      </c>
      <c r="H4" s="43">
        <v>1</v>
      </c>
      <c r="I4" s="45">
        <v>42009</v>
      </c>
      <c r="J4" s="43" t="str">
        <f>INDEX(Emp_List!$C$2:$C$101,MATCH(Emp_Training_Tracker!$B4,Emp_List!$B$2:$B$101,0))</f>
        <v>IT</v>
      </c>
      <c r="K4" s="43" t="str">
        <f>TEXT(Emp_Training_Tracker[[#This Row],[Date]],"yyy")</f>
        <v>2015</v>
      </c>
      <c r="L4" s="43" t="str">
        <f>TEXT(Emp_Training_Tracker[[#This Row],[Date]],"MMM")</f>
        <v>Jan</v>
      </c>
      <c r="M4" s="43" t="str">
        <f>INDEX(Emp_List[ID],MATCH(Emp_Training_Tracker[[#This Row],[Person Name]],Emp_List[Name],0))</f>
        <v>P0043</v>
      </c>
    </row>
    <row r="5" spans="1:13" x14ac:dyDescent="0.3">
      <c r="A5" s="43" t="s">
        <v>97</v>
      </c>
      <c r="B5" s="43" t="s">
        <v>13</v>
      </c>
      <c r="C5" s="43" t="s">
        <v>14</v>
      </c>
      <c r="D5" s="43" t="s">
        <v>6</v>
      </c>
      <c r="E5" s="43"/>
      <c r="F5" s="44">
        <v>3000</v>
      </c>
      <c r="G5" s="43" t="s">
        <v>133</v>
      </c>
      <c r="H5" s="43">
        <v>1.5</v>
      </c>
      <c r="I5" s="45">
        <v>42339</v>
      </c>
      <c r="J5" s="43" t="str">
        <f>INDEX(Emp_List!$C$2:$C$101,MATCH(Emp_Training_Tracker!$B5,Emp_List!$B$2:$B$101,0))</f>
        <v>Finance</v>
      </c>
      <c r="K5" s="43" t="str">
        <f>TEXT(Emp_Training_Tracker[[#This Row],[Date]],"yyy")</f>
        <v>2015</v>
      </c>
      <c r="L5" s="43" t="str">
        <f>TEXT(Emp_Training_Tracker[[#This Row],[Date]],"MMM")</f>
        <v>Dec</v>
      </c>
      <c r="M5" s="43" t="str">
        <f>INDEX(Emp_List[ID],MATCH(Emp_Training_Tracker[[#This Row],[Person Name]],Emp_List[Name],0))</f>
        <v>P0021</v>
      </c>
    </row>
    <row r="6" spans="1:13" x14ac:dyDescent="0.3">
      <c r="A6" s="43" t="s">
        <v>97</v>
      </c>
      <c r="B6" s="43" t="s">
        <v>15</v>
      </c>
      <c r="C6" s="43" t="s">
        <v>16</v>
      </c>
      <c r="D6" s="43" t="s">
        <v>6</v>
      </c>
      <c r="E6" s="43" t="s">
        <v>17</v>
      </c>
      <c r="F6" s="44">
        <v>7000</v>
      </c>
      <c r="G6" s="43" t="s">
        <v>125</v>
      </c>
      <c r="H6" s="43">
        <v>1</v>
      </c>
      <c r="I6" s="45">
        <v>42180</v>
      </c>
      <c r="J6" s="43" t="str">
        <f>INDEX(Emp_List!$C$2:$C$101,MATCH(Emp_Training_Tracker!$B6,Emp_List!$B$2:$B$101,0))</f>
        <v>Sales</v>
      </c>
      <c r="K6" s="43" t="str">
        <f>TEXT(Emp_Training_Tracker[[#This Row],[Date]],"yyy")</f>
        <v>2015</v>
      </c>
      <c r="L6" s="43" t="str">
        <f>TEXT(Emp_Training_Tracker[[#This Row],[Date]],"MMM")</f>
        <v>Jun</v>
      </c>
      <c r="M6" s="43" t="str">
        <f>INDEX(Emp_List[ID],MATCH(Emp_Training_Tracker[[#This Row],[Person Name]],Emp_List[Name],0))</f>
        <v>P0058</v>
      </c>
    </row>
    <row r="7" spans="1:13" x14ac:dyDescent="0.3">
      <c r="A7" s="43" t="s">
        <v>97</v>
      </c>
      <c r="B7" s="43" t="s">
        <v>18</v>
      </c>
      <c r="C7" s="43" t="s">
        <v>19</v>
      </c>
      <c r="D7" s="43" t="s">
        <v>6</v>
      </c>
      <c r="E7" s="43" t="s">
        <v>17</v>
      </c>
      <c r="F7" s="44">
        <v>7000</v>
      </c>
      <c r="G7" s="43" t="s">
        <v>130</v>
      </c>
      <c r="H7" s="43">
        <v>1</v>
      </c>
      <c r="I7" s="45">
        <v>42268</v>
      </c>
      <c r="J7" s="43" t="str">
        <f>INDEX(Emp_List!$C$2:$C$101,MATCH(Emp_Training_Tracker!$B7,Emp_List!$B$2:$B$101,0))</f>
        <v>Sales</v>
      </c>
      <c r="K7" s="43" t="str">
        <f>TEXT(Emp_Training_Tracker[[#This Row],[Date]],"yyy")</f>
        <v>2015</v>
      </c>
      <c r="L7" s="43" t="str">
        <f>TEXT(Emp_Training_Tracker[[#This Row],[Date]],"MMM")</f>
        <v>Sep</v>
      </c>
      <c r="M7" s="43" t="str">
        <f>INDEX(Emp_List[ID],MATCH(Emp_Training_Tracker[[#This Row],[Person Name]],Emp_List[Name],0))</f>
        <v>P0077</v>
      </c>
    </row>
    <row r="8" spans="1:13" x14ac:dyDescent="0.3">
      <c r="A8" s="43" t="s">
        <v>97</v>
      </c>
      <c r="B8" s="43" t="s">
        <v>20</v>
      </c>
      <c r="C8" s="43" t="s">
        <v>5</v>
      </c>
      <c r="D8" s="43" t="s">
        <v>6</v>
      </c>
      <c r="E8" s="43" t="s">
        <v>21</v>
      </c>
      <c r="F8" s="44">
        <v>4000</v>
      </c>
      <c r="G8" s="43" t="s">
        <v>109</v>
      </c>
      <c r="H8" s="43">
        <v>1</v>
      </c>
      <c r="I8" s="45">
        <v>42023</v>
      </c>
      <c r="J8" s="43" t="str">
        <f>INDEX(Emp_List!$C$2:$C$101,MATCH(Emp_Training_Tracker!$B8,Emp_List!$B$2:$B$101,0))</f>
        <v>Sales</v>
      </c>
      <c r="K8" s="43" t="str">
        <f>TEXT(Emp_Training_Tracker[[#This Row],[Date]],"yyy")</f>
        <v>2015</v>
      </c>
      <c r="L8" s="43" t="str">
        <f>TEXT(Emp_Training_Tracker[[#This Row],[Date]],"MMM")</f>
        <v>Jan</v>
      </c>
      <c r="M8" s="43" t="str">
        <f>INDEX(Emp_List[ID],MATCH(Emp_Training_Tracker[[#This Row],[Person Name]],Emp_List[Name],0))</f>
        <v>P0028</v>
      </c>
    </row>
    <row r="9" spans="1:13" x14ac:dyDescent="0.3">
      <c r="A9" s="43" t="s">
        <v>97</v>
      </c>
      <c r="B9" s="43" t="s">
        <v>22</v>
      </c>
      <c r="C9" s="43" t="s">
        <v>23</v>
      </c>
      <c r="D9" s="43" t="s">
        <v>6</v>
      </c>
      <c r="E9" s="43"/>
      <c r="F9" s="44">
        <v>3000</v>
      </c>
      <c r="G9" s="43" t="s">
        <v>135</v>
      </c>
      <c r="H9" s="43">
        <v>1</v>
      </c>
      <c r="I9" s="45">
        <v>42373</v>
      </c>
      <c r="J9" s="43" t="str">
        <f>INDEX(Emp_List!$C$2:$C$101,MATCH(Emp_Training_Tracker!$B9,Emp_List!$B$2:$B$101,0))</f>
        <v>Operations</v>
      </c>
      <c r="K9" s="43" t="str">
        <f>TEXT(Emp_Training_Tracker[[#This Row],[Date]],"yyy")</f>
        <v>2016</v>
      </c>
      <c r="L9" s="43" t="str">
        <f>TEXT(Emp_Training_Tracker[[#This Row],[Date]],"MMM")</f>
        <v>Jan</v>
      </c>
      <c r="M9" s="43" t="str">
        <f>INDEX(Emp_List[ID],MATCH(Emp_Training_Tracker[[#This Row],[Person Name]],Emp_List[Name],0))</f>
        <v>P0091</v>
      </c>
    </row>
    <row r="10" spans="1:13" x14ac:dyDescent="0.3">
      <c r="A10" s="43" t="s">
        <v>97</v>
      </c>
      <c r="B10" s="43" t="s">
        <v>24</v>
      </c>
      <c r="C10" s="43" t="s">
        <v>9</v>
      </c>
      <c r="D10" s="43" t="s">
        <v>6</v>
      </c>
      <c r="E10" s="43"/>
      <c r="F10" s="44">
        <v>6000</v>
      </c>
      <c r="G10" s="43" t="s">
        <v>136</v>
      </c>
      <c r="H10" s="43">
        <v>1</v>
      </c>
      <c r="I10" s="45">
        <v>42384</v>
      </c>
      <c r="J10" s="43" t="str">
        <f>INDEX(Emp_List!$C$2:$C$101,MATCH(Emp_Training_Tracker!$B10,Emp_List!$B$2:$B$101,0))</f>
        <v>Finance</v>
      </c>
      <c r="K10" s="43" t="str">
        <f>TEXT(Emp_Training_Tracker[[#This Row],[Date]],"yyy")</f>
        <v>2016</v>
      </c>
      <c r="L10" s="43" t="str">
        <f>TEXT(Emp_Training_Tracker[[#This Row],[Date]],"MMM")</f>
        <v>Jan</v>
      </c>
      <c r="M10" s="43" t="str">
        <f>INDEX(Emp_List[ID],MATCH(Emp_Training_Tracker[[#This Row],[Person Name]],Emp_List[Name],0))</f>
        <v>P0099</v>
      </c>
    </row>
    <row r="11" spans="1:13" x14ac:dyDescent="0.3">
      <c r="A11" s="43" t="s">
        <v>97</v>
      </c>
      <c r="B11" s="43" t="s">
        <v>25</v>
      </c>
      <c r="C11" s="43" t="s">
        <v>26</v>
      </c>
      <c r="D11" s="43" t="s">
        <v>6</v>
      </c>
      <c r="E11" s="43"/>
      <c r="F11" s="44">
        <v>5000</v>
      </c>
      <c r="G11" s="43" t="s">
        <v>132</v>
      </c>
      <c r="H11" s="43">
        <v>1</v>
      </c>
      <c r="I11" s="45">
        <v>42317</v>
      </c>
      <c r="J11" s="43" t="str">
        <f>INDEX(Emp_List!$C$2:$C$101,MATCH(Emp_Training_Tracker!$B11,Emp_List!$B$2:$B$101,0))</f>
        <v>IT</v>
      </c>
      <c r="K11" s="43" t="str">
        <f>TEXT(Emp_Training_Tracker[[#This Row],[Date]],"yyy")</f>
        <v>2015</v>
      </c>
      <c r="L11" s="43" t="str">
        <f>TEXT(Emp_Training_Tracker[[#This Row],[Date]],"MMM")</f>
        <v>Nov</v>
      </c>
      <c r="M11" s="43" t="str">
        <f>INDEX(Emp_List[ID],MATCH(Emp_Training_Tracker[[#This Row],[Person Name]],Emp_List[Name],0))</f>
        <v>P0026</v>
      </c>
    </row>
    <row r="12" spans="1:13" x14ac:dyDescent="0.3">
      <c r="A12" s="43" t="s">
        <v>99</v>
      </c>
      <c r="B12" s="43" t="s">
        <v>20</v>
      </c>
      <c r="C12" s="43" t="s">
        <v>5</v>
      </c>
      <c r="D12" s="43" t="s">
        <v>6</v>
      </c>
      <c r="E12" s="43" t="s">
        <v>21</v>
      </c>
      <c r="F12" s="44">
        <v>4000</v>
      </c>
      <c r="G12" s="43" t="s">
        <v>109</v>
      </c>
      <c r="H12" s="43">
        <v>1</v>
      </c>
      <c r="I12" s="45">
        <v>42023</v>
      </c>
      <c r="J12" s="43" t="str">
        <f>INDEX(Emp_List!$C$2:$C$101,MATCH(Emp_Training_Tracker!$B12,Emp_List!$B$2:$B$101,0))</f>
        <v>Sales</v>
      </c>
      <c r="K12" s="43" t="str">
        <f>TEXT(Emp_Training_Tracker[[#This Row],[Date]],"yyy")</f>
        <v>2015</v>
      </c>
      <c r="L12" s="43" t="str">
        <f>TEXT(Emp_Training_Tracker[[#This Row],[Date]],"MMM")</f>
        <v>Jan</v>
      </c>
      <c r="M12" s="43" t="str">
        <f>INDEX(Emp_List[ID],MATCH(Emp_Training_Tracker[[#This Row],[Person Name]],Emp_List[Name],0))</f>
        <v>P0028</v>
      </c>
    </row>
    <row r="13" spans="1:13" x14ac:dyDescent="0.3">
      <c r="A13" s="43" t="s">
        <v>97</v>
      </c>
      <c r="B13" s="43" t="s">
        <v>27</v>
      </c>
      <c r="C13" s="43" t="s">
        <v>9</v>
      </c>
      <c r="D13" s="43" t="s">
        <v>6</v>
      </c>
      <c r="E13" s="43"/>
      <c r="F13" s="44">
        <v>6000</v>
      </c>
      <c r="G13" s="43" t="s">
        <v>136</v>
      </c>
      <c r="H13" s="43">
        <v>1</v>
      </c>
      <c r="I13" s="45">
        <v>42384</v>
      </c>
      <c r="J13" s="43" t="str">
        <f>INDEX(Emp_List!$C$2:$C$101,MATCH(Emp_Training_Tracker!$B13,Emp_List!$B$2:$B$101,0))</f>
        <v>Operations</v>
      </c>
      <c r="K13" s="43" t="str">
        <f>TEXT(Emp_Training_Tracker[[#This Row],[Date]],"yyy")</f>
        <v>2016</v>
      </c>
      <c r="L13" s="43" t="str">
        <f>TEXT(Emp_Training_Tracker[[#This Row],[Date]],"MMM")</f>
        <v>Jan</v>
      </c>
      <c r="M13" s="43" t="str">
        <f>INDEX(Emp_List[ID],MATCH(Emp_Training_Tracker[[#This Row],[Person Name]],Emp_List[Name],0))</f>
        <v>P0019</v>
      </c>
    </row>
    <row r="14" spans="1:13" x14ac:dyDescent="0.3">
      <c r="A14" s="43" t="s">
        <v>97</v>
      </c>
      <c r="B14" s="43" t="s">
        <v>28</v>
      </c>
      <c r="C14" s="43" t="s">
        <v>29</v>
      </c>
      <c r="D14" s="43" t="s">
        <v>6</v>
      </c>
      <c r="E14" s="43" t="s">
        <v>12</v>
      </c>
      <c r="F14" s="44">
        <v>7000</v>
      </c>
      <c r="G14" s="43" t="s">
        <v>115</v>
      </c>
      <c r="H14" s="43">
        <v>1</v>
      </c>
      <c r="I14" s="45">
        <v>42074</v>
      </c>
      <c r="J14" s="43" t="str">
        <f>INDEX(Emp_List!$C$2:$C$101,MATCH(Emp_Training_Tracker!$B14,Emp_List!$B$2:$B$101,0))</f>
        <v>Finance</v>
      </c>
      <c r="K14" s="43" t="str">
        <f>TEXT(Emp_Training_Tracker[[#This Row],[Date]],"yyy")</f>
        <v>2015</v>
      </c>
      <c r="L14" s="43" t="str">
        <f>TEXT(Emp_Training_Tracker[[#This Row],[Date]],"MMM")</f>
        <v>Mar</v>
      </c>
      <c r="M14" s="43" t="str">
        <f>INDEX(Emp_List[ID],MATCH(Emp_Training_Tracker[[#This Row],[Person Name]],Emp_List[Name],0))</f>
        <v>P0011</v>
      </c>
    </row>
    <row r="15" spans="1:13" x14ac:dyDescent="0.3">
      <c r="A15" s="43" t="s">
        <v>97</v>
      </c>
      <c r="B15" s="43" t="s">
        <v>30</v>
      </c>
      <c r="C15" s="43" t="s">
        <v>31</v>
      </c>
      <c r="D15" s="43" t="s">
        <v>6</v>
      </c>
      <c r="E15" s="43" t="s">
        <v>32</v>
      </c>
      <c r="F15" s="44">
        <v>6000</v>
      </c>
      <c r="G15" s="43" t="s">
        <v>129</v>
      </c>
      <c r="H15" s="43">
        <v>1</v>
      </c>
      <c r="I15" s="45">
        <v>42254</v>
      </c>
      <c r="J15" s="43" t="str">
        <f>INDEX(Emp_List!$C$2:$C$101,MATCH(Emp_Training_Tracker!$B15,Emp_List!$B$2:$B$101,0))</f>
        <v>Finance</v>
      </c>
      <c r="K15" s="43" t="str">
        <f>TEXT(Emp_Training_Tracker[[#This Row],[Date]],"yyy")</f>
        <v>2015</v>
      </c>
      <c r="L15" s="43" t="str">
        <f>TEXT(Emp_Training_Tracker[[#This Row],[Date]],"MMM")</f>
        <v>Sep</v>
      </c>
      <c r="M15" s="43" t="str">
        <f>INDEX(Emp_List[ID],MATCH(Emp_Training_Tracker[[#This Row],[Person Name]],Emp_List[Name],0))</f>
        <v>P0001</v>
      </c>
    </row>
    <row r="16" spans="1:13" x14ac:dyDescent="0.3">
      <c r="A16" s="43" t="s">
        <v>97</v>
      </c>
      <c r="B16" s="43" t="s">
        <v>33</v>
      </c>
      <c r="C16" s="43" t="s">
        <v>14</v>
      </c>
      <c r="D16" s="43" t="s">
        <v>6</v>
      </c>
      <c r="E16" s="43"/>
      <c r="F16" s="44">
        <v>3000</v>
      </c>
      <c r="G16" s="43" t="s">
        <v>133</v>
      </c>
      <c r="H16" s="43">
        <v>1.5</v>
      </c>
      <c r="I16" s="45">
        <v>42339</v>
      </c>
      <c r="J16" s="43" t="str">
        <f>INDEX(Emp_List!$C$2:$C$101,MATCH(Emp_Training_Tracker!$B16,Emp_List!$B$2:$B$101,0))</f>
        <v>Sales</v>
      </c>
      <c r="K16" s="43" t="str">
        <f>TEXT(Emp_Training_Tracker[[#This Row],[Date]],"yyy")</f>
        <v>2015</v>
      </c>
      <c r="L16" s="43" t="str">
        <f>TEXT(Emp_Training_Tracker[[#This Row],[Date]],"MMM")</f>
        <v>Dec</v>
      </c>
      <c r="M16" s="43" t="str">
        <f>INDEX(Emp_List[ID],MATCH(Emp_Training_Tracker[[#This Row],[Person Name]],Emp_List[Name],0))</f>
        <v>P0039</v>
      </c>
    </row>
    <row r="17" spans="1:13" x14ac:dyDescent="0.3">
      <c r="A17" s="43" t="s">
        <v>97</v>
      </c>
      <c r="B17" s="43" t="s">
        <v>34</v>
      </c>
      <c r="C17" s="43" t="s">
        <v>23</v>
      </c>
      <c r="D17" s="43" t="s">
        <v>6</v>
      </c>
      <c r="E17" s="43"/>
      <c r="F17" s="44">
        <v>3000</v>
      </c>
      <c r="G17" s="43" t="s">
        <v>135</v>
      </c>
      <c r="H17" s="43">
        <v>1</v>
      </c>
      <c r="I17" s="45">
        <v>42373</v>
      </c>
      <c r="J17" s="43" t="str">
        <f>INDEX(Emp_List!$C$2:$C$101,MATCH(Emp_Training_Tracker!$B17,Emp_List!$B$2:$B$101,0))</f>
        <v>HR</v>
      </c>
      <c r="K17" s="43" t="str">
        <f>TEXT(Emp_Training_Tracker[[#This Row],[Date]],"yyy")</f>
        <v>2016</v>
      </c>
      <c r="L17" s="43" t="str">
        <f>TEXT(Emp_Training_Tracker[[#This Row],[Date]],"MMM")</f>
        <v>Jan</v>
      </c>
      <c r="M17" s="43" t="str">
        <f>INDEX(Emp_List[ID],MATCH(Emp_Training_Tracker[[#This Row],[Person Name]],Emp_List[Name],0))</f>
        <v>P0067</v>
      </c>
    </row>
    <row r="18" spans="1:13" x14ac:dyDescent="0.3">
      <c r="A18" s="43" t="s">
        <v>97</v>
      </c>
      <c r="B18" s="43" t="s">
        <v>35</v>
      </c>
      <c r="C18" s="43" t="s">
        <v>31</v>
      </c>
      <c r="D18" s="43" t="s">
        <v>6</v>
      </c>
      <c r="E18" s="43" t="s">
        <v>12</v>
      </c>
      <c r="F18" s="44">
        <v>6000</v>
      </c>
      <c r="G18" s="43" t="s">
        <v>129</v>
      </c>
      <c r="H18" s="43">
        <v>1</v>
      </c>
      <c r="I18" s="45">
        <v>42254</v>
      </c>
      <c r="J18" s="43" t="str">
        <f>INDEX(Emp_List!$C$2:$C$101,MATCH(Emp_Training_Tracker!$B18,Emp_List!$B$2:$B$101,0))</f>
        <v>Finance</v>
      </c>
      <c r="K18" s="43" t="str">
        <f>TEXT(Emp_Training_Tracker[[#This Row],[Date]],"yyy")</f>
        <v>2015</v>
      </c>
      <c r="L18" s="43" t="str">
        <f>TEXT(Emp_Training_Tracker[[#This Row],[Date]],"MMM")</f>
        <v>Sep</v>
      </c>
      <c r="M18" s="43" t="str">
        <f>INDEX(Emp_List[ID],MATCH(Emp_Training_Tracker[[#This Row],[Person Name]],Emp_List[Name],0))</f>
        <v>P0030</v>
      </c>
    </row>
    <row r="19" spans="1:13" x14ac:dyDescent="0.3">
      <c r="A19" s="43" t="s">
        <v>97</v>
      </c>
      <c r="B19" s="43" t="s">
        <v>36</v>
      </c>
      <c r="C19" s="43" t="s">
        <v>16</v>
      </c>
      <c r="D19" s="43" t="s">
        <v>6</v>
      </c>
      <c r="E19" s="43" t="s">
        <v>21</v>
      </c>
      <c r="F19" s="44">
        <v>7000</v>
      </c>
      <c r="G19" s="43" t="s">
        <v>125</v>
      </c>
      <c r="H19" s="43">
        <v>1</v>
      </c>
      <c r="I19" s="45">
        <v>42180</v>
      </c>
      <c r="J19" s="43" t="str">
        <f>INDEX(Emp_List!$C$2:$C$101,MATCH(Emp_Training_Tracker!$B19,Emp_List!$B$2:$B$101,0))</f>
        <v>Operations</v>
      </c>
      <c r="K19" s="43" t="str">
        <f>TEXT(Emp_Training_Tracker[[#This Row],[Date]],"yyy")</f>
        <v>2015</v>
      </c>
      <c r="L19" s="43" t="str">
        <f>TEXT(Emp_Training_Tracker[[#This Row],[Date]],"MMM")</f>
        <v>Jun</v>
      </c>
      <c r="M19" s="43" t="str">
        <f>INDEX(Emp_List[ID],MATCH(Emp_Training_Tracker[[#This Row],[Person Name]],Emp_List[Name],0))</f>
        <v>P0052</v>
      </c>
    </row>
    <row r="20" spans="1:13" x14ac:dyDescent="0.3">
      <c r="A20" s="43" t="s">
        <v>97</v>
      </c>
      <c r="B20" s="43" t="s">
        <v>37</v>
      </c>
      <c r="C20" s="43" t="s">
        <v>29</v>
      </c>
      <c r="D20" s="43" t="s">
        <v>6</v>
      </c>
      <c r="E20" s="43" t="s">
        <v>32</v>
      </c>
      <c r="F20" s="44">
        <v>7000</v>
      </c>
      <c r="G20" s="43" t="s">
        <v>115</v>
      </c>
      <c r="H20" s="43">
        <v>1</v>
      </c>
      <c r="I20" s="45">
        <v>42074</v>
      </c>
      <c r="J20" s="43" t="str">
        <f>INDEX(Emp_List!$C$2:$C$101,MATCH(Emp_Training_Tracker!$B20,Emp_List!$B$2:$B$101,0))</f>
        <v>HR</v>
      </c>
      <c r="K20" s="43" t="str">
        <f>TEXT(Emp_Training_Tracker[[#This Row],[Date]],"yyy")</f>
        <v>2015</v>
      </c>
      <c r="L20" s="43" t="str">
        <f>TEXT(Emp_Training_Tracker[[#This Row],[Date]],"MMM")</f>
        <v>Mar</v>
      </c>
      <c r="M20" s="43" t="str">
        <f>INDEX(Emp_List[ID],MATCH(Emp_Training_Tracker[[#This Row],[Person Name]],Emp_List[Name],0))</f>
        <v>P0042</v>
      </c>
    </row>
    <row r="21" spans="1:13" x14ac:dyDescent="0.3">
      <c r="A21" s="43" t="s">
        <v>97</v>
      </c>
      <c r="B21" s="43" t="s">
        <v>38</v>
      </c>
      <c r="C21" s="43" t="s">
        <v>39</v>
      </c>
      <c r="D21" s="43" t="s">
        <v>6</v>
      </c>
      <c r="E21" s="43" t="s">
        <v>7</v>
      </c>
      <c r="F21" s="44">
        <v>2000</v>
      </c>
      <c r="G21" s="43" t="s">
        <v>126</v>
      </c>
      <c r="H21" s="43">
        <v>0.5</v>
      </c>
      <c r="I21" s="45">
        <v>42194</v>
      </c>
      <c r="J21" s="43" t="str">
        <f>INDEX(Emp_List!$C$2:$C$101,MATCH(Emp_Training_Tracker!$B21,Emp_List!$B$2:$B$101,0))</f>
        <v>Finance</v>
      </c>
      <c r="K21" s="43" t="str">
        <f>TEXT(Emp_Training_Tracker[[#This Row],[Date]],"yyy")</f>
        <v>2015</v>
      </c>
      <c r="L21" s="43" t="str">
        <f>TEXT(Emp_Training_Tracker[[#This Row],[Date]],"MMM")</f>
        <v>Jul</v>
      </c>
      <c r="M21" s="43" t="str">
        <f>INDEX(Emp_List[ID],MATCH(Emp_Training_Tracker[[#This Row],[Person Name]],Emp_List[Name],0))</f>
        <v>P0024</v>
      </c>
    </row>
    <row r="22" spans="1:13" x14ac:dyDescent="0.3">
      <c r="A22" s="43" t="s">
        <v>97</v>
      </c>
      <c r="B22" s="43" t="s">
        <v>40</v>
      </c>
      <c r="C22" s="43" t="s">
        <v>16</v>
      </c>
      <c r="D22" s="43" t="s">
        <v>6</v>
      </c>
      <c r="E22" s="43" t="s">
        <v>17</v>
      </c>
      <c r="F22" s="44">
        <v>7000</v>
      </c>
      <c r="G22" s="43" t="s">
        <v>125</v>
      </c>
      <c r="H22" s="43">
        <v>1</v>
      </c>
      <c r="I22" s="45">
        <v>42180</v>
      </c>
      <c r="J22" s="43" t="str">
        <f>INDEX(Emp_List!$C$2:$C$101,MATCH(Emp_Training_Tracker!$B22,Emp_List!$B$2:$B$101,0))</f>
        <v>Finance</v>
      </c>
      <c r="K22" s="43" t="str">
        <f>TEXT(Emp_Training_Tracker[[#This Row],[Date]],"yyy")</f>
        <v>2015</v>
      </c>
      <c r="L22" s="43" t="str">
        <f>TEXT(Emp_Training_Tracker[[#This Row],[Date]],"MMM")</f>
        <v>Jun</v>
      </c>
      <c r="M22" s="43" t="str">
        <f>INDEX(Emp_List[ID],MATCH(Emp_Training_Tracker[[#This Row],[Person Name]],Emp_List[Name],0))</f>
        <v>P0040</v>
      </c>
    </row>
    <row r="23" spans="1:13" x14ac:dyDescent="0.3">
      <c r="A23" s="43" t="s">
        <v>97</v>
      </c>
      <c r="B23" s="43" t="s">
        <v>41</v>
      </c>
      <c r="C23" s="43" t="s">
        <v>11</v>
      </c>
      <c r="D23" s="43" t="s">
        <v>6</v>
      </c>
      <c r="E23" s="43" t="s">
        <v>32</v>
      </c>
      <c r="F23" s="44">
        <v>5000</v>
      </c>
      <c r="G23" s="43" t="s">
        <v>107</v>
      </c>
      <c r="H23" s="43">
        <v>1</v>
      </c>
      <c r="I23" s="45">
        <v>42009</v>
      </c>
      <c r="J23" s="43" t="str">
        <f>INDEX(Emp_List!$C$2:$C$101,MATCH(Emp_Training_Tracker!$B23,Emp_List!$B$2:$B$101,0))</f>
        <v>Finance</v>
      </c>
      <c r="K23" s="43" t="str">
        <f>TEXT(Emp_Training_Tracker[[#This Row],[Date]],"yyy")</f>
        <v>2015</v>
      </c>
      <c r="L23" s="43" t="str">
        <f>TEXT(Emp_Training_Tracker[[#This Row],[Date]],"MMM")</f>
        <v>Jan</v>
      </c>
      <c r="M23" s="43" t="str">
        <f>INDEX(Emp_List[ID],MATCH(Emp_Training_Tracker[[#This Row],[Person Name]],Emp_List[Name],0))</f>
        <v>P0094</v>
      </c>
    </row>
    <row r="24" spans="1:13" x14ac:dyDescent="0.3">
      <c r="A24" s="43" t="s">
        <v>97</v>
      </c>
      <c r="B24" s="43" t="s">
        <v>42</v>
      </c>
      <c r="C24" s="43" t="s">
        <v>9</v>
      </c>
      <c r="D24" s="43" t="s">
        <v>6</v>
      </c>
      <c r="E24" s="43"/>
      <c r="F24" s="44">
        <v>6000</v>
      </c>
      <c r="G24" s="43" t="s">
        <v>136</v>
      </c>
      <c r="H24" s="43">
        <v>1</v>
      </c>
      <c r="I24" s="45">
        <v>42384</v>
      </c>
      <c r="J24" s="43" t="str">
        <f>INDEX(Emp_List!$C$2:$C$101,MATCH(Emp_Training_Tracker!$B24,Emp_List!$B$2:$B$101,0))</f>
        <v>Finance</v>
      </c>
      <c r="K24" s="43" t="str">
        <f>TEXT(Emp_Training_Tracker[[#This Row],[Date]],"yyy")</f>
        <v>2016</v>
      </c>
      <c r="L24" s="43" t="str">
        <f>TEXT(Emp_Training_Tracker[[#This Row],[Date]],"MMM")</f>
        <v>Jan</v>
      </c>
      <c r="M24" s="43" t="str">
        <f>INDEX(Emp_List[ID],MATCH(Emp_Training_Tracker[[#This Row],[Person Name]],Emp_List[Name],0))</f>
        <v>P0049</v>
      </c>
    </row>
    <row r="25" spans="1:13" x14ac:dyDescent="0.3">
      <c r="A25" s="43" t="s">
        <v>97</v>
      </c>
      <c r="B25" s="43" t="s">
        <v>43</v>
      </c>
      <c r="C25" s="43" t="s">
        <v>23</v>
      </c>
      <c r="D25" s="43" t="s">
        <v>6</v>
      </c>
      <c r="E25" s="43"/>
      <c r="F25" s="44">
        <v>3000</v>
      </c>
      <c r="G25" s="43" t="s">
        <v>135</v>
      </c>
      <c r="H25" s="43">
        <v>1</v>
      </c>
      <c r="I25" s="45">
        <v>42373</v>
      </c>
      <c r="J25" s="43" t="str">
        <f>INDEX(Emp_List!$C$2:$C$101,MATCH(Emp_Training_Tracker!$B25,Emp_List!$B$2:$B$101,0))</f>
        <v>HR</v>
      </c>
      <c r="K25" s="43" t="str">
        <f>TEXT(Emp_Training_Tracker[[#This Row],[Date]],"yyy")</f>
        <v>2016</v>
      </c>
      <c r="L25" s="43" t="str">
        <f>TEXT(Emp_Training_Tracker[[#This Row],[Date]],"MMM")</f>
        <v>Jan</v>
      </c>
      <c r="M25" s="43" t="str">
        <f>INDEX(Emp_List[ID],MATCH(Emp_Training_Tracker[[#This Row],[Person Name]],Emp_List[Name],0))</f>
        <v>P0017</v>
      </c>
    </row>
    <row r="26" spans="1:13" x14ac:dyDescent="0.3">
      <c r="A26" s="43" t="s">
        <v>97</v>
      </c>
      <c r="B26" s="43" t="s">
        <v>44</v>
      </c>
      <c r="C26" s="43" t="s">
        <v>9</v>
      </c>
      <c r="D26" s="43" t="s">
        <v>6</v>
      </c>
      <c r="E26" s="43"/>
      <c r="F26" s="44">
        <v>6000</v>
      </c>
      <c r="G26" s="43" t="s">
        <v>136</v>
      </c>
      <c r="H26" s="43">
        <v>1</v>
      </c>
      <c r="I26" s="45">
        <v>42384</v>
      </c>
      <c r="J26" s="43" t="str">
        <f>INDEX(Emp_List!$C$2:$C$101,MATCH(Emp_Training_Tracker!$B26,Emp_List!$B$2:$B$101,0))</f>
        <v>Finance</v>
      </c>
      <c r="K26" s="43" t="str">
        <f>TEXT(Emp_Training_Tracker[[#This Row],[Date]],"yyy")</f>
        <v>2016</v>
      </c>
      <c r="L26" s="43" t="str">
        <f>TEXT(Emp_Training_Tracker[[#This Row],[Date]],"MMM")</f>
        <v>Jan</v>
      </c>
      <c r="M26" s="43" t="str">
        <f>INDEX(Emp_List[ID],MATCH(Emp_Training_Tracker[[#This Row],[Person Name]],Emp_List[Name],0))</f>
        <v>P0081</v>
      </c>
    </row>
    <row r="27" spans="1:13" x14ac:dyDescent="0.3">
      <c r="A27" s="43" t="s">
        <v>97</v>
      </c>
      <c r="B27" s="43" t="s">
        <v>45</v>
      </c>
      <c r="C27" s="43" t="s">
        <v>46</v>
      </c>
      <c r="D27" s="43" t="s">
        <v>6</v>
      </c>
      <c r="E27" s="43" t="s">
        <v>7</v>
      </c>
      <c r="F27" s="44">
        <v>5000</v>
      </c>
      <c r="G27" s="43" t="s">
        <v>127</v>
      </c>
      <c r="H27" s="43">
        <v>0.5</v>
      </c>
      <c r="I27" s="45">
        <v>42213</v>
      </c>
      <c r="J27" s="43" t="str">
        <f>INDEX(Emp_List!$C$2:$C$101,MATCH(Emp_Training_Tracker!$B27,Emp_List!$B$2:$B$101,0))</f>
        <v>Finance</v>
      </c>
      <c r="K27" s="43" t="str">
        <f>TEXT(Emp_Training_Tracker[[#This Row],[Date]],"yyy")</f>
        <v>2015</v>
      </c>
      <c r="L27" s="43" t="str">
        <f>TEXT(Emp_Training_Tracker[[#This Row],[Date]],"MMM")</f>
        <v>Jul</v>
      </c>
      <c r="M27" s="43" t="str">
        <f>INDEX(Emp_List[ID],MATCH(Emp_Training_Tracker[[#This Row],[Person Name]],Emp_List[Name],0))</f>
        <v>P0054</v>
      </c>
    </row>
    <row r="28" spans="1:13" x14ac:dyDescent="0.3">
      <c r="A28" s="43" t="s">
        <v>97</v>
      </c>
      <c r="B28" s="43" t="s">
        <v>47</v>
      </c>
      <c r="C28" s="43" t="s">
        <v>46</v>
      </c>
      <c r="D28" s="43" t="s">
        <v>6</v>
      </c>
      <c r="E28" s="43" t="s">
        <v>32</v>
      </c>
      <c r="F28" s="44">
        <v>5000</v>
      </c>
      <c r="G28" s="43" t="s">
        <v>127</v>
      </c>
      <c r="H28" s="43">
        <v>0.5</v>
      </c>
      <c r="I28" s="45">
        <v>42213</v>
      </c>
      <c r="J28" s="43" t="str">
        <f>INDEX(Emp_List!$C$2:$C$101,MATCH(Emp_Training_Tracker!$B28,Emp_List!$B$2:$B$101,0))</f>
        <v>Finance</v>
      </c>
      <c r="K28" s="43" t="str">
        <f>TEXT(Emp_Training_Tracker[[#This Row],[Date]],"yyy")</f>
        <v>2015</v>
      </c>
      <c r="L28" s="43" t="str">
        <f>TEXT(Emp_Training_Tracker[[#This Row],[Date]],"MMM")</f>
        <v>Jul</v>
      </c>
      <c r="M28" s="43" t="str">
        <f>INDEX(Emp_List[ID],MATCH(Emp_Training_Tracker[[#This Row],[Person Name]],Emp_List[Name],0))</f>
        <v>P0034</v>
      </c>
    </row>
    <row r="29" spans="1:13" x14ac:dyDescent="0.3">
      <c r="A29" s="43" t="s">
        <v>97</v>
      </c>
      <c r="B29" s="43" t="s">
        <v>48</v>
      </c>
      <c r="C29" s="43" t="s">
        <v>11</v>
      </c>
      <c r="D29" s="43" t="s">
        <v>6</v>
      </c>
      <c r="E29" s="43" t="s">
        <v>12</v>
      </c>
      <c r="F29" s="44">
        <v>5000</v>
      </c>
      <c r="G29" s="43" t="s">
        <v>107</v>
      </c>
      <c r="H29" s="43">
        <v>1</v>
      </c>
      <c r="I29" s="45">
        <v>42009</v>
      </c>
      <c r="J29" s="43" t="str">
        <f>INDEX(Emp_List!$C$2:$C$101,MATCH(Emp_Training_Tracker!$B29,Emp_List!$B$2:$B$101,0))</f>
        <v>Finance</v>
      </c>
      <c r="K29" s="43" t="str">
        <f>TEXT(Emp_Training_Tracker[[#This Row],[Date]],"yyy")</f>
        <v>2015</v>
      </c>
      <c r="L29" s="43" t="str">
        <f>TEXT(Emp_Training_Tracker[[#This Row],[Date]],"MMM")</f>
        <v>Jan</v>
      </c>
      <c r="M29" s="43" t="str">
        <f>INDEX(Emp_List[ID],MATCH(Emp_Training_Tracker[[#This Row],[Person Name]],Emp_List[Name],0))</f>
        <v>P0080</v>
      </c>
    </row>
    <row r="30" spans="1:13" x14ac:dyDescent="0.3">
      <c r="A30" s="43" t="s">
        <v>97</v>
      </c>
      <c r="B30" s="43" t="s">
        <v>49</v>
      </c>
      <c r="C30" s="43" t="s">
        <v>50</v>
      </c>
      <c r="D30" s="43" t="s">
        <v>6</v>
      </c>
      <c r="E30" s="43" t="s">
        <v>21</v>
      </c>
      <c r="F30" s="44">
        <v>2000</v>
      </c>
      <c r="G30" s="43" t="s">
        <v>119</v>
      </c>
      <c r="H30" s="43">
        <v>1</v>
      </c>
      <c r="I30" s="45">
        <v>42111</v>
      </c>
      <c r="J30" s="43" t="str">
        <f>INDEX(Emp_List!$C$2:$C$101,MATCH(Emp_Training_Tracker!$B30,Emp_List!$B$2:$B$101,0))</f>
        <v>Sales</v>
      </c>
      <c r="K30" s="43" t="str">
        <f>TEXT(Emp_Training_Tracker[[#This Row],[Date]],"yyy")</f>
        <v>2015</v>
      </c>
      <c r="L30" s="43" t="str">
        <f>TEXT(Emp_Training_Tracker[[#This Row],[Date]],"MMM")</f>
        <v>Apr</v>
      </c>
      <c r="M30" s="43" t="str">
        <f>INDEX(Emp_List[ID],MATCH(Emp_Training_Tracker[[#This Row],[Person Name]],Emp_List[Name],0))</f>
        <v>P0066</v>
      </c>
    </row>
    <row r="31" spans="1:13" x14ac:dyDescent="0.3">
      <c r="A31" s="43" t="s">
        <v>97</v>
      </c>
      <c r="B31" s="43" t="s">
        <v>51</v>
      </c>
      <c r="C31" s="43" t="s">
        <v>52</v>
      </c>
      <c r="D31" s="43" t="s">
        <v>6</v>
      </c>
      <c r="E31" s="43" t="s">
        <v>12</v>
      </c>
      <c r="F31" s="44">
        <v>3000</v>
      </c>
      <c r="G31" s="43" t="s">
        <v>123</v>
      </c>
      <c r="H31" s="43">
        <v>1</v>
      </c>
      <c r="I31" s="45">
        <v>42156</v>
      </c>
      <c r="J31" s="43" t="str">
        <f>INDEX(Emp_List!$C$2:$C$101,MATCH(Emp_Training_Tracker!$B31,Emp_List!$B$2:$B$101,0))</f>
        <v>Operations</v>
      </c>
      <c r="K31" s="43" t="str">
        <f>TEXT(Emp_Training_Tracker[[#This Row],[Date]],"yyy")</f>
        <v>2015</v>
      </c>
      <c r="L31" s="43" t="str">
        <f>TEXT(Emp_Training_Tracker[[#This Row],[Date]],"MMM")</f>
        <v>Jun</v>
      </c>
      <c r="M31" s="43" t="str">
        <f>INDEX(Emp_List[ID],MATCH(Emp_Training_Tracker[[#This Row],[Person Name]],Emp_List[Name],0))</f>
        <v>P0009</v>
      </c>
    </row>
    <row r="32" spans="1:13" x14ac:dyDescent="0.3">
      <c r="A32" s="43" t="s">
        <v>97</v>
      </c>
      <c r="B32" s="43" t="s">
        <v>53</v>
      </c>
      <c r="C32" s="43" t="s">
        <v>54</v>
      </c>
      <c r="D32" s="43" t="s">
        <v>6</v>
      </c>
      <c r="E32" s="43" t="s">
        <v>17</v>
      </c>
      <c r="F32" s="44">
        <v>5000</v>
      </c>
      <c r="G32" s="43" t="s">
        <v>131</v>
      </c>
      <c r="H32" s="43">
        <v>1</v>
      </c>
      <c r="I32" s="45">
        <v>42292</v>
      </c>
      <c r="J32" s="43" t="str">
        <f>INDEX(Emp_List!$C$2:$C$101,MATCH(Emp_Training_Tracker!$B32,Emp_List!$B$2:$B$101,0))</f>
        <v>Finance</v>
      </c>
      <c r="K32" s="43" t="str">
        <f>TEXT(Emp_Training_Tracker[[#This Row],[Date]],"yyy")</f>
        <v>2015</v>
      </c>
      <c r="L32" s="43" t="str">
        <f>TEXT(Emp_Training_Tracker[[#This Row],[Date]],"MMM")</f>
        <v>Oct</v>
      </c>
      <c r="M32" s="43" t="str">
        <f>INDEX(Emp_List[ID],MATCH(Emp_Training_Tracker[[#This Row],[Person Name]],Emp_List[Name],0))</f>
        <v>P0044</v>
      </c>
    </row>
    <row r="33" spans="1:13" x14ac:dyDescent="0.3">
      <c r="A33" s="43" t="s">
        <v>97</v>
      </c>
      <c r="B33" s="43" t="s">
        <v>55</v>
      </c>
      <c r="C33" s="43" t="s">
        <v>56</v>
      </c>
      <c r="D33" s="43" t="s">
        <v>6</v>
      </c>
      <c r="E33" s="43" t="s">
        <v>32</v>
      </c>
      <c r="F33" s="44">
        <v>2000</v>
      </c>
      <c r="G33" s="43" t="s">
        <v>117</v>
      </c>
      <c r="H33" s="43">
        <v>1</v>
      </c>
      <c r="I33" s="45">
        <v>42087</v>
      </c>
      <c r="J33" s="43" t="str">
        <f>INDEX(Emp_List!$C$2:$C$101,MATCH(Emp_Training_Tracker!$B33,Emp_List!$B$2:$B$101,0))</f>
        <v>IT</v>
      </c>
      <c r="K33" s="43" t="str">
        <f>TEXT(Emp_Training_Tracker[[#This Row],[Date]],"yyy")</f>
        <v>2015</v>
      </c>
      <c r="L33" s="43" t="str">
        <f>TEXT(Emp_Training_Tracker[[#This Row],[Date]],"MMM")</f>
        <v>Mar</v>
      </c>
      <c r="M33" s="43" t="str">
        <f>INDEX(Emp_List[ID],MATCH(Emp_Training_Tracker[[#This Row],[Person Name]],Emp_List[Name],0))</f>
        <v>P0078</v>
      </c>
    </row>
    <row r="34" spans="1:13" x14ac:dyDescent="0.3">
      <c r="A34" s="43" t="s">
        <v>97</v>
      </c>
      <c r="B34" s="43" t="s">
        <v>57</v>
      </c>
      <c r="C34" s="43" t="s">
        <v>14</v>
      </c>
      <c r="D34" s="43" t="s">
        <v>6</v>
      </c>
      <c r="E34" s="43"/>
      <c r="F34" s="44">
        <v>3000</v>
      </c>
      <c r="G34" s="43" t="s">
        <v>133</v>
      </c>
      <c r="H34" s="43">
        <v>1.5</v>
      </c>
      <c r="I34" s="45">
        <v>42339</v>
      </c>
      <c r="J34" s="43" t="str">
        <f>INDEX(Emp_List!$C$2:$C$101,MATCH(Emp_Training_Tracker!$B34,Emp_List!$B$2:$B$101,0))</f>
        <v>Operations</v>
      </c>
      <c r="K34" s="43" t="str">
        <f>TEXT(Emp_Training_Tracker[[#This Row],[Date]],"yyy")</f>
        <v>2015</v>
      </c>
      <c r="L34" s="43" t="str">
        <f>TEXT(Emp_Training_Tracker[[#This Row],[Date]],"MMM")</f>
        <v>Dec</v>
      </c>
      <c r="M34" s="43" t="str">
        <f>INDEX(Emp_List[ID],MATCH(Emp_Training_Tracker[[#This Row],[Person Name]],Emp_List[Name],0))</f>
        <v>P0088</v>
      </c>
    </row>
    <row r="35" spans="1:13" x14ac:dyDescent="0.3">
      <c r="A35" s="43" t="s">
        <v>97</v>
      </c>
      <c r="B35" s="43" t="s">
        <v>58</v>
      </c>
      <c r="C35" s="43" t="s">
        <v>59</v>
      </c>
      <c r="D35" s="43" t="s">
        <v>6</v>
      </c>
      <c r="E35" s="43" t="s">
        <v>12</v>
      </c>
      <c r="F35" s="44">
        <v>2000</v>
      </c>
      <c r="G35" s="43" t="s">
        <v>121</v>
      </c>
      <c r="H35" s="43">
        <v>1</v>
      </c>
      <c r="I35" s="45">
        <v>42136</v>
      </c>
      <c r="J35" s="43" t="str">
        <f>INDEX(Emp_List!$C$2:$C$101,MATCH(Emp_Training_Tracker!$B35,Emp_List!$B$2:$B$101,0))</f>
        <v>Operations</v>
      </c>
      <c r="K35" s="43" t="str">
        <f>TEXT(Emp_Training_Tracker[[#This Row],[Date]],"yyy")</f>
        <v>2015</v>
      </c>
      <c r="L35" s="43" t="str">
        <f>TEXT(Emp_Training_Tracker[[#This Row],[Date]],"MMM")</f>
        <v>May</v>
      </c>
      <c r="M35" s="43" t="str">
        <f>INDEX(Emp_List[ID],MATCH(Emp_Training_Tracker[[#This Row],[Person Name]],Emp_List[Name],0))</f>
        <v>P0053</v>
      </c>
    </row>
    <row r="36" spans="1:13" x14ac:dyDescent="0.3">
      <c r="A36" s="43" t="s">
        <v>97</v>
      </c>
      <c r="B36" s="43" t="s">
        <v>60</v>
      </c>
      <c r="C36" s="43" t="s">
        <v>61</v>
      </c>
      <c r="D36" s="43" t="s">
        <v>6</v>
      </c>
      <c r="E36" s="43" t="s">
        <v>17</v>
      </c>
      <c r="F36" s="44">
        <v>2000</v>
      </c>
      <c r="G36" s="43" t="s">
        <v>111</v>
      </c>
      <c r="H36" s="43">
        <v>1</v>
      </c>
      <c r="I36" s="45">
        <v>42034</v>
      </c>
      <c r="J36" s="43" t="str">
        <f>INDEX(Emp_List!$C$2:$C$101,MATCH(Emp_Training_Tracker!$B36,Emp_List!$B$2:$B$101,0))</f>
        <v>Marketing</v>
      </c>
      <c r="K36" s="43" t="str">
        <f>TEXT(Emp_Training_Tracker[[#This Row],[Date]],"yyy")</f>
        <v>2015</v>
      </c>
      <c r="L36" s="43" t="str">
        <f>TEXT(Emp_Training_Tracker[[#This Row],[Date]],"MMM")</f>
        <v>Jan</v>
      </c>
      <c r="M36" s="43" t="str">
        <f>INDEX(Emp_List[ID],MATCH(Emp_Training_Tracker[[#This Row],[Person Name]],Emp_List[Name],0))</f>
        <v>P0004</v>
      </c>
    </row>
    <row r="37" spans="1:13" x14ac:dyDescent="0.3">
      <c r="A37" s="43" t="s">
        <v>97</v>
      </c>
      <c r="B37" s="43" t="s">
        <v>62</v>
      </c>
      <c r="C37" s="43" t="s">
        <v>39</v>
      </c>
      <c r="D37" s="43" t="s">
        <v>6</v>
      </c>
      <c r="E37" s="43" t="s">
        <v>12</v>
      </c>
      <c r="F37" s="44">
        <v>2000</v>
      </c>
      <c r="G37" s="43" t="s">
        <v>126</v>
      </c>
      <c r="H37" s="43">
        <v>0.5</v>
      </c>
      <c r="I37" s="45">
        <v>42194</v>
      </c>
      <c r="J37" s="43" t="str">
        <f>INDEX(Emp_List!$C$2:$C$101,MATCH(Emp_Training_Tracker!$B37,Emp_List!$B$2:$B$101,0))</f>
        <v>Marketing</v>
      </c>
      <c r="K37" s="43" t="str">
        <f>TEXT(Emp_Training_Tracker[[#This Row],[Date]],"yyy")</f>
        <v>2015</v>
      </c>
      <c r="L37" s="43" t="str">
        <f>TEXT(Emp_Training_Tracker[[#This Row],[Date]],"MMM")</f>
        <v>Jul</v>
      </c>
      <c r="M37" s="43" t="str">
        <f>INDEX(Emp_List[ID],MATCH(Emp_Training_Tracker[[#This Row],[Person Name]],Emp_List[Name],0))</f>
        <v>P0025</v>
      </c>
    </row>
    <row r="38" spans="1:13" x14ac:dyDescent="0.3">
      <c r="A38" s="43" t="s">
        <v>97</v>
      </c>
      <c r="B38" s="43" t="s">
        <v>63</v>
      </c>
      <c r="C38" s="43" t="s">
        <v>59</v>
      </c>
      <c r="D38" s="43" t="s">
        <v>6</v>
      </c>
      <c r="E38" s="43" t="s">
        <v>21</v>
      </c>
      <c r="F38" s="44">
        <v>2000</v>
      </c>
      <c r="G38" s="43" t="s">
        <v>121</v>
      </c>
      <c r="H38" s="43">
        <v>1</v>
      </c>
      <c r="I38" s="45">
        <v>42136</v>
      </c>
      <c r="J38" s="43" t="str">
        <f>INDEX(Emp_List!$C$2:$C$101,MATCH(Emp_Training_Tracker!$B38,Emp_List!$B$2:$B$101,0))</f>
        <v>Marketing</v>
      </c>
      <c r="K38" s="43" t="str">
        <f>TEXT(Emp_Training_Tracker[[#This Row],[Date]],"yyy")</f>
        <v>2015</v>
      </c>
      <c r="L38" s="43" t="str">
        <f>TEXT(Emp_Training_Tracker[[#This Row],[Date]],"MMM")</f>
        <v>May</v>
      </c>
      <c r="M38" s="43" t="str">
        <f>INDEX(Emp_List[ID],MATCH(Emp_Training_Tracker[[#This Row],[Person Name]],Emp_List[Name],0))</f>
        <v>P0014</v>
      </c>
    </row>
    <row r="39" spans="1:13" x14ac:dyDescent="0.3">
      <c r="A39" s="43" t="s">
        <v>97</v>
      </c>
      <c r="B39" s="43" t="s">
        <v>64</v>
      </c>
      <c r="C39" s="43" t="s">
        <v>39</v>
      </c>
      <c r="D39" s="43" t="s">
        <v>6</v>
      </c>
      <c r="E39" s="43" t="s">
        <v>7</v>
      </c>
      <c r="F39" s="44">
        <v>2000</v>
      </c>
      <c r="G39" s="43" t="s">
        <v>126</v>
      </c>
      <c r="H39" s="43">
        <v>0.5</v>
      </c>
      <c r="I39" s="45">
        <v>42194</v>
      </c>
      <c r="J39" s="43" t="str">
        <f>INDEX(Emp_List!$C$2:$C$101,MATCH(Emp_Training_Tracker!$B39,Emp_List!$B$2:$B$101,0))</f>
        <v>Marketing</v>
      </c>
      <c r="K39" s="43" t="str">
        <f>TEXT(Emp_Training_Tracker[[#This Row],[Date]],"yyy")</f>
        <v>2015</v>
      </c>
      <c r="L39" s="43" t="str">
        <f>TEXT(Emp_Training_Tracker[[#This Row],[Date]],"MMM")</f>
        <v>Jul</v>
      </c>
      <c r="M39" s="43" t="str">
        <f>INDEX(Emp_List[ID],MATCH(Emp_Training_Tracker[[#This Row],[Person Name]],Emp_List[Name],0))</f>
        <v>P0072</v>
      </c>
    </row>
    <row r="40" spans="1:13" x14ac:dyDescent="0.3">
      <c r="A40" s="43" t="s">
        <v>97</v>
      </c>
      <c r="B40" s="43" t="s">
        <v>27</v>
      </c>
      <c r="C40" s="43" t="s">
        <v>23</v>
      </c>
      <c r="D40" s="43" t="s">
        <v>6</v>
      </c>
      <c r="E40" s="43"/>
      <c r="F40" s="44">
        <v>3000</v>
      </c>
      <c r="G40" s="43" t="s">
        <v>135</v>
      </c>
      <c r="H40" s="43">
        <v>1</v>
      </c>
      <c r="I40" s="45">
        <v>42373</v>
      </c>
      <c r="J40" s="43" t="str">
        <f>INDEX(Emp_List!$C$2:$C$101,MATCH(Emp_Training_Tracker!$B40,Emp_List!$B$2:$B$101,0))</f>
        <v>Operations</v>
      </c>
      <c r="K40" s="43" t="str">
        <f>TEXT(Emp_Training_Tracker[[#This Row],[Date]],"yyy")</f>
        <v>2016</v>
      </c>
      <c r="L40" s="43" t="str">
        <f>TEXT(Emp_Training_Tracker[[#This Row],[Date]],"MMM")</f>
        <v>Jan</v>
      </c>
      <c r="M40" s="43" t="str">
        <f>INDEX(Emp_List[ID],MATCH(Emp_Training_Tracker[[#This Row],[Person Name]],Emp_List[Name],0))</f>
        <v>P0019</v>
      </c>
    </row>
    <row r="41" spans="1:13" x14ac:dyDescent="0.3">
      <c r="A41" s="43" t="s">
        <v>97</v>
      </c>
      <c r="B41" s="43" t="s">
        <v>43</v>
      </c>
      <c r="C41" s="43" t="s">
        <v>65</v>
      </c>
      <c r="D41" s="43" t="s">
        <v>6</v>
      </c>
      <c r="E41" s="43" t="s">
        <v>12</v>
      </c>
      <c r="F41" s="44">
        <v>6000</v>
      </c>
      <c r="G41" s="43" t="s">
        <v>113</v>
      </c>
      <c r="H41" s="43">
        <v>1</v>
      </c>
      <c r="I41" s="45">
        <v>42047</v>
      </c>
      <c r="J41" s="43" t="str">
        <f>INDEX(Emp_List!$C$2:$C$101,MATCH(Emp_Training_Tracker!$B41,Emp_List!$B$2:$B$101,0))</f>
        <v>HR</v>
      </c>
      <c r="K41" s="43" t="str">
        <f>TEXT(Emp_Training_Tracker[[#This Row],[Date]],"yyy")</f>
        <v>2015</v>
      </c>
      <c r="L41" s="43" t="str">
        <f>TEXT(Emp_Training_Tracker[[#This Row],[Date]],"MMM")</f>
        <v>Feb</v>
      </c>
      <c r="M41" s="43" t="str">
        <f>INDEX(Emp_List[ID],MATCH(Emp_Training_Tracker[[#This Row],[Person Name]],Emp_List[Name],0))</f>
        <v>P0017</v>
      </c>
    </row>
    <row r="42" spans="1:13" x14ac:dyDescent="0.3">
      <c r="A42" s="43" t="s">
        <v>97</v>
      </c>
      <c r="B42" s="43" t="s">
        <v>66</v>
      </c>
      <c r="C42" s="43" t="s">
        <v>14</v>
      </c>
      <c r="D42" s="43" t="s">
        <v>6</v>
      </c>
      <c r="E42" s="43"/>
      <c r="F42" s="44">
        <v>3000</v>
      </c>
      <c r="G42" s="43" t="s">
        <v>133</v>
      </c>
      <c r="H42" s="43">
        <v>1.5</v>
      </c>
      <c r="I42" s="45">
        <v>42339</v>
      </c>
      <c r="J42" s="43" t="str">
        <f>INDEX(Emp_List!$C$2:$C$101,MATCH(Emp_Training_Tracker!$B42,Emp_List!$B$2:$B$101,0))</f>
        <v>IT</v>
      </c>
      <c r="K42" s="43" t="str">
        <f>TEXT(Emp_Training_Tracker[[#This Row],[Date]],"yyy")</f>
        <v>2015</v>
      </c>
      <c r="L42" s="43" t="str">
        <f>TEXT(Emp_Training_Tracker[[#This Row],[Date]],"MMM")</f>
        <v>Dec</v>
      </c>
      <c r="M42" s="43" t="str">
        <f>INDEX(Emp_List[ID],MATCH(Emp_Training_Tracker[[#This Row],[Person Name]],Emp_List[Name],0))</f>
        <v>P0074</v>
      </c>
    </row>
    <row r="43" spans="1:13" x14ac:dyDescent="0.3">
      <c r="A43" s="43" t="s">
        <v>99</v>
      </c>
      <c r="B43" s="43" t="s">
        <v>51</v>
      </c>
      <c r="C43" s="43" t="s">
        <v>52</v>
      </c>
      <c r="D43" s="43" t="s">
        <v>6</v>
      </c>
      <c r="E43" s="43" t="s">
        <v>32</v>
      </c>
      <c r="F43" s="44">
        <v>3000</v>
      </c>
      <c r="G43" s="43" t="s">
        <v>123</v>
      </c>
      <c r="H43" s="43">
        <v>1</v>
      </c>
      <c r="I43" s="45">
        <v>42156</v>
      </c>
      <c r="J43" s="43" t="str">
        <f>INDEX(Emp_List!$C$2:$C$101,MATCH(Emp_Training_Tracker!$B43,Emp_List!$B$2:$B$101,0))</f>
        <v>Operations</v>
      </c>
      <c r="K43" s="43" t="str">
        <f>TEXT(Emp_Training_Tracker[[#This Row],[Date]],"yyy")</f>
        <v>2015</v>
      </c>
      <c r="L43" s="43" t="str">
        <f>TEXT(Emp_Training_Tracker[[#This Row],[Date]],"MMM")</f>
        <v>Jun</v>
      </c>
      <c r="M43" s="43" t="str">
        <f>INDEX(Emp_List[ID],MATCH(Emp_Training_Tracker[[#This Row],[Person Name]],Emp_List[Name],0))</f>
        <v>P0009</v>
      </c>
    </row>
    <row r="44" spans="1:13" x14ac:dyDescent="0.3">
      <c r="A44" s="43" t="s">
        <v>97</v>
      </c>
      <c r="B44" s="43" t="s">
        <v>67</v>
      </c>
      <c r="C44" s="43" t="s">
        <v>14</v>
      </c>
      <c r="D44" s="43" t="s">
        <v>6</v>
      </c>
      <c r="E44" s="43"/>
      <c r="F44" s="44">
        <v>3000</v>
      </c>
      <c r="G44" s="43" t="s">
        <v>133</v>
      </c>
      <c r="H44" s="43">
        <v>1.5</v>
      </c>
      <c r="I44" s="45">
        <v>42339</v>
      </c>
      <c r="J44" s="43" t="str">
        <f>INDEX(Emp_List!$C$2:$C$101,MATCH(Emp_Training_Tracker!$B44,Emp_List!$B$2:$B$101,0))</f>
        <v>Finance</v>
      </c>
      <c r="K44" s="43" t="str">
        <f>TEXT(Emp_Training_Tracker[[#This Row],[Date]],"yyy")</f>
        <v>2015</v>
      </c>
      <c r="L44" s="43" t="str">
        <f>TEXT(Emp_Training_Tracker[[#This Row],[Date]],"MMM")</f>
        <v>Dec</v>
      </c>
      <c r="M44" s="43" t="str">
        <f>INDEX(Emp_List[ID],MATCH(Emp_Training_Tracker[[#This Row],[Person Name]],Emp_List[Name],0))</f>
        <v>P0056</v>
      </c>
    </row>
    <row r="45" spans="1:13" x14ac:dyDescent="0.3">
      <c r="A45" s="43" t="s">
        <v>97</v>
      </c>
      <c r="B45" s="43" t="s">
        <v>68</v>
      </c>
      <c r="C45" s="43" t="s">
        <v>5</v>
      </c>
      <c r="D45" s="43" t="s">
        <v>6</v>
      </c>
      <c r="E45" s="43" t="s">
        <v>21</v>
      </c>
      <c r="F45" s="44">
        <v>4000</v>
      </c>
      <c r="G45" s="43" t="s">
        <v>109</v>
      </c>
      <c r="H45" s="43">
        <v>1</v>
      </c>
      <c r="I45" s="45">
        <v>42023</v>
      </c>
      <c r="J45" s="43" t="str">
        <f>INDEX(Emp_List!$C$2:$C$101,MATCH(Emp_Training_Tracker!$B45,Emp_List!$B$2:$B$101,0))</f>
        <v>Marketing</v>
      </c>
      <c r="K45" s="43" t="str">
        <f>TEXT(Emp_Training_Tracker[[#This Row],[Date]],"yyy")</f>
        <v>2015</v>
      </c>
      <c r="L45" s="43" t="str">
        <f>TEXT(Emp_Training_Tracker[[#This Row],[Date]],"MMM")</f>
        <v>Jan</v>
      </c>
      <c r="M45" s="43" t="str">
        <f>INDEX(Emp_List[ID],MATCH(Emp_Training_Tracker[[#This Row],[Person Name]],Emp_List[Name],0))</f>
        <v>P0069</v>
      </c>
    </row>
    <row r="46" spans="1:13" x14ac:dyDescent="0.3">
      <c r="A46" s="43" t="s">
        <v>97</v>
      </c>
      <c r="B46" s="43" t="s">
        <v>30</v>
      </c>
      <c r="C46" s="43" t="s">
        <v>56</v>
      </c>
      <c r="D46" s="43" t="s">
        <v>6</v>
      </c>
      <c r="E46" s="43" t="s">
        <v>21</v>
      </c>
      <c r="F46" s="44">
        <v>2000</v>
      </c>
      <c r="G46" s="43" t="s">
        <v>117</v>
      </c>
      <c r="H46" s="43">
        <v>1</v>
      </c>
      <c r="I46" s="45">
        <v>42087</v>
      </c>
      <c r="J46" s="43" t="str">
        <f>INDEX(Emp_List!$C$2:$C$101,MATCH(Emp_Training_Tracker!$B46,Emp_List!$B$2:$B$101,0))</f>
        <v>Finance</v>
      </c>
      <c r="K46" s="43" t="str">
        <f>TEXT(Emp_Training_Tracker[[#This Row],[Date]],"yyy")</f>
        <v>2015</v>
      </c>
      <c r="L46" s="43" t="str">
        <f>TEXT(Emp_Training_Tracker[[#This Row],[Date]],"MMM")</f>
        <v>Mar</v>
      </c>
      <c r="M46" s="43" t="str">
        <f>INDEX(Emp_List[ID],MATCH(Emp_Training_Tracker[[#This Row],[Person Name]],Emp_List[Name],0))</f>
        <v>P0001</v>
      </c>
    </row>
    <row r="47" spans="1:13" x14ac:dyDescent="0.3">
      <c r="A47" s="43" t="s">
        <v>97</v>
      </c>
      <c r="B47" s="43" t="s">
        <v>69</v>
      </c>
      <c r="C47" s="43" t="s">
        <v>11</v>
      </c>
      <c r="D47" s="43" t="s">
        <v>6</v>
      </c>
      <c r="E47" s="43" t="s">
        <v>21</v>
      </c>
      <c r="F47" s="44">
        <v>5000</v>
      </c>
      <c r="G47" s="43" t="s">
        <v>107</v>
      </c>
      <c r="H47" s="43">
        <v>1</v>
      </c>
      <c r="I47" s="45">
        <v>42009</v>
      </c>
      <c r="J47" s="43" t="str">
        <f>INDEX(Emp_List!$C$2:$C$101,MATCH(Emp_Training_Tracker!$B47,Emp_List!$B$2:$B$101,0))</f>
        <v>Sales</v>
      </c>
      <c r="K47" s="43" t="str">
        <f>TEXT(Emp_Training_Tracker[[#This Row],[Date]],"yyy")</f>
        <v>2015</v>
      </c>
      <c r="L47" s="43" t="str">
        <f>TEXT(Emp_Training_Tracker[[#This Row],[Date]],"MMM")</f>
        <v>Jan</v>
      </c>
      <c r="M47" s="43" t="str">
        <f>INDEX(Emp_List[ID],MATCH(Emp_Training_Tracker[[#This Row],[Person Name]],Emp_List[Name],0))</f>
        <v>P0008</v>
      </c>
    </row>
    <row r="48" spans="1:13" x14ac:dyDescent="0.3">
      <c r="A48" s="43" t="s">
        <v>97</v>
      </c>
      <c r="B48" s="43" t="s">
        <v>70</v>
      </c>
      <c r="C48" s="43" t="s">
        <v>39</v>
      </c>
      <c r="D48" s="43" t="s">
        <v>6</v>
      </c>
      <c r="E48" s="43" t="s">
        <v>17</v>
      </c>
      <c r="F48" s="44">
        <v>2000</v>
      </c>
      <c r="G48" s="43" t="s">
        <v>126</v>
      </c>
      <c r="H48" s="43">
        <v>0.5</v>
      </c>
      <c r="I48" s="45">
        <v>42194</v>
      </c>
      <c r="J48" s="43" t="str">
        <f>INDEX(Emp_List!$C$2:$C$101,MATCH(Emp_Training_Tracker!$B48,Emp_List!$B$2:$B$101,0))</f>
        <v>Finance</v>
      </c>
      <c r="K48" s="43" t="str">
        <f>TEXT(Emp_Training_Tracker[[#This Row],[Date]],"yyy")</f>
        <v>2015</v>
      </c>
      <c r="L48" s="43" t="str">
        <f>TEXT(Emp_Training_Tracker[[#This Row],[Date]],"MMM")</f>
        <v>Jul</v>
      </c>
      <c r="M48" s="43" t="str">
        <f>INDEX(Emp_List[ID],MATCH(Emp_Training_Tracker[[#This Row],[Person Name]],Emp_List[Name],0))</f>
        <v>P0038</v>
      </c>
    </row>
    <row r="49" spans="1:13" x14ac:dyDescent="0.3">
      <c r="A49" s="43" t="s">
        <v>97</v>
      </c>
      <c r="B49" s="43" t="s">
        <v>71</v>
      </c>
      <c r="C49" s="43" t="s">
        <v>59</v>
      </c>
      <c r="D49" s="43" t="s">
        <v>6</v>
      </c>
      <c r="E49" s="43" t="s">
        <v>32</v>
      </c>
      <c r="F49" s="44">
        <v>2000</v>
      </c>
      <c r="G49" s="43" t="s">
        <v>121</v>
      </c>
      <c r="H49" s="43">
        <v>1</v>
      </c>
      <c r="I49" s="45">
        <v>42136</v>
      </c>
      <c r="J49" s="43" t="str">
        <f>INDEX(Emp_List!$C$2:$C$101,MATCH(Emp_Training_Tracker!$B49,Emp_List!$B$2:$B$101,0))</f>
        <v>Sales</v>
      </c>
      <c r="K49" s="43" t="str">
        <f>TEXT(Emp_Training_Tracker[[#This Row],[Date]],"yyy")</f>
        <v>2015</v>
      </c>
      <c r="L49" s="43" t="str">
        <f>TEXT(Emp_Training_Tracker[[#This Row],[Date]],"MMM")</f>
        <v>May</v>
      </c>
      <c r="M49" s="43" t="str">
        <f>INDEX(Emp_List[ID],MATCH(Emp_Training_Tracker[[#This Row],[Person Name]],Emp_List[Name],0))</f>
        <v>P0003</v>
      </c>
    </row>
    <row r="50" spans="1:13" x14ac:dyDescent="0.3">
      <c r="A50" s="43" t="s">
        <v>97</v>
      </c>
      <c r="B50" s="43" t="s">
        <v>37</v>
      </c>
      <c r="C50" s="43" t="s">
        <v>5</v>
      </c>
      <c r="D50" s="43" t="s">
        <v>6</v>
      </c>
      <c r="E50" s="43" t="s">
        <v>21</v>
      </c>
      <c r="F50" s="44">
        <v>4000</v>
      </c>
      <c r="G50" s="43" t="s">
        <v>109</v>
      </c>
      <c r="H50" s="43">
        <v>1</v>
      </c>
      <c r="I50" s="45">
        <v>42023</v>
      </c>
      <c r="J50" s="43" t="str">
        <f>INDEX(Emp_List!$C$2:$C$101,MATCH(Emp_Training_Tracker!$B50,Emp_List!$B$2:$B$101,0))</f>
        <v>HR</v>
      </c>
      <c r="K50" s="43" t="str">
        <f>TEXT(Emp_Training_Tracker[[#This Row],[Date]],"yyy")</f>
        <v>2015</v>
      </c>
      <c r="L50" s="43" t="str">
        <f>TEXT(Emp_Training_Tracker[[#This Row],[Date]],"MMM")</f>
        <v>Jan</v>
      </c>
      <c r="M50" s="43" t="str">
        <f>INDEX(Emp_List[ID],MATCH(Emp_Training_Tracker[[#This Row],[Person Name]],Emp_List[Name],0))</f>
        <v>P0042</v>
      </c>
    </row>
    <row r="51" spans="1:13" x14ac:dyDescent="0.3">
      <c r="A51" s="43" t="s">
        <v>97</v>
      </c>
      <c r="B51" s="43" t="s">
        <v>72</v>
      </c>
      <c r="C51" s="43" t="s">
        <v>73</v>
      </c>
      <c r="D51" s="43" t="s">
        <v>6</v>
      </c>
      <c r="E51" s="43" t="s">
        <v>21</v>
      </c>
      <c r="F51" s="44">
        <v>7000</v>
      </c>
      <c r="G51" s="43" t="s">
        <v>128</v>
      </c>
      <c r="H51" s="43">
        <v>1</v>
      </c>
      <c r="I51" s="45">
        <v>42226</v>
      </c>
      <c r="J51" s="43" t="str">
        <f>INDEX(Emp_List!$C$2:$C$101,MATCH(Emp_Training_Tracker!$B51,Emp_List!$B$2:$B$101,0))</f>
        <v>Sales</v>
      </c>
      <c r="K51" s="43" t="str">
        <f>TEXT(Emp_Training_Tracker[[#This Row],[Date]],"yyy")</f>
        <v>2015</v>
      </c>
      <c r="L51" s="43" t="str">
        <f>TEXT(Emp_Training_Tracker[[#This Row],[Date]],"MMM")</f>
        <v>Aug</v>
      </c>
      <c r="M51" s="43" t="str">
        <f>INDEX(Emp_List[ID],MATCH(Emp_Training_Tracker[[#This Row],[Person Name]],Emp_List[Name],0))</f>
        <v>P0012</v>
      </c>
    </row>
    <row r="52" spans="1:13" x14ac:dyDescent="0.3">
      <c r="A52" s="43" t="s">
        <v>98</v>
      </c>
      <c r="B52" s="43" t="s">
        <v>74</v>
      </c>
      <c r="C52" s="43" t="s">
        <v>5</v>
      </c>
      <c r="D52" s="43" t="s">
        <v>6</v>
      </c>
      <c r="E52" s="43" t="s">
        <v>17</v>
      </c>
      <c r="F52" s="44">
        <v>4000</v>
      </c>
      <c r="G52" s="43" t="s">
        <v>109</v>
      </c>
      <c r="H52" s="43">
        <v>1</v>
      </c>
      <c r="I52" s="45">
        <v>42023</v>
      </c>
      <c r="J52" s="43" t="str">
        <f>INDEX(Emp_List!$C$2:$C$101,MATCH(Emp_Training_Tracker!$B52,Emp_List!$B$2:$B$101,0))</f>
        <v>Marketing</v>
      </c>
      <c r="K52" s="43" t="str">
        <f>TEXT(Emp_Training_Tracker[[#This Row],[Date]],"yyy")</f>
        <v>2015</v>
      </c>
      <c r="L52" s="43" t="str">
        <f>TEXT(Emp_Training_Tracker[[#This Row],[Date]],"MMM")</f>
        <v>Jan</v>
      </c>
      <c r="M52" s="43" t="str">
        <f>INDEX(Emp_List[ID],MATCH(Emp_Training_Tracker[[#This Row],[Person Name]],Emp_List[Name],0))</f>
        <v>P0045</v>
      </c>
    </row>
    <row r="53" spans="1:13" x14ac:dyDescent="0.3">
      <c r="A53" s="43" t="s">
        <v>97</v>
      </c>
      <c r="B53" s="43" t="s">
        <v>75</v>
      </c>
      <c r="C53" s="43" t="s">
        <v>76</v>
      </c>
      <c r="D53" s="43" t="s">
        <v>6</v>
      </c>
      <c r="E53" s="43"/>
      <c r="F53" s="44">
        <v>3000</v>
      </c>
      <c r="G53" s="43" t="s">
        <v>134</v>
      </c>
      <c r="H53" s="43">
        <v>1</v>
      </c>
      <c r="I53" s="45">
        <v>42352</v>
      </c>
      <c r="J53" s="43" t="str">
        <f>INDEX(Emp_List!$C$2:$C$101,MATCH(Emp_Training_Tracker!$B53,Emp_List!$B$2:$B$101,0))</f>
        <v>HR</v>
      </c>
      <c r="K53" s="43" t="str">
        <f>TEXT(Emp_Training_Tracker[[#This Row],[Date]],"yyy")</f>
        <v>2015</v>
      </c>
      <c r="L53" s="43" t="str">
        <f>TEXT(Emp_Training_Tracker[[#This Row],[Date]],"MMM")</f>
        <v>Dec</v>
      </c>
      <c r="M53" s="43" t="str">
        <f>INDEX(Emp_List[ID],MATCH(Emp_Training_Tracker[[#This Row],[Person Name]],Emp_List[Name],0))</f>
        <v>P0035</v>
      </c>
    </row>
    <row r="54" spans="1:13" x14ac:dyDescent="0.3">
      <c r="A54" s="43" t="s">
        <v>97</v>
      </c>
      <c r="B54" s="43" t="s">
        <v>66</v>
      </c>
      <c r="C54" s="43" t="s">
        <v>39</v>
      </c>
      <c r="D54" s="43" t="s">
        <v>6</v>
      </c>
      <c r="E54" s="43" t="s">
        <v>17</v>
      </c>
      <c r="F54" s="44">
        <v>2000</v>
      </c>
      <c r="G54" s="43" t="s">
        <v>126</v>
      </c>
      <c r="H54" s="43">
        <v>0.5</v>
      </c>
      <c r="I54" s="45">
        <v>42194</v>
      </c>
      <c r="J54" s="43" t="str">
        <f>INDEX(Emp_List!$C$2:$C$101,MATCH(Emp_Training_Tracker!$B54,Emp_List!$B$2:$B$101,0))</f>
        <v>IT</v>
      </c>
      <c r="K54" s="43" t="str">
        <f>TEXT(Emp_Training_Tracker[[#This Row],[Date]],"yyy")</f>
        <v>2015</v>
      </c>
      <c r="L54" s="43" t="str">
        <f>TEXT(Emp_Training_Tracker[[#This Row],[Date]],"MMM")</f>
        <v>Jul</v>
      </c>
      <c r="M54" s="43" t="str">
        <f>INDEX(Emp_List[ID],MATCH(Emp_Training_Tracker[[#This Row],[Person Name]],Emp_List[Name],0))</f>
        <v>P0074</v>
      </c>
    </row>
    <row r="55" spans="1:13" x14ac:dyDescent="0.3">
      <c r="A55" s="43" t="s">
        <v>97</v>
      </c>
      <c r="B55" s="43" t="s">
        <v>77</v>
      </c>
      <c r="C55" s="43" t="s">
        <v>59</v>
      </c>
      <c r="D55" s="43" t="s">
        <v>6</v>
      </c>
      <c r="E55" s="43" t="s">
        <v>7</v>
      </c>
      <c r="F55" s="44">
        <v>2000</v>
      </c>
      <c r="G55" s="43" t="s">
        <v>121</v>
      </c>
      <c r="H55" s="43">
        <v>1</v>
      </c>
      <c r="I55" s="45">
        <v>42136</v>
      </c>
      <c r="J55" s="43" t="str">
        <f>INDEX(Emp_List!$C$2:$C$101,MATCH(Emp_Training_Tracker!$B55,Emp_List!$B$2:$B$101,0))</f>
        <v>Sales</v>
      </c>
      <c r="K55" s="43" t="str">
        <f>TEXT(Emp_Training_Tracker[[#This Row],[Date]],"yyy")</f>
        <v>2015</v>
      </c>
      <c r="L55" s="43" t="str">
        <f>TEXT(Emp_Training_Tracker[[#This Row],[Date]],"MMM")</f>
        <v>May</v>
      </c>
      <c r="M55" s="43" t="str">
        <f>INDEX(Emp_List[ID],MATCH(Emp_Training_Tracker[[#This Row],[Person Name]],Emp_List[Name],0))</f>
        <v>P0096</v>
      </c>
    </row>
    <row r="56" spans="1:13" x14ac:dyDescent="0.3">
      <c r="A56" s="43" t="s">
        <v>97</v>
      </c>
      <c r="B56" s="43" t="s">
        <v>20</v>
      </c>
      <c r="C56" s="43" t="s">
        <v>29</v>
      </c>
      <c r="D56" s="43" t="s">
        <v>6</v>
      </c>
      <c r="E56" s="43" t="s">
        <v>12</v>
      </c>
      <c r="F56" s="44">
        <v>7000</v>
      </c>
      <c r="G56" s="43" t="s">
        <v>115</v>
      </c>
      <c r="H56" s="43">
        <v>1</v>
      </c>
      <c r="I56" s="45">
        <v>42074</v>
      </c>
      <c r="J56" s="43" t="str">
        <f>INDEX(Emp_List!$C$2:$C$101,MATCH(Emp_Training_Tracker!$B56,Emp_List!$B$2:$B$101,0))</f>
        <v>Sales</v>
      </c>
      <c r="K56" s="43" t="str">
        <f>TEXT(Emp_Training_Tracker[[#This Row],[Date]],"yyy")</f>
        <v>2015</v>
      </c>
      <c r="L56" s="43" t="str">
        <f>TEXT(Emp_Training_Tracker[[#This Row],[Date]],"MMM")</f>
        <v>Mar</v>
      </c>
      <c r="M56" s="43" t="str">
        <f>INDEX(Emp_List[ID],MATCH(Emp_Training_Tracker[[#This Row],[Person Name]],Emp_List[Name],0))</f>
        <v>P0028</v>
      </c>
    </row>
    <row r="57" spans="1:13" x14ac:dyDescent="0.3">
      <c r="A57" s="43" t="s">
        <v>97</v>
      </c>
      <c r="B57" s="43" t="s">
        <v>68</v>
      </c>
      <c r="C57" s="43" t="s">
        <v>29</v>
      </c>
      <c r="D57" s="43" t="s">
        <v>6</v>
      </c>
      <c r="E57" s="43" t="s">
        <v>7</v>
      </c>
      <c r="F57" s="44">
        <v>7000</v>
      </c>
      <c r="G57" s="43" t="s">
        <v>115</v>
      </c>
      <c r="H57" s="43">
        <v>1</v>
      </c>
      <c r="I57" s="45">
        <v>42074</v>
      </c>
      <c r="J57" s="43" t="str">
        <f>INDEX(Emp_List!$C$2:$C$101,MATCH(Emp_Training_Tracker!$B57,Emp_List!$B$2:$B$101,0))</f>
        <v>Marketing</v>
      </c>
      <c r="K57" s="43" t="str">
        <f>TEXT(Emp_Training_Tracker[[#This Row],[Date]],"yyy")</f>
        <v>2015</v>
      </c>
      <c r="L57" s="43" t="str">
        <f>TEXT(Emp_Training_Tracker[[#This Row],[Date]],"MMM")</f>
        <v>Mar</v>
      </c>
      <c r="M57" s="43" t="str">
        <f>INDEX(Emp_List[ID],MATCH(Emp_Training_Tracker[[#This Row],[Person Name]],Emp_List[Name],0))</f>
        <v>P0069</v>
      </c>
    </row>
    <row r="58" spans="1:13" x14ac:dyDescent="0.3">
      <c r="A58" s="43" t="s">
        <v>98</v>
      </c>
      <c r="B58" s="43" t="s">
        <v>13</v>
      </c>
      <c r="C58" s="43" t="s">
        <v>5</v>
      </c>
      <c r="D58" s="43" t="s">
        <v>6</v>
      </c>
      <c r="E58" s="43" t="s">
        <v>12</v>
      </c>
      <c r="F58" s="44">
        <v>4000</v>
      </c>
      <c r="G58" s="43" t="s">
        <v>109</v>
      </c>
      <c r="H58" s="43">
        <v>1</v>
      </c>
      <c r="I58" s="45">
        <v>42023</v>
      </c>
      <c r="J58" s="43" t="str">
        <f>INDEX(Emp_List!$C$2:$C$101,MATCH(Emp_Training_Tracker!$B58,Emp_List!$B$2:$B$101,0))</f>
        <v>Finance</v>
      </c>
      <c r="K58" s="43" t="str">
        <f>TEXT(Emp_Training_Tracker[[#This Row],[Date]],"yyy")</f>
        <v>2015</v>
      </c>
      <c r="L58" s="43" t="str">
        <f>TEXT(Emp_Training_Tracker[[#This Row],[Date]],"MMM")</f>
        <v>Jan</v>
      </c>
      <c r="M58" s="43" t="str">
        <f>INDEX(Emp_List[ID],MATCH(Emp_Training_Tracker[[#This Row],[Person Name]],Emp_List[Name],0))</f>
        <v>P0021</v>
      </c>
    </row>
    <row r="59" spans="1:13" x14ac:dyDescent="0.3">
      <c r="A59" s="43" t="s">
        <v>97</v>
      </c>
      <c r="B59" s="43" t="s">
        <v>20</v>
      </c>
      <c r="C59" s="43" t="s">
        <v>39</v>
      </c>
      <c r="D59" s="43" t="s">
        <v>6</v>
      </c>
      <c r="E59" s="43" t="s">
        <v>7</v>
      </c>
      <c r="F59" s="44">
        <v>2000</v>
      </c>
      <c r="G59" s="43" t="s">
        <v>126</v>
      </c>
      <c r="H59" s="43">
        <v>0.5</v>
      </c>
      <c r="I59" s="45">
        <v>42194</v>
      </c>
      <c r="J59" s="43" t="str">
        <f>INDEX(Emp_List!$C$2:$C$101,MATCH(Emp_Training_Tracker!$B59,Emp_List!$B$2:$B$101,0))</f>
        <v>Sales</v>
      </c>
      <c r="K59" s="43" t="str">
        <f>TEXT(Emp_Training_Tracker[[#This Row],[Date]],"yyy")</f>
        <v>2015</v>
      </c>
      <c r="L59" s="43" t="str">
        <f>TEXT(Emp_Training_Tracker[[#This Row],[Date]],"MMM")</f>
        <v>Jul</v>
      </c>
      <c r="M59" s="43" t="str">
        <f>INDEX(Emp_List[ID],MATCH(Emp_Training_Tracker[[#This Row],[Person Name]],Emp_List[Name],0))</f>
        <v>P0028</v>
      </c>
    </row>
    <row r="60" spans="1:13" x14ac:dyDescent="0.3">
      <c r="A60" s="43" t="s">
        <v>97</v>
      </c>
      <c r="B60" s="43" t="s">
        <v>78</v>
      </c>
      <c r="C60" s="43" t="s">
        <v>61</v>
      </c>
      <c r="D60" s="43" t="s">
        <v>6</v>
      </c>
      <c r="E60" s="43" t="s">
        <v>17</v>
      </c>
      <c r="F60" s="44">
        <v>2000</v>
      </c>
      <c r="G60" s="43" t="s">
        <v>111</v>
      </c>
      <c r="H60" s="43">
        <v>1</v>
      </c>
      <c r="I60" s="45">
        <v>42034</v>
      </c>
      <c r="J60" s="43" t="str">
        <f>INDEX(Emp_List!$C$2:$C$101,MATCH(Emp_Training_Tracker!$B60,Emp_List!$B$2:$B$101,0))</f>
        <v>Finance</v>
      </c>
      <c r="K60" s="43" t="str">
        <f>TEXT(Emp_Training_Tracker[[#This Row],[Date]],"yyy")</f>
        <v>2015</v>
      </c>
      <c r="L60" s="43" t="str">
        <f>TEXT(Emp_Training_Tracker[[#This Row],[Date]],"MMM")</f>
        <v>Jan</v>
      </c>
      <c r="M60" s="43" t="str">
        <f>INDEX(Emp_List[ID],MATCH(Emp_Training_Tracker[[#This Row],[Person Name]],Emp_List[Name],0))</f>
        <v>P0083</v>
      </c>
    </row>
    <row r="61" spans="1:13" x14ac:dyDescent="0.3">
      <c r="A61" s="43" t="s">
        <v>97</v>
      </c>
      <c r="B61" s="43" t="s">
        <v>64</v>
      </c>
      <c r="C61" s="43" t="s">
        <v>73</v>
      </c>
      <c r="D61" s="43" t="s">
        <v>6</v>
      </c>
      <c r="E61" s="43" t="s">
        <v>32</v>
      </c>
      <c r="F61" s="44">
        <v>7000</v>
      </c>
      <c r="G61" s="43" t="s">
        <v>128</v>
      </c>
      <c r="H61" s="43">
        <v>1</v>
      </c>
      <c r="I61" s="45">
        <v>42226</v>
      </c>
      <c r="J61" s="43" t="str">
        <f>INDEX(Emp_List!$C$2:$C$101,MATCH(Emp_Training_Tracker!$B61,Emp_List!$B$2:$B$101,0))</f>
        <v>Marketing</v>
      </c>
      <c r="K61" s="43" t="str">
        <f>TEXT(Emp_Training_Tracker[[#This Row],[Date]],"yyy")</f>
        <v>2015</v>
      </c>
      <c r="L61" s="43" t="str">
        <f>TEXT(Emp_Training_Tracker[[#This Row],[Date]],"MMM")</f>
        <v>Aug</v>
      </c>
      <c r="M61" s="43" t="str">
        <f>INDEX(Emp_List[ID],MATCH(Emp_Training_Tracker[[#This Row],[Person Name]],Emp_List[Name],0))</f>
        <v>P0072</v>
      </c>
    </row>
    <row r="62" spans="1:13" x14ac:dyDescent="0.3">
      <c r="A62" s="43" t="s">
        <v>97</v>
      </c>
      <c r="B62" s="43" t="s">
        <v>34</v>
      </c>
      <c r="C62" s="43" t="s">
        <v>65</v>
      </c>
      <c r="D62" s="43" t="s">
        <v>6</v>
      </c>
      <c r="E62" s="43" t="s">
        <v>7</v>
      </c>
      <c r="F62" s="44">
        <v>6000</v>
      </c>
      <c r="G62" s="43" t="s">
        <v>113</v>
      </c>
      <c r="H62" s="43">
        <v>1</v>
      </c>
      <c r="I62" s="45">
        <v>42047</v>
      </c>
      <c r="J62" s="43" t="str">
        <f>INDEX(Emp_List!$C$2:$C$101,MATCH(Emp_Training_Tracker!$B62,Emp_List!$B$2:$B$101,0))</f>
        <v>HR</v>
      </c>
      <c r="K62" s="43" t="str">
        <f>TEXT(Emp_Training_Tracker[[#This Row],[Date]],"yyy")</f>
        <v>2015</v>
      </c>
      <c r="L62" s="43" t="str">
        <f>TEXT(Emp_Training_Tracker[[#This Row],[Date]],"MMM")</f>
        <v>Feb</v>
      </c>
      <c r="M62" s="43" t="str">
        <f>INDEX(Emp_List[ID],MATCH(Emp_Training_Tracker[[#This Row],[Person Name]],Emp_List[Name],0))</f>
        <v>P0067</v>
      </c>
    </row>
    <row r="63" spans="1:13" x14ac:dyDescent="0.3">
      <c r="A63" s="43" t="s">
        <v>97</v>
      </c>
      <c r="B63" s="43" t="s">
        <v>43</v>
      </c>
      <c r="C63" s="43" t="s">
        <v>52</v>
      </c>
      <c r="D63" s="43" t="s">
        <v>6</v>
      </c>
      <c r="E63" s="43" t="s">
        <v>21</v>
      </c>
      <c r="F63" s="44">
        <v>3000</v>
      </c>
      <c r="G63" s="43" t="s">
        <v>123</v>
      </c>
      <c r="H63" s="43">
        <v>1</v>
      </c>
      <c r="I63" s="45">
        <v>42156</v>
      </c>
      <c r="J63" s="43" t="str">
        <f>INDEX(Emp_List!$C$2:$C$101,MATCH(Emp_Training_Tracker!$B63,Emp_List!$B$2:$B$101,0))</f>
        <v>HR</v>
      </c>
      <c r="K63" s="43" t="str">
        <f>TEXT(Emp_Training_Tracker[[#This Row],[Date]],"yyy")</f>
        <v>2015</v>
      </c>
      <c r="L63" s="43" t="str">
        <f>TEXT(Emp_Training_Tracker[[#This Row],[Date]],"MMM")</f>
        <v>Jun</v>
      </c>
      <c r="M63" s="43" t="str">
        <f>INDEX(Emp_List[ID],MATCH(Emp_Training_Tracker[[#This Row],[Person Name]],Emp_List[Name],0))</f>
        <v>P0017</v>
      </c>
    </row>
    <row r="64" spans="1:13" x14ac:dyDescent="0.3">
      <c r="A64" s="43" t="s">
        <v>97</v>
      </c>
      <c r="B64" s="43" t="s">
        <v>18</v>
      </c>
      <c r="C64" s="43" t="s">
        <v>54</v>
      </c>
      <c r="D64" s="43" t="s">
        <v>6</v>
      </c>
      <c r="E64" s="43" t="s">
        <v>32</v>
      </c>
      <c r="F64" s="44">
        <v>5000</v>
      </c>
      <c r="G64" s="43" t="s">
        <v>131</v>
      </c>
      <c r="H64" s="43">
        <v>1</v>
      </c>
      <c r="I64" s="45">
        <v>42292</v>
      </c>
      <c r="J64" s="43" t="str">
        <f>INDEX(Emp_List!$C$2:$C$101,MATCH(Emp_Training_Tracker!$B64,Emp_List!$B$2:$B$101,0))</f>
        <v>Sales</v>
      </c>
      <c r="K64" s="43" t="str">
        <f>TEXT(Emp_Training_Tracker[[#This Row],[Date]],"yyy")</f>
        <v>2015</v>
      </c>
      <c r="L64" s="43" t="str">
        <f>TEXT(Emp_Training_Tracker[[#This Row],[Date]],"MMM")</f>
        <v>Oct</v>
      </c>
      <c r="M64" s="43" t="str">
        <f>INDEX(Emp_List[ID],MATCH(Emp_Training_Tracker[[#This Row],[Person Name]],Emp_List[Name],0))</f>
        <v>P0077</v>
      </c>
    </row>
    <row r="65" spans="1:13" x14ac:dyDescent="0.3">
      <c r="A65" s="43" t="s">
        <v>97</v>
      </c>
      <c r="B65" s="43" t="s">
        <v>37</v>
      </c>
      <c r="C65" s="43" t="s">
        <v>61</v>
      </c>
      <c r="D65" s="43" t="s">
        <v>6</v>
      </c>
      <c r="E65" s="43" t="s">
        <v>12</v>
      </c>
      <c r="F65" s="44">
        <v>2000</v>
      </c>
      <c r="G65" s="43" t="s">
        <v>111</v>
      </c>
      <c r="H65" s="43">
        <v>1</v>
      </c>
      <c r="I65" s="45">
        <v>42034</v>
      </c>
      <c r="J65" s="43" t="str">
        <f>INDEX(Emp_List!$C$2:$C$101,MATCH(Emp_Training_Tracker!$B65,Emp_List!$B$2:$B$101,0))</f>
        <v>HR</v>
      </c>
      <c r="K65" s="43" t="str">
        <f>TEXT(Emp_Training_Tracker[[#This Row],[Date]],"yyy")</f>
        <v>2015</v>
      </c>
      <c r="L65" s="43" t="str">
        <f>TEXT(Emp_Training_Tracker[[#This Row],[Date]],"MMM")</f>
        <v>Jan</v>
      </c>
      <c r="M65" s="43" t="str">
        <f>INDEX(Emp_List[ID],MATCH(Emp_Training_Tracker[[#This Row],[Person Name]],Emp_List[Name],0))</f>
        <v>P0042</v>
      </c>
    </row>
    <row r="66" spans="1:13" x14ac:dyDescent="0.3">
      <c r="A66" s="43" t="s">
        <v>98</v>
      </c>
      <c r="B66" s="43" t="s">
        <v>48</v>
      </c>
      <c r="C66" s="43" t="s">
        <v>5</v>
      </c>
      <c r="D66" s="43" t="s">
        <v>6</v>
      </c>
      <c r="E66" s="43" t="s">
        <v>17</v>
      </c>
      <c r="F66" s="44">
        <v>4000</v>
      </c>
      <c r="G66" s="43" t="s">
        <v>109</v>
      </c>
      <c r="H66" s="43">
        <v>1</v>
      </c>
      <c r="I66" s="45">
        <v>42023</v>
      </c>
      <c r="J66" s="43" t="str">
        <f>INDEX(Emp_List!$C$2:$C$101,MATCH(Emp_Training_Tracker!$B66,Emp_List!$B$2:$B$101,0))</f>
        <v>Finance</v>
      </c>
      <c r="K66" s="43" t="str">
        <f>TEXT(Emp_Training_Tracker[[#This Row],[Date]],"yyy")</f>
        <v>2015</v>
      </c>
      <c r="L66" s="43" t="str">
        <f>TEXT(Emp_Training_Tracker[[#This Row],[Date]],"MMM")</f>
        <v>Jan</v>
      </c>
      <c r="M66" s="43" t="str">
        <f>INDEX(Emp_List[ID],MATCH(Emp_Training_Tracker[[#This Row],[Person Name]],Emp_List[Name],0))</f>
        <v>P0080</v>
      </c>
    </row>
    <row r="67" spans="1:13" x14ac:dyDescent="0.3">
      <c r="A67" s="43" t="s">
        <v>97</v>
      </c>
      <c r="B67" s="43" t="s">
        <v>45</v>
      </c>
      <c r="C67" s="43" t="s">
        <v>59</v>
      </c>
      <c r="D67" s="43" t="s">
        <v>6</v>
      </c>
      <c r="E67" s="43" t="s">
        <v>21</v>
      </c>
      <c r="F67" s="44">
        <v>2000</v>
      </c>
      <c r="G67" s="43" t="s">
        <v>121</v>
      </c>
      <c r="H67" s="43">
        <v>1</v>
      </c>
      <c r="I67" s="45">
        <v>42136</v>
      </c>
      <c r="J67" s="43" t="str">
        <f>INDEX(Emp_List!$C$2:$C$101,MATCH(Emp_Training_Tracker!$B67,Emp_List!$B$2:$B$101,0))</f>
        <v>Finance</v>
      </c>
      <c r="K67" s="43" t="str">
        <f>TEXT(Emp_Training_Tracker[[#This Row],[Date]],"yyy")</f>
        <v>2015</v>
      </c>
      <c r="L67" s="43" t="str">
        <f>TEXT(Emp_Training_Tracker[[#This Row],[Date]],"MMM")</f>
        <v>May</v>
      </c>
      <c r="M67" s="43" t="str">
        <f>INDEX(Emp_List[ID],MATCH(Emp_Training_Tracker[[#This Row],[Person Name]],Emp_List[Name],0))</f>
        <v>P0054</v>
      </c>
    </row>
    <row r="68" spans="1:13" x14ac:dyDescent="0.3">
      <c r="A68" s="43" t="s">
        <v>98</v>
      </c>
      <c r="B68" s="43" t="s">
        <v>34</v>
      </c>
      <c r="C68" s="43" t="s">
        <v>5</v>
      </c>
      <c r="D68" s="43" t="s">
        <v>6</v>
      </c>
      <c r="E68" s="43" t="s">
        <v>7</v>
      </c>
      <c r="F68" s="44">
        <v>4000</v>
      </c>
      <c r="G68" s="43" t="s">
        <v>109</v>
      </c>
      <c r="H68" s="43">
        <v>1</v>
      </c>
      <c r="I68" s="45">
        <v>42023</v>
      </c>
      <c r="J68" s="43" t="str">
        <f>INDEX(Emp_List!$C$2:$C$101,MATCH(Emp_Training_Tracker!$B68,Emp_List!$B$2:$B$101,0))</f>
        <v>HR</v>
      </c>
      <c r="K68" s="43" t="str">
        <f>TEXT(Emp_Training_Tracker[[#This Row],[Date]],"yyy")</f>
        <v>2015</v>
      </c>
      <c r="L68" s="43" t="str">
        <f>TEXT(Emp_Training_Tracker[[#This Row],[Date]],"MMM")</f>
        <v>Jan</v>
      </c>
      <c r="M68" s="43" t="str">
        <f>INDEX(Emp_List[ID],MATCH(Emp_Training_Tracker[[#This Row],[Person Name]],Emp_List[Name],0))</f>
        <v>P0067</v>
      </c>
    </row>
    <row r="69" spans="1:13" x14ac:dyDescent="0.3">
      <c r="A69" s="43" t="s">
        <v>99</v>
      </c>
      <c r="B69" s="43" t="s">
        <v>20</v>
      </c>
      <c r="C69" s="43" t="s">
        <v>5</v>
      </c>
      <c r="D69" s="43" t="s">
        <v>6</v>
      </c>
      <c r="E69" s="43" t="s">
        <v>12</v>
      </c>
      <c r="F69" s="44">
        <v>4000</v>
      </c>
      <c r="G69" s="43" t="s">
        <v>109</v>
      </c>
      <c r="H69" s="43">
        <v>1</v>
      </c>
      <c r="I69" s="45">
        <v>42023</v>
      </c>
      <c r="J69" s="43" t="str">
        <f>INDEX(Emp_List!$C$2:$C$101,MATCH(Emp_Training_Tracker!$B69,Emp_List!$B$2:$B$101,0))</f>
        <v>Sales</v>
      </c>
      <c r="K69" s="43" t="str">
        <f>TEXT(Emp_Training_Tracker[[#This Row],[Date]],"yyy")</f>
        <v>2015</v>
      </c>
      <c r="L69" s="43" t="str">
        <f>TEXT(Emp_Training_Tracker[[#This Row],[Date]],"MMM")</f>
        <v>Jan</v>
      </c>
      <c r="M69" s="43" t="str">
        <f>INDEX(Emp_List[ID],MATCH(Emp_Training_Tracker[[#This Row],[Person Name]],Emp_List[Name],0))</f>
        <v>P0028</v>
      </c>
    </row>
    <row r="70" spans="1:13" x14ac:dyDescent="0.3">
      <c r="A70" s="43" t="s">
        <v>98</v>
      </c>
      <c r="B70" s="43" t="s">
        <v>79</v>
      </c>
      <c r="C70" s="43" t="s">
        <v>5</v>
      </c>
      <c r="D70" s="43" t="s">
        <v>6</v>
      </c>
      <c r="E70" s="43" t="s">
        <v>12</v>
      </c>
      <c r="F70" s="44">
        <v>4000</v>
      </c>
      <c r="G70" s="43" t="s">
        <v>109</v>
      </c>
      <c r="H70" s="43">
        <v>1</v>
      </c>
      <c r="I70" s="45">
        <v>42023</v>
      </c>
      <c r="J70" s="43" t="str">
        <f>INDEX(Emp_List!$C$2:$C$101,MATCH(Emp_Training_Tracker!$B70,Emp_List!$B$2:$B$101,0))</f>
        <v>HR</v>
      </c>
      <c r="K70" s="43" t="str">
        <f>TEXT(Emp_Training_Tracker[[#This Row],[Date]],"yyy")</f>
        <v>2015</v>
      </c>
      <c r="L70" s="43" t="str">
        <f>TEXT(Emp_Training_Tracker[[#This Row],[Date]],"MMM")</f>
        <v>Jan</v>
      </c>
      <c r="M70" s="43" t="str">
        <f>INDEX(Emp_List[ID],MATCH(Emp_Training_Tracker[[#This Row],[Person Name]],Emp_List[Name],0))</f>
        <v>P0055</v>
      </c>
    </row>
    <row r="71" spans="1:13" x14ac:dyDescent="0.3">
      <c r="A71" s="43" t="s">
        <v>97</v>
      </c>
      <c r="B71" s="43" t="s">
        <v>41</v>
      </c>
      <c r="C71" s="43" t="s">
        <v>23</v>
      </c>
      <c r="D71" s="43" t="s">
        <v>6</v>
      </c>
      <c r="E71" s="43"/>
      <c r="F71" s="44">
        <v>3000</v>
      </c>
      <c r="G71" s="43" t="s">
        <v>135</v>
      </c>
      <c r="H71" s="43">
        <v>1</v>
      </c>
      <c r="I71" s="45">
        <v>42373</v>
      </c>
      <c r="J71" s="43" t="str">
        <f>INDEX(Emp_List!$C$2:$C$101,MATCH(Emp_Training_Tracker!$B71,Emp_List!$B$2:$B$101,0))</f>
        <v>Finance</v>
      </c>
      <c r="K71" s="43" t="str">
        <f>TEXT(Emp_Training_Tracker[[#This Row],[Date]],"yyy")</f>
        <v>2016</v>
      </c>
      <c r="L71" s="43" t="str">
        <f>TEXT(Emp_Training_Tracker[[#This Row],[Date]],"MMM")</f>
        <v>Jan</v>
      </c>
      <c r="M71" s="43" t="str">
        <f>INDEX(Emp_List[ID],MATCH(Emp_Training_Tracker[[#This Row],[Person Name]],Emp_List[Name],0))</f>
        <v>P0094</v>
      </c>
    </row>
    <row r="72" spans="1:13" x14ac:dyDescent="0.3">
      <c r="A72" s="43" t="s">
        <v>97</v>
      </c>
      <c r="B72" s="43" t="s">
        <v>15</v>
      </c>
      <c r="C72" s="43" t="s">
        <v>31</v>
      </c>
      <c r="D72" s="43" t="s">
        <v>6</v>
      </c>
      <c r="E72" s="43" t="s">
        <v>12</v>
      </c>
      <c r="F72" s="44">
        <v>6000</v>
      </c>
      <c r="G72" s="43" t="s">
        <v>129</v>
      </c>
      <c r="H72" s="43">
        <v>1</v>
      </c>
      <c r="I72" s="45">
        <v>42254</v>
      </c>
      <c r="J72" s="43" t="str">
        <f>INDEX(Emp_List!$C$2:$C$101,MATCH(Emp_Training_Tracker!$B72,Emp_List!$B$2:$B$101,0))</f>
        <v>Sales</v>
      </c>
      <c r="K72" s="43" t="str">
        <f>TEXT(Emp_Training_Tracker[[#This Row],[Date]],"yyy")</f>
        <v>2015</v>
      </c>
      <c r="L72" s="43" t="str">
        <f>TEXT(Emp_Training_Tracker[[#This Row],[Date]],"MMM")</f>
        <v>Sep</v>
      </c>
      <c r="M72" s="43" t="str">
        <f>INDEX(Emp_List[ID],MATCH(Emp_Training_Tracker[[#This Row],[Person Name]],Emp_List[Name],0))</f>
        <v>P0058</v>
      </c>
    </row>
    <row r="73" spans="1:13" x14ac:dyDescent="0.3">
      <c r="A73" s="43" t="s">
        <v>97</v>
      </c>
      <c r="B73" s="43" t="s">
        <v>47</v>
      </c>
      <c r="C73" s="43" t="s">
        <v>23</v>
      </c>
      <c r="D73" s="43" t="s">
        <v>6</v>
      </c>
      <c r="E73" s="43"/>
      <c r="F73" s="44">
        <v>3000</v>
      </c>
      <c r="G73" s="43" t="s">
        <v>135</v>
      </c>
      <c r="H73" s="43">
        <v>1</v>
      </c>
      <c r="I73" s="45">
        <v>42373</v>
      </c>
      <c r="J73" s="43" t="str">
        <f>INDEX(Emp_List!$C$2:$C$101,MATCH(Emp_Training_Tracker!$B73,Emp_List!$B$2:$B$101,0))</f>
        <v>Finance</v>
      </c>
      <c r="K73" s="43" t="str">
        <f>TEXT(Emp_Training_Tracker[[#This Row],[Date]],"yyy")</f>
        <v>2016</v>
      </c>
      <c r="L73" s="43" t="str">
        <f>TEXT(Emp_Training_Tracker[[#This Row],[Date]],"MMM")</f>
        <v>Jan</v>
      </c>
      <c r="M73" s="43" t="str">
        <f>INDEX(Emp_List[ID],MATCH(Emp_Training_Tracker[[#This Row],[Person Name]],Emp_List[Name],0))</f>
        <v>P0034</v>
      </c>
    </row>
    <row r="74" spans="1:13" x14ac:dyDescent="0.3">
      <c r="A74" s="43" t="s">
        <v>97</v>
      </c>
      <c r="B74" s="43" t="s">
        <v>80</v>
      </c>
      <c r="C74" s="43" t="s">
        <v>54</v>
      </c>
      <c r="D74" s="43" t="s">
        <v>6</v>
      </c>
      <c r="E74" s="43" t="s">
        <v>7</v>
      </c>
      <c r="F74" s="44">
        <v>5000</v>
      </c>
      <c r="G74" s="43" t="s">
        <v>131</v>
      </c>
      <c r="H74" s="43">
        <v>1</v>
      </c>
      <c r="I74" s="45">
        <v>42292</v>
      </c>
      <c r="J74" s="43" t="str">
        <f>INDEX(Emp_List!$C$2:$C$101,MATCH(Emp_Training_Tracker!$B74,Emp_List!$B$2:$B$101,0))</f>
        <v>Finance</v>
      </c>
      <c r="K74" s="43" t="str">
        <f>TEXT(Emp_Training_Tracker[[#This Row],[Date]],"yyy")</f>
        <v>2015</v>
      </c>
      <c r="L74" s="43" t="str">
        <f>TEXT(Emp_Training_Tracker[[#This Row],[Date]],"MMM")</f>
        <v>Oct</v>
      </c>
      <c r="M74" s="43" t="str">
        <f>INDEX(Emp_List[ID],MATCH(Emp_Training_Tracker[[#This Row],[Person Name]],Emp_List[Name],0))</f>
        <v>P0016</v>
      </c>
    </row>
    <row r="75" spans="1:13" x14ac:dyDescent="0.3">
      <c r="A75" s="43" t="s">
        <v>97</v>
      </c>
      <c r="B75" s="43" t="s">
        <v>81</v>
      </c>
      <c r="C75" s="43" t="s">
        <v>50</v>
      </c>
      <c r="D75" s="43" t="s">
        <v>6</v>
      </c>
      <c r="E75" s="43" t="s">
        <v>17</v>
      </c>
      <c r="F75" s="44">
        <v>2000</v>
      </c>
      <c r="G75" s="43" t="s">
        <v>119</v>
      </c>
      <c r="H75" s="43">
        <v>1</v>
      </c>
      <c r="I75" s="45">
        <v>42111</v>
      </c>
      <c r="J75" s="43" t="str">
        <f>INDEX(Emp_List!$C$2:$C$101,MATCH(Emp_Training_Tracker!$B75,Emp_List!$B$2:$B$101,0))</f>
        <v>Finance</v>
      </c>
      <c r="K75" s="43" t="str">
        <f>TEXT(Emp_Training_Tracker[[#This Row],[Date]],"yyy")</f>
        <v>2015</v>
      </c>
      <c r="L75" s="43" t="str">
        <f>TEXT(Emp_Training_Tracker[[#This Row],[Date]],"MMM")</f>
        <v>Apr</v>
      </c>
      <c r="M75" s="43" t="str">
        <f>INDEX(Emp_List[ID],MATCH(Emp_Training_Tracker[[#This Row],[Person Name]],Emp_List[Name],0))</f>
        <v>P0073</v>
      </c>
    </row>
    <row r="76" spans="1:13" x14ac:dyDescent="0.3">
      <c r="A76" s="43" t="s">
        <v>97</v>
      </c>
      <c r="B76" s="43" t="s">
        <v>82</v>
      </c>
      <c r="C76" s="43" t="s">
        <v>19</v>
      </c>
      <c r="D76" s="43" t="s">
        <v>6</v>
      </c>
      <c r="E76" s="43" t="s">
        <v>17</v>
      </c>
      <c r="F76" s="44">
        <v>7000</v>
      </c>
      <c r="G76" s="43" t="s">
        <v>130</v>
      </c>
      <c r="H76" s="43">
        <v>1</v>
      </c>
      <c r="I76" s="45">
        <v>42268</v>
      </c>
      <c r="J76" s="43" t="str">
        <f>INDEX(Emp_List!$C$2:$C$101,MATCH(Emp_Training_Tracker!$B76,Emp_List!$B$2:$B$101,0))</f>
        <v>Marketing</v>
      </c>
      <c r="K76" s="43" t="str">
        <f>TEXT(Emp_Training_Tracker[[#This Row],[Date]],"yyy")</f>
        <v>2015</v>
      </c>
      <c r="L76" s="43" t="str">
        <f>TEXT(Emp_Training_Tracker[[#This Row],[Date]],"MMM")</f>
        <v>Sep</v>
      </c>
      <c r="M76" s="43" t="str">
        <f>INDEX(Emp_List[ID],MATCH(Emp_Training_Tracker[[#This Row],[Person Name]],Emp_List[Name],0))</f>
        <v>P0037</v>
      </c>
    </row>
    <row r="77" spans="1:13" x14ac:dyDescent="0.3">
      <c r="A77" s="43" t="s">
        <v>97</v>
      </c>
      <c r="B77" s="43" t="s">
        <v>27</v>
      </c>
      <c r="C77" s="43" t="s">
        <v>61</v>
      </c>
      <c r="D77" s="43" t="s">
        <v>6</v>
      </c>
      <c r="E77" s="43" t="s">
        <v>21</v>
      </c>
      <c r="F77" s="44">
        <v>2000</v>
      </c>
      <c r="G77" s="43" t="s">
        <v>111</v>
      </c>
      <c r="H77" s="43">
        <v>1</v>
      </c>
      <c r="I77" s="45">
        <v>42034</v>
      </c>
      <c r="J77" s="43" t="str">
        <f>INDEX(Emp_List!$C$2:$C$101,MATCH(Emp_Training_Tracker!$B77,Emp_List!$B$2:$B$101,0))</f>
        <v>Operations</v>
      </c>
      <c r="K77" s="43" t="str">
        <f>TEXT(Emp_Training_Tracker[[#This Row],[Date]],"yyy")</f>
        <v>2015</v>
      </c>
      <c r="L77" s="43" t="str">
        <f>TEXT(Emp_Training_Tracker[[#This Row],[Date]],"MMM")</f>
        <v>Jan</v>
      </c>
      <c r="M77" s="43" t="str">
        <f>INDEX(Emp_List[ID],MATCH(Emp_Training_Tracker[[#This Row],[Person Name]],Emp_List[Name],0))</f>
        <v>P0019</v>
      </c>
    </row>
    <row r="78" spans="1:13" x14ac:dyDescent="0.3">
      <c r="A78" s="43" t="s">
        <v>97</v>
      </c>
      <c r="B78" s="43" t="s">
        <v>51</v>
      </c>
      <c r="C78" s="43" t="s">
        <v>65</v>
      </c>
      <c r="D78" s="43" t="s">
        <v>6</v>
      </c>
      <c r="E78" s="43" t="s">
        <v>32</v>
      </c>
      <c r="F78" s="44">
        <v>6000</v>
      </c>
      <c r="G78" s="43" t="s">
        <v>113</v>
      </c>
      <c r="H78" s="43">
        <v>1</v>
      </c>
      <c r="I78" s="45">
        <v>42047</v>
      </c>
      <c r="J78" s="43" t="str">
        <f>INDEX(Emp_List!$C$2:$C$101,MATCH(Emp_Training_Tracker!$B78,Emp_List!$B$2:$B$101,0))</f>
        <v>Operations</v>
      </c>
      <c r="K78" s="43" t="str">
        <f>TEXT(Emp_Training_Tracker[[#This Row],[Date]],"yyy")</f>
        <v>2015</v>
      </c>
      <c r="L78" s="43" t="str">
        <f>TEXT(Emp_Training_Tracker[[#This Row],[Date]],"MMM")</f>
        <v>Feb</v>
      </c>
      <c r="M78" s="43" t="str">
        <f>INDEX(Emp_List[ID],MATCH(Emp_Training_Tracker[[#This Row],[Person Name]],Emp_List[Name],0))</f>
        <v>P0009</v>
      </c>
    </row>
    <row r="79" spans="1:13" x14ac:dyDescent="0.3">
      <c r="A79" s="43" t="s">
        <v>97</v>
      </c>
      <c r="B79" s="43" t="s">
        <v>83</v>
      </c>
      <c r="C79" s="43" t="s">
        <v>52</v>
      </c>
      <c r="D79" s="43" t="s">
        <v>6</v>
      </c>
      <c r="E79" s="43" t="s">
        <v>7</v>
      </c>
      <c r="F79" s="44">
        <v>3000</v>
      </c>
      <c r="G79" s="43" t="s">
        <v>123</v>
      </c>
      <c r="H79" s="43">
        <v>1</v>
      </c>
      <c r="I79" s="45">
        <v>42156</v>
      </c>
      <c r="J79" s="43" t="str">
        <f>INDEX(Emp_List!$C$2:$C$101,MATCH(Emp_Training_Tracker!$B79,Emp_List!$B$2:$B$101,0))</f>
        <v>Sales</v>
      </c>
      <c r="K79" s="43" t="str">
        <f>TEXT(Emp_Training_Tracker[[#This Row],[Date]],"yyy")</f>
        <v>2015</v>
      </c>
      <c r="L79" s="43" t="str">
        <f>TEXT(Emp_Training_Tracker[[#This Row],[Date]],"MMM")</f>
        <v>Jun</v>
      </c>
      <c r="M79" s="43" t="str">
        <f>INDEX(Emp_List[ID],MATCH(Emp_Training_Tracker[[#This Row],[Person Name]],Emp_List[Name],0))</f>
        <v>P0018</v>
      </c>
    </row>
    <row r="80" spans="1:13" x14ac:dyDescent="0.3">
      <c r="A80" s="43" t="s">
        <v>97</v>
      </c>
      <c r="B80" s="43" t="s">
        <v>47</v>
      </c>
      <c r="C80" s="43" t="s">
        <v>52</v>
      </c>
      <c r="D80" s="43" t="s">
        <v>6</v>
      </c>
      <c r="E80" s="43" t="s">
        <v>17</v>
      </c>
      <c r="F80" s="44">
        <v>3000</v>
      </c>
      <c r="G80" s="43" t="s">
        <v>123</v>
      </c>
      <c r="H80" s="43">
        <v>1</v>
      </c>
      <c r="I80" s="45">
        <v>42156</v>
      </c>
      <c r="J80" s="43" t="str">
        <f>INDEX(Emp_List!$C$2:$C$101,MATCH(Emp_Training_Tracker!$B80,Emp_List!$B$2:$B$101,0))</f>
        <v>Finance</v>
      </c>
      <c r="K80" s="43" t="str">
        <f>TEXT(Emp_Training_Tracker[[#This Row],[Date]],"yyy")</f>
        <v>2015</v>
      </c>
      <c r="L80" s="43" t="str">
        <f>TEXT(Emp_Training_Tracker[[#This Row],[Date]],"MMM")</f>
        <v>Jun</v>
      </c>
      <c r="M80" s="43" t="str">
        <f>INDEX(Emp_List[ID],MATCH(Emp_Training_Tracker[[#This Row],[Person Name]],Emp_List[Name],0))</f>
        <v>P0034</v>
      </c>
    </row>
    <row r="81" spans="1:13" x14ac:dyDescent="0.3">
      <c r="A81" s="43" t="s">
        <v>97</v>
      </c>
      <c r="B81" s="43" t="s">
        <v>60</v>
      </c>
      <c r="C81" s="43" t="s">
        <v>16</v>
      </c>
      <c r="D81" s="43" t="s">
        <v>6</v>
      </c>
      <c r="E81" s="43" t="s">
        <v>32</v>
      </c>
      <c r="F81" s="44">
        <v>7000</v>
      </c>
      <c r="G81" s="43" t="s">
        <v>125</v>
      </c>
      <c r="H81" s="43">
        <v>1</v>
      </c>
      <c r="I81" s="45">
        <v>42180</v>
      </c>
      <c r="J81" s="43" t="str">
        <f>INDEX(Emp_List!$C$2:$C$101,MATCH(Emp_Training_Tracker!$B81,Emp_List!$B$2:$B$101,0))</f>
        <v>Marketing</v>
      </c>
      <c r="K81" s="43" t="str">
        <f>TEXT(Emp_Training_Tracker[[#This Row],[Date]],"yyy")</f>
        <v>2015</v>
      </c>
      <c r="L81" s="43" t="str">
        <f>TEXT(Emp_Training_Tracker[[#This Row],[Date]],"MMM")</f>
        <v>Jun</v>
      </c>
      <c r="M81" s="43" t="str">
        <f>INDEX(Emp_List[ID],MATCH(Emp_Training_Tracker[[#This Row],[Person Name]],Emp_List[Name],0))</f>
        <v>P0004</v>
      </c>
    </row>
    <row r="82" spans="1:13" x14ac:dyDescent="0.3">
      <c r="A82" s="43" t="s">
        <v>97</v>
      </c>
      <c r="B82" s="43" t="s">
        <v>60</v>
      </c>
      <c r="C82" s="43" t="s">
        <v>19</v>
      </c>
      <c r="D82" s="43" t="s">
        <v>6</v>
      </c>
      <c r="E82" s="43" t="s">
        <v>12</v>
      </c>
      <c r="F82" s="44">
        <v>7000</v>
      </c>
      <c r="G82" s="43" t="s">
        <v>130</v>
      </c>
      <c r="H82" s="43">
        <v>1</v>
      </c>
      <c r="I82" s="45">
        <v>42268</v>
      </c>
      <c r="J82" s="43" t="str">
        <f>INDEX(Emp_List!$C$2:$C$101,MATCH(Emp_Training_Tracker!$B82,Emp_List!$B$2:$B$101,0))</f>
        <v>Marketing</v>
      </c>
      <c r="K82" s="43" t="str">
        <f>TEXT(Emp_Training_Tracker[[#This Row],[Date]],"yyy")</f>
        <v>2015</v>
      </c>
      <c r="L82" s="43" t="str">
        <f>TEXT(Emp_Training_Tracker[[#This Row],[Date]],"MMM")</f>
        <v>Sep</v>
      </c>
      <c r="M82" s="43" t="str">
        <f>INDEX(Emp_List[ID],MATCH(Emp_Training_Tracker[[#This Row],[Person Name]],Emp_List[Name],0))</f>
        <v>P0004</v>
      </c>
    </row>
    <row r="83" spans="1:13" x14ac:dyDescent="0.3">
      <c r="A83" s="43" t="s">
        <v>97</v>
      </c>
      <c r="B83" s="43" t="s">
        <v>18</v>
      </c>
      <c r="C83" s="43" t="s">
        <v>9</v>
      </c>
      <c r="D83" s="43" t="s">
        <v>6</v>
      </c>
      <c r="E83" s="43"/>
      <c r="F83" s="44">
        <v>6000</v>
      </c>
      <c r="G83" s="43" t="s">
        <v>136</v>
      </c>
      <c r="H83" s="43">
        <v>1</v>
      </c>
      <c r="I83" s="45">
        <v>42384</v>
      </c>
      <c r="J83" s="43" t="str">
        <f>INDEX(Emp_List!$C$2:$C$101,MATCH(Emp_Training_Tracker!$B83,Emp_List!$B$2:$B$101,0))</f>
        <v>Sales</v>
      </c>
      <c r="K83" s="43" t="str">
        <f>TEXT(Emp_Training_Tracker[[#This Row],[Date]],"yyy")</f>
        <v>2016</v>
      </c>
      <c r="L83" s="43" t="str">
        <f>TEXT(Emp_Training_Tracker[[#This Row],[Date]],"MMM")</f>
        <v>Jan</v>
      </c>
      <c r="M83" s="43" t="str">
        <f>INDEX(Emp_List[ID],MATCH(Emp_Training_Tracker[[#This Row],[Person Name]],Emp_List[Name],0))</f>
        <v>P0077</v>
      </c>
    </row>
    <row r="84" spans="1:13" x14ac:dyDescent="0.3">
      <c r="A84" s="43" t="s">
        <v>97</v>
      </c>
      <c r="B84" s="43" t="s">
        <v>70</v>
      </c>
      <c r="C84" s="43" t="s">
        <v>46</v>
      </c>
      <c r="D84" s="43" t="s">
        <v>6</v>
      </c>
      <c r="E84" s="43" t="s">
        <v>17</v>
      </c>
      <c r="F84" s="44">
        <v>5000</v>
      </c>
      <c r="G84" s="43" t="s">
        <v>127</v>
      </c>
      <c r="H84" s="43">
        <v>0.5</v>
      </c>
      <c r="I84" s="45">
        <v>42213</v>
      </c>
      <c r="J84" s="43" t="str">
        <f>INDEX(Emp_List!$C$2:$C$101,MATCH(Emp_Training_Tracker!$B84,Emp_List!$B$2:$B$101,0))</f>
        <v>Finance</v>
      </c>
      <c r="K84" s="43" t="str">
        <f>TEXT(Emp_Training_Tracker[[#This Row],[Date]],"yyy")</f>
        <v>2015</v>
      </c>
      <c r="L84" s="43" t="str">
        <f>TEXT(Emp_Training_Tracker[[#This Row],[Date]],"MMM")</f>
        <v>Jul</v>
      </c>
      <c r="M84" s="43" t="str">
        <f>INDEX(Emp_List[ID],MATCH(Emp_Training_Tracker[[#This Row],[Person Name]],Emp_List[Name],0))</f>
        <v>P0038</v>
      </c>
    </row>
    <row r="85" spans="1:13" x14ac:dyDescent="0.3">
      <c r="A85" s="43" t="s">
        <v>99</v>
      </c>
      <c r="B85" s="43" t="s">
        <v>60</v>
      </c>
      <c r="C85" s="43" t="s">
        <v>19</v>
      </c>
      <c r="D85" s="43" t="s">
        <v>6</v>
      </c>
      <c r="E85" s="43" t="s">
        <v>7</v>
      </c>
      <c r="F85" s="44">
        <v>7000</v>
      </c>
      <c r="G85" s="43" t="s">
        <v>130</v>
      </c>
      <c r="H85" s="43">
        <v>1</v>
      </c>
      <c r="I85" s="45">
        <v>42268</v>
      </c>
      <c r="J85" s="43" t="str">
        <f>INDEX(Emp_List!$C$2:$C$101,MATCH(Emp_Training_Tracker!$B85,Emp_List!$B$2:$B$101,0))</f>
        <v>Marketing</v>
      </c>
      <c r="K85" s="43" t="str">
        <f>TEXT(Emp_Training_Tracker[[#This Row],[Date]],"yyy")</f>
        <v>2015</v>
      </c>
      <c r="L85" s="43" t="str">
        <f>TEXT(Emp_Training_Tracker[[#This Row],[Date]],"MMM")</f>
        <v>Sep</v>
      </c>
      <c r="M85" s="43" t="str">
        <f>INDEX(Emp_List[ID],MATCH(Emp_Training_Tracker[[#This Row],[Person Name]],Emp_List[Name],0))</f>
        <v>P0004</v>
      </c>
    </row>
    <row r="86" spans="1:13" x14ac:dyDescent="0.3">
      <c r="A86" s="43" t="s">
        <v>97</v>
      </c>
      <c r="B86" s="43" t="s">
        <v>69</v>
      </c>
      <c r="C86" s="43" t="s">
        <v>56</v>
      </c>
      <c r="D86" s="43" t="s">
        <v>6</v>
      </c>
      <c r="E86" s="43" t="s">
        <v>7</v>
      </c>
      <c r="F86" s="44">
        <v>2000</v>
      </c>
      <c r="G86" s="43" t="s">
        <v>117</v>
      </c>
      <c r="H86" s="43">
        <v>1</v>
      </c>
      <c r="I86" s="45">
        <v>42087</v>
      </c>
      <c r="J86" s="43" t="str">
        <f>INDEX(Emp_List!$C$2:$C$101,MATCH(Emp_Training_Tracker!$B86,Emp_List!$B$2:$B$101,0))</f>
        <v>Sales</v>
      </c>
      <c r="K86" s="43" t="str">
        <f>TEXT(Emp_Training_Tracker[[#This Row],[Date]],"yyy")</f>
        <v>2015</v>
      </c>
      <c r="L86" s="43" t="str">
        <f>TEXT(Emp_Training_Tracker[[#This Row],[Date]],"MMM")</f>
        <v>Mar</v>
      </c>
      <c r="M86" s="43" t="str">
        <f>INDEX(Emp_List[ID],MATCH(Emp_Training_Tracker[[#This Row],[Person Name]],Emp_List[Name],0))</f>
        <v>P0008</v>
      </c>
    </row>
    <row r="87" spans="1:13" x14ac:dyDescent="0.3">
      <c r="A87" s="43" t="s">
        <v>97</v>
      </c>
      <c r="B87" s="43" t="s">
        <v>74</v>
      </c>
      <c r="C87" s="43" t="s">
        <v>9</v>
      </c>
      <c r="D87" s="43" t="s">
        <v>6</v>
      </c>
      <c r="E87" s="43"/>
      <c r="F87" s="44">
        <v>6000</v>
      </c>
      <c r="G87" s="43" t="s">
        <v>136</v>
      </c>
      <c r="H87" s="43">
        <v>1</v>
      </c>
      <c r="I87" s="45">
        <v>42384</v>
      </c>
      <c r="J87" s="43" t="str">
        <f>INDEX(Emp_List!$C$2:$C$101,MATCH(Emp_Training_Tracker!$B87,Emp_List!$B$2:$B$101,0))</f>
        <v>Marketing</v>
      </c>
      <c r="K87" s="43" t="str">
        <f>TEXT(Emp_Training_Tracker[[#This Row],[Date]],"yyy")</f>
        <v>2016</v>
      </c>
      <c r="L87" s="43" t="str">
        <f>TEXT(Emp_Training_Tracker[[#This Row],[Date]],"MMM")</f>
        <v>Jan</v>
      </c>
      <c r="M87" s="43" t="str">
        <f>INDEX(Emp_List[ID],MATCH(Emp_Training_Tracker[[#This Row],[Person Name]],Emp_List[Name],0))</f>
        <v>P0045</v>
      </c>
    </row>
    <row r="88" spans="1:13" x14ac:dyDescent="0.3">
      <c r="A88" s="43" t="s">
        <v>97</v>
      </c>
      <c r="B88" s="43" t="s">
        <v>53</v>
      </c>
      <c r="C88" s="43" t="s">
        <v>65</v>
      </c>
      <c r="D88" s="43" t="s">
        <v>6</v>
      </c>
      <c r="E88" s="43" t="s">
        <v>17</v>
      </c>
      <c r="F88" s="44">
        <v>6000</v>
      </c>
      <c r="G88" s="43" t="s">
        <v>113</v>
      </c>
      <c r="H88" s="43">
        <v>1</v>
      </c>
      <c r="I88" s="45">
        <v>42047</v>
      </c>
      <c r="J88" s="43" t="str">
        <f>INDEX(Emp_List!$C$2:$C$101,MATCH(Emp_Training_Tracker!$B88,Emp_List!$B$2:$B$101,0))</f>
        <v>Finance</v>
      </c>
      <c r="K88" s="43" t="str">
        <f>TEXT(Emp_Training_Tracker[[#This Row],[Date]],"yyy")</f>
        <v>2015</v>
      </c>
      <c r="L88" s="43" t="str">
        <f>TEXT(Emp_Training_Tracker[[#This Row],[Date]],"MMM")</f>
        <v>Feb</v>
      </c>
      <c r="M88" s="43" t="str">
        <f>INDEX(Emp_List[ID],MATCH(Emp_Training_Tracker[[#This Row],[Person Name]],Emp_List[Name],0))</f>
        <v>P0044</v>
      </c>
    </row>
    <row r="89" spans="1:13" x14ac:dyDescent="0.3">
      <c r="A89" s="43" t="s">
        <v>97</v>
      </c>
      <c r="B89" s="43" t="s">
        <v>48</v>
      </c>
      <c r="C89" s="43" t="s">
        <v>54</v>
      </c>
      <c r="D89" s="43" t="s">
        <v>6</v>
      </c>
      <c r="E89" s="43" t="s">
        <v>32</v>
      </c>
      <c r="F89" s="44">
        <v>5000</v>
      </c>
      <c r="G89" s="43" t="s">
        <v>131</v>
      </c>
      <c r="H89" s="43">
        <v>1</v>
      </c>
      <c r="I89" s="45">
        <v>42292</v>
      </c>
      <c r="J89" s="43" t="str">
        <f>INDEX(Emp_List!$C$2:$C$101,MATCH(Emp_Training_Tracker!$B89,Emp_List!$B$2:$B$101,0))</f>
        <v>Finance</v>
      </c>
      <c r="K89" s="43" t="str">
        <f>TEXT(Emp_Training_Tracker[[#This Row],[Date]],"yyy")</f>
        <v>2015</v>
      </c>
      <c r="L89" s="43" t="str">
        <f>TEXT(Emp_Training_Tracker[[#This Row],[Date]],"MMM")</f>
        <v>Oct</v>
      </c>
      <c r="M89" s="43" t="str">
        <f>INDEX(Emp_List[ID],MATCH(Emp_Training_Tracker[[#This Row],[Person Name]],Emp_List[Name],0))</f>
        <v>P0080</v>
      </c>
    </row>
    <row r="90" spans="1:13" x14ac:dyDescent="0.3">
      <c r="A90" s="43" t="s">
        <v>99</v>
      </c>
      <c r="B90" s="43" t="s">
        <v>69</v>
      </c>
      <c r="C90" s="43" t="s">
        <v>11</v>
      </c>
      <c r="D90" s="43" t="s">
        <v>6</v>
      </c>
      <c r="E90" s="43" t="s">
        <v>17</v>
      </c>
      <c r="F90" s="44">
        <v>5000</v>
      </c>
      <c r="G90" s="43" t="s">
        <v>107</v>
      </c>
      <c r="H90" s="43">
        <v>1</v>
      </c>
      <c r="I90" s="45">
        <v>42009</v>
      </c>
      <c r="J90" s="43" t="str">
        <f>INDEX(Emp_List!$C$2:$C$101,MATCH(Emp_Training_Tracker!$B90,Emp_List!$B$2:$B$101,0))</f>
        <v>Sales</v>
      </c>
      <c r="K90" s="43" t="str">
        <f>TEXT(Emp_Training_Tracker[[#This Row],[Date]],"yyy")</f>
        <v>2015</v>
      </c>
      <c r="L90" s="43" t="str">
        <f>TEXT(Emp_Training_Tracker[[#This Row],[Date]],"MMM")</f>
        <v>Jan</v>
      </c>
      <c r="M90" s="43" t="str">
        <f>INDEX(Emp_List[ID],MATCH(Emp_Training_Tracker[[#This Row],[Person Name]],Emp_List[Name],0))</f>
        <v>P0008</v>
      </c>
    </row>
    <row r="91" spans="1:13" x14ac:dyDescent="0.3">
      <c r="A91" s="43" t="s">
        <v>97</v>
      </c>
      <c r="B91" s="43" t="s">
        <v>4</v>
      </c>
      <c r="C91" s="43" t="s">
        <v>52</v>
      </c>
      <c r="D91" s="43" t="s">
        <v>6</v>
      </c>
      <c r="E91" s="43" t="s">
        <v>12</v>
      </c>
      <c r="F91" s="44">
        <v>3000</v>
      </c>
      <c r="G91" s="43" t="s">
        <v>123</v>
      </c>
      <c r="H91" s="43">
        <v>1</v>
      </c>
      <c r="I91" s="45">
        <v>42156</v>
      </c>
      <c r="J91" s="43" t="str">
        <f>INDEX(Emp_List!$C$2:$C$101,MATCH(Emp_Training_Tracker!$B91,Emp_List!$B$2:$B$101,0))</f>
        <v>IT</v>
      </c>
      <c r="K91" s="43" t="str">
        <f>TEXT(Emp_Training_Tracker[[#This Row],[Date]],"yyy")</f>
        <v>2015</v>
      </c>
      <c r="L91" s="43" t="str">
        <f>TEXT(Emp_Training_Tracker[[#This Row],[Date]],"MMM")</f>
        <v>Jun</v>
      </c>
      <c r="M91" s="43" t="str">
        <f>INDEX(Emp_List[ID],MATCH(Emp_Training_Tracker[[#This Row],[Person Name]],Emp_List[Name],0))</f>
        <v>P0093</v>
      </c>
    </row>
    <row r="92" spans="1:13" x14ac:dyDescent="0.3">
      <c r="A92" s="43" t="s">
        <v>97</v>
      </c>
      <c r="B92" s="43" t="s">
        <v>22</v>
      </c>
      <c r="C92" s="43" t="s">
        <v>31</v>
      </c>
      <c r="D92" s="43" t="s">
        <v>6</v>
      </c>
      <c r="E92" s="43" t="s">
        <v>21</v>
      </c>
      <c r="F92" s="44">
        <v>6000</v>
      </c>
      <c r="G92" s="43" t="s">
        <v>129</v>
      </c>
      <c r="H92" s="43">
        <v>1</v>
      </c>
      <c r="I92" s="45">
        <v>42254</v>
      </c>
      <c r="J92" s="43" t="str">
        <f>INDEX(Emp_List!$C$2:$C$101,MATCH(Emp_Training_Tracker!$B92,Emp_List!$B$2:$B$101,0))</f>
        <v>Operations</v>
      </c>
      <c r="K92" s="43" t="str">
        <f>TEXT(Emp_Training_Tracker[[#This Row],[Date]],"yyy")</f>
        <v>2015</v>
      </c>
      <c r="L92" s="43" t="str">
        <f>TEXT(Emp_Training_Tracker[[#This Row],[Date]],"MMM")</f>
        <v>Sep</v>
      </c>
      <c r="M92" s="43" t="str">
        <f>INDEX(Emp_List[ID],MATCH(Emp_Training_Tracker[[#This Row],[Person Name]],Emp_List[Name],0))</f>
        <v>P0091</v>
      </c>
    </row>
    <row r="93" spans="1:13" x14ac:dyDescent="0.3">
      <c r="A93" s="43" t="s">
        <v>97</v>
      </c>
      <c r="B93" s="43" t="s">
        <v>83</v>
      </c>
      <c r="C93" s="43" t="s">
        <v>11</v>
      </c>
      <c r="D93" s="43" t="s">
        <v>6</v>
      </c>
      <c r="E93" s="43" t="s">
        <v>21</v>
      </c>
      <c r="F93" s="44">
        <v>5000</v>
      </c>
      <c r="G93" s="43" t="s">
        <v>107</v>
      </c>
      <c r="H93" s="43">
        <v>1</v>
      </c>
      <c r="I93" s="45">
        <v>42009</v>
      </c>
      <c r="J93" s="43" t="str">
        <f>INDEX(Emp_List!$C$2:$C$101,MATCH(Emp_Training_Tracker!$B93,Emp_List!$B$2:$B$101,0))</f>
        <v>Sales</v>
      </c>
      <c r="K93" s="43" t="str">
        <f>TEXT(Emp_Training_Tracker[[#This Row],[Date]],"yyy")</f>
        <v>2015</v>
      </c>
      <c r="L93" s="43" t="str">
        <f>TEXT(Emp_Training_Tracker[[#This Row],[Date]],"MMM")</f>
        <v>Jan</v>
      </c>
      <c r="M93" s="43" t="str">
        <f>INDEX(Emp_List[ID],MATCH(Emp_Training_Tracker[[#This Row],[Person Name]],Emp_List[Name],0))</f>
        <v>P0018</v>
      </c>
    </row>
    <row r="94" spans="1:13" x14ac:dyDescent="0.3">
      <c r="A94" s="43" t="s">
        <v>97</v>
      </c>
      <c r="B94" s="43" t="s">
        <v>4</v>
      </c>
      <c r="C94" s="43" t="s">
        <v>73</v>
      </c>
      <c r="D94" s="43" t="s">
        <v>6</v>
      </c>
      <c r="E94" s="43" t="s">
        <v>17</v>
      </c>
      <c r="F94" s="44">
        <v>7000</v>
      </c>
      <c r="G94" s="43" t="s">
        <v>128</v>
      </c>
      <c r="H94" s="43">
        <v>1</v>
      </c>
      <c r="I94" s="45">
        <v>42226</v>
      </c>
      <c r="J94" s="43" t="str">
        <f>INDEX(Emp_List!$C$2:$C$101,MATCH(Emp_Training_Tracker!$B94,Emp_List!$B$2:$B$101,0))</f>
        <v>IT</v>
      </c>
      <c r="K94" s="43" t="str">
        <f>TEXT(Emp_Training_Tracker[[#This Row],[Date]],"yyy")</f>
        <v>2015</v>
      </c>
      <c r="L94" s="43" t="str">
        <f>TEXT(Emp_Training_Tracker[[#This Row],[Date]],"MMM")</f>
        <v>Aug</v>
      </c>
      <c r="M94" s="43" t="str">
        <f>INDEX(Emp_List[ID],MATCH(Emp_Training_Tracker[[#This Row],[Person Name]],Emp_List[Name],0))</f>
        <v>P0093</v>
      </c>
    </row>
    <row r="95" spans="1:13" x14ac:dyDescent="0.3">
      <c r="A95" s="43" t="s">
        <v>97</v>
      </c>
      <c r="B95" s="43" t="s">
        <v>84</v>
      </c>
      <c r="C95" s="43" t="s">
        <v>54</v>
      </c>
      <c r="D95" s="43" t="s">
        <v>6</v>
      </c>
      <c r="E95" s="43" t="s">
        <v>12</v>
      </c>
      <c r="F95" s="44">
        <v>5000</v>
      </c>
      <c r="G95" s="43" t="s">
        <v>131</v>
      </c>
      <c r="H95" s="43">
        <v>1</v>
      </c>
      <c r="I95" s="45">
        <v>42292</v>
      </c>
      <c r="J95" s="43" t="str">
        <f>INDEX(Emp_List!$C$2:$C$101,MATCH(Emp_Training_Tracker!$B95,Emp_List!$B$2:$B$101,0))</f>
        <v>Sales</v>
      </c>
      <c r="K95" s="43" t="str">
        <f>TEXT(Emp_Training_Tracker[[#This Row],[Date]],"yyy")</f>
        <v>2015</v>
      </c>
      <c r="L95" s="43" t="str">
        <f>TEXT(Emp_Training_Tracker[[#This Row],[Date]],"MMM")</f>
        <v>Oct</v>
      </c>
      <c r="M95" s="43" t="str">
        <f>INDEX(Emp_List[ID],MATCH(Emp_Training_Tracker[[#This Row],[Person Name]],Emp_List[Name],0))</f>
        <v>P0084</v>
      </c>
    </row>
    <row r="96" spans="1:13" x14ac:dyDescent="0.3">
      <c r="A96" s="43" t="s">
        <v>97</v>
      </c>
      <c r="B96" s="43" t="s">
        <v>85</v>
      </c>
      <c r="C96" s="43" t="s">
        <v>16</v>
      </c>
      <c r="D96" s="43" t="s">
        <v>6</v>
      </c>
      <c r="E96" s="43" t="s">
        <v>7</v>
      </c>
      <c r="F96" s="44">
        <v>7000</v>
      </c>
      <c r="G96" s="43" t="s">
        <v>125</v>
      </c>
      <c r="H96" s="43">
        <v>1</v>
      </c>
      <c r="I96" s="45">
        <v>42180</v>
      </c>
      <c r="J96" s="43" t="str">
        <f>INDEX(Emp_List!$C$2:$C$101,MATCH(Emp_Training_Tracker!$B96,Emp_List!$B$2:$B$101,0))</f>
        <v>Finance</v>
      </c>
      <c r="K96" s="43" t="str">
        <f>TEXT(Emp_Training_Tracker[[#This Row],[Date]],"yyy")</f>
        <v>2015</v>
      </c>
      <c r="L96" s="43" t="str">
        <f>TEXT(Emp_Training_Tracker[[#This Row],[Date]],"MMM")</f>
        <v>Jun</v>
      </c>
      <c r="M96" s="43" t="str">
        <f>INDEX(Emp_List[ID],MATCH(Emp_Training_Tracker[[#This Row],[Person Name]],Emp_List[Name],0))</f>
        <v>P0020</v>
      </c>
    </row>
    <row r="97" spans="1:13" x14ac:dyDescent="0.3">
      <c r="A97" s="43" t="s">
        <v>97</v>
      </c>
      <c r="B97" s="43" t="s">
        <v>25</v>
      </c>
      <c r="C97" s="43" t="s">
        <v>46</v>
      </c>
      <c r="D97" s="43" t="s">
        <v>6</v>
      </c>
      <c r="E97" s="43" t="s">
        <v>7</v>
      </c>
      <c r="F97" s="44">
        <v>5000</v>
      </c>
      <c r="G97" s="43" t="s">
        <v>127</v>
      </c>
      <c r="H97" s="43">
        <v>0.5</v>
      </c>
      <c r="I97" s="45">
        <v>42213</v>
      </c>
      <c r="J97" s="43" t="str">
        <f>INDEX(Emp_List!$C$2:$C$101,MATCH(Emp_Training_Tracker!$B97,Emp_List!$B$2:$B$101,0))</f>
        <v>IT</v>
      </c>
      <c r="K97" s="43" t="str">
        <f>TEXT(Emp_Training_Tracker[[#This Row],[Date]],"yyy")</f>
        <v>2015</v>
      </c>
      <c r="L97" s="43" t="str">
        <f>TEXT(Emp_Training_Tracker[[#This Row],[Date]],"MMM")</f>
        <v>Jul</v>
      </c>
      <c r="M97" s="43" t="str">
        <f>INDEX(Emp_List[ID],MATCH(Emp_Training_Tracker[[#This Row],[Person Name]],Emp_List[Name],0))</f>
        <v>P0026</v>
      </c>
    </row>
    <row r="98" spans="1:13" x14ac:dyDescent="0.3">
      <c r="A98" s="43" t="s">
        <v>97</v>
      </c>
      <c r="B98" s="43" t="s">
        <v>27</v>
      </c>
      <c r="C98" s="43" t="s">
        <v>11</v>
      </c>
      <c r="D98" s="43" t="s">
        <v>6</v>
      </c>
      <c r="E98" s="43" t="s">
        <v>32</v>
      </c>
      <c r="F98" s="44">
        <v>5000</v>
      </c>
      <c r="G98" s="43" t="s">
        <v>107</v>
      </c>
      <c r="H98" s="43">
        <v>1</v>
      </c>
      <c r="I98" s="45">
        <v>42009</v>
      </c>
      <c r="J98" s="43" t="str">
        <f>INDEX(Emp_List!$C$2:$C$101,MATCH(Emp_Training_Tracker!$B98,Emp_List!$B$2:$B$101,0))</f>
        <v>Operations</v>
      </c>
      <c r="K98" s="43" t="str">
        <f>TEXT(Emp_Training_Tracker[[#This Row],[Date]],"yyy")</f>
        <v>2015</v>
      </c>
      <c r="L98" s="43" t="str">
        <f>TEXT(Emp_Training_Tracker[[#This Row],[Date]],"MMM")</f>
        <v>Jan</v>
      </c>
      <c r="M98" s="43" t="str">
        <f>INDEX(Emp_List[ID],MATCH(Emp_Training_Tracker[[#This Row],[Person Name]],Emp_List[Name],0))</f>
        <v>P0019</v>
      </c>
    </row>
    <row r="99" spans="1:13" x14ac:dyDescent="0.3">
      <c r="A99" s="43" t="s">
        <v>99</v>
      </c>
      <c r="B99" s="43" t="s">
        <v>43</v>
      </c>
      <c r="C99" s="43" t="s">
        <v>52</v>
      </c>
      <c r="D99" s="43" t="s">
        <v>6</v>
      </c>
      <c r="E99" s="43" t="s">
        <v>12</v>
      </c>
      <c r="F99" s="44">
        <v>3000</v>
      </c>
      <c r="G99" s="43" t="s">
        <v>123</v>
      </c>
      <c r="H99" s="43">
        <v>1</v>
      </c>
      <c r="I99" s="45">
        <v>42156</v>
      </c>
      <c r="J99" s="43" t="str">
        <f>INDEX(Emp_List!$C$2:$C$101,MATCH(Emp_Training_Tracker!$B99,Emp_List!$B$2:$B$101,0))</f>
        <v>HR</v>
      </c>
      <c r="K99" s="43" t="str">
        <f>TEXT(Emp_Training_Tracker[[#This Row],[Date]],"yyy")</f>
        <v>2015</v>
      </c>
      <c r="L99" s="43" t="str">
        <f>TEXT(Emp_Training_Tracker[[#This Row],[Date]],"MMM")</f>
        <v>Jun</v>
      </c>
      <c r="M99" s="43" t="str">
        <f>INDEX(Emp_List[ID],MATCH(Emp_Training_Tracker[[#This Row],[Person Name]],Emp_List[Name],0))</f>
        <v>P0017</v>
      </c>
    </row>
    <row r="100" spans="1:13" x14ac:dyDescent="0.3">
      <c r="A100" s="43" t="s">
        <v>97</v>
      </c>
      <c r="B100" s="43" t="s">
        <v>86</v>
      </c>
      <c r="C100" s="43" t="s">
        <v>59</v>
      </c>
      <c r="D100" s="43" t="s">
        <v>6</v>
      </c>
      <c r="E100" s="43" t="s">
        <v>7</v>
      </c>
      <c r="F100" s="44">
        <v>2000</v>
      </c>
      <c r="G100" s="43" t="s">
        <v>121</v>
      </c>
      <c r="H100" s="43">
        <v>1</v>
      </c>
      <c r="I100" s="45">
        <v>42136</v>
      </c>
      <c r="J100" s="43" t="str">
        <f>INDEX(Emp_List!$C$2:$C$101,MATCH(Emp_Training_Tracker!$B100,Emp_List!$B$2:$B$101,0))</f>
        <v>HR</v>
      </c>
      <c r="K100" s="43" t="str">
        <f>TEXT(Emp_Training_Tracker[[#This Row],[Date]],"yyy")</f>
        <v>2015</v>
      </c>
      <c r="L100" s="43" t="str">
        <f>TEXT(Emp_Training_Tracker[[#This Row],[Date]],"MMM")</f>
        <v>May</v>
      </c>
      <c r="M100" s="43" t="str">
        <f>INDEX(Emp_List[ID],MATCH(Emp_Training_Tracker[[#This Row],[Person Name]],Emp_List[Name],0))</f>
        <v>P0064</v>
      </c>
    </row>
    <row r="101" spans="1:13" x14ac:dyDescent="0.3">
      <c r="A101" s="43" t="s">
        <v>97</v>
      </c>
      <c r="B101" s="43" t="s">
        <v>87</v>
      </c>
      <c r="C101" s="43" t="s">
        <v>46</v>
      </c>
      <c r="D101" s="43" t="s">
        <v>6</v>
      </c>
      <c r="E101" s="43" t="s">
        <v>21</v>
      </c>
      <c r="F101" s="44">
        <v>5000</v>
      </c>
      <c r="G101" s="43" t="s">
        <v>127</v>
      </c>
      <c r="H101" s="43">
        <v>0.5</v>
      </c>
      <c r="I101" s="45">
        <v>42213</v>
      </c>
      <c r="J101" s="43" t="str">
        <f>INDEX(Emp_List!$C$2:$C$101,MATCH(Emp_Training_Tracker!$B101,Emp_List!$B$2:$B$101,0))</f>
        <v>IT</v>
      </c>
      <c r="K101" s="43" t="str">
        <f>TEXT(Emp_Training_Tracker[[#This Row],[Date]],"yyy")</f>
        <v>2015</v>
      </c>
      <c r="L101" s="43" t="str">
        <f>TEXT(Emp_Training_Tracker[[#This Row],[Date]],"MMM")</f>
        <v>Jul</v>
      </c>
      <c r="M101" s="43" t="str">
        <f>INDEX(Emp_List[ID],MATCH(Emp_Training_Tracker[[#This Row],[Person Name]],Emp_List[Name],0))</f>
        <v>P0060</v>
      </c>
    </row>
    <row r="102" spans="1:13" x14ac:dyDescent="0.3">
      <c r="A102" s="43" t="s">
        <v>97</v>
      </c>
      <c r="B102" s="43" t="s">
        <v>88</v>
      </c>
      <c r="C102" s="43" t="s">
        <v>73</v>
      </c>
      <c r="D102" s="43" t="s">
        <v>6</v>
      </c>
      <c r="E102" s="43" t="s">
        <v>17</v>
      </c>
      <c r="F102" s="44">
        <v>7000</v>
      </c>
      <c r="G102" s="43" t="s">
        <v>128</v>
      </c>
      <c r="H102" s="43">
        <v>1</v>
      </c>
      <c r="I102" s="45">
        <v>42226</v>
      </c>
      <c r="J102" s="43" t="str">
        <f>INDEX(Emp_List!$C$2:$C$101,MATCH(Emp_Training_Tracker!$B102,Emp_List!$B$2:$B$101,0))</f>
        <v>IT</v>
      </c>
      <c r="K102" s="43" t="str">
        <f>TEXT(Emp_Training_Tracker[[#This Row],[Date]],"yyy")</f>
        <v>2015</v>
      </c>
      <c r="L102" s="43" t="str">
        <f>TEXT(Emp_Training_Tracker[[#This Row],[Date]],"MMM")</f>
        <v>Aug</v>
      </c>
      <c r="M102" s="43" t="str">
        <f>INDEX(Emp_List[ID],MATCH(Emp_Training_Tracker[[#This Row],[Person Name]],Emp_List[Name],0))</f>
        <v>P0068</v>
      </c>
    </row>
    <row r="103" spans="1:13" x14ac:dyDescent="0.3">
      <c r="A103" s="43" t="s">
        <v>97</v>
      </c>
      <c r="B103" s="43" t="s">
        <v>20</v>
      </c>
      <c r="C103" s="43" t="s">
        <v>54</v>
      </c>
      <c r="D103" s="43" t="s">
        <v>89</v>
      </c>
      <c r="E103" s="43" t="s">
        <v>12</v>
      </c>
      <c r="F103" s="44">
        <v>5000</v>
      </c>
      <c r="G103" s="43" t="s">
        <v>131</v>
      </c>
      <c r="H103" s="43">
        <v>1</v>
      </c>
      <c r="I103" s="45">
        <v>42292</v>
      </c>
      <c r="J103" s="43" t="str">
        <f>INDEX(Emp_List!$C$2:$C$101,MATCH(Emp_Training_Tracker!$B103,Emp_List!$B$2:$B$101,0))</f>
        <v>Sales</v>
      </c>
      <c r="K103" s="43" t="str">
        <f>TEXT(Emp_Training_Tracker[[#This Row],[Date]],"yyy")</f>
        <v>2015</v>
      </c>
      <c r="L103" s="43" t="str">
        <f>TEXT(Emp_Training_Tracker[[#This Row],[Date]],"MMM")</f>
        <v>Oct</v>
      </c>
      <c r="M103" s="43" t="str">
        <f>INDEX(Emp_List[ID],MATCH(Emp_Training_Tracker[[#This Row],[Person Name]],Emp_List[Name],0))</f>
        <v>P0028</v>
      </c>
    </row>
    <row r="104" spans="1:13" x14ac:dyDescent="0.3">
      <c r="A104" s="43" t="s">
        <v>97</v>
      </c>
      <c r="B104" s="43" t="s">
        <v>90</v>
      </c>
      <c r="C104" s="43" t="s">
        <v>9</v>
      </c>
      <c r="D104" s="43" t="s">
        <v>6</v>
      </c>
      <c r="E104" s="43"/>
      <c r="F104" s="44">
        <v>6000</v>
      </c>
      <c r="G104" s="43" t="s">
        <v>136</v>
      </c>
      <c r="H104" s="43">
        <v>1</v>
      </c>
      <c r="I104" s="45">
        <v>42384</v>
      </c>
      <c r="J104" s="43" t="str">
        <f>INDEX(Emp_List!$C$2:$C$101,MATCH(Emp_Training_Tracker!$B104,Emp_List!$B$2:$B$101,0))</f>
        <v>Operations</v>
      </c>
      <c r="K104" s="43" t="str">
        <f>TEXT(Emp_Training_Tracker[[#This Row],[Date]],"yyy")</f>
        <v>2016</v>
      </c>
      <c r="L104" s="43" t="str">
        <f>TEXT(Emp_Training_Tracker[[#This Row],[Date]],"MMM")</f>
        <v>Jan</v>
      </c>
      <c r="M104" s="43" t="str">
        <f>INDEX(Emp_List[ID],MATCH(Emp_Training_Tracker[[#This Row],[Person Name]],Emp_List[Name],0))</f>
        <v>P0022</v>
      </c>
    </row>
    <row r="105" spans="1:13" x14ac:dyDescent="0.3">
      <c r="A105" s="43" t="s">
        <v>97</v>
      </c>
      <c r="B105" s="43" t="s">
        <v>58</v>
      </c>
      <c r="C105" s="43" t="s">
        <v>46</v>
      </c>
      <c r="D105" s="43" t="s">
        <v>6</v>
      </c>
      <c r="E105" s="43" t="s">
        <v>7</v>
      </c>
      <c r="F105" s="44">
        <v>5000</v>
      </c>
      <c r="G105" s="43" t="s">
        <v>127</v>
      </c>
      <c r="H105" s="43">
        <v>0.5</v>
      </c>
      <c r="I105" s="45">
        <v>42213</v>
      </c>
      <c r="J105" s="43" t="str">
        <f>INDEX(Emp_List!$C$2:$C$101,MATCH(Emp_Training_Tracker!$B105,Emp_List!$B$2:$B$101,0))</f>
        <v>Operations</v>
      </c>
      <c r="K105" s="43" t="str">
        <f>TEXT(Emp_Training_Tracker[[#This Row],[Date]],"yyy")</f>
        <v>2015</v>
      </c>
      <c r="L105" s="43" t="str">
        <f>TEXT(Emp_Training_Tracker[[#This Row],[Date]],"MMM")</f>
        <v>Jul</v>
      </c>
      <c r="M105" s="43" t="str">
        <f>INDEX(Emp_List[ID],MATCH(Emp_Training_Tracker[[#This Row],[Person Name]],Emp_List[Name],0))</f>
        <v>P0053</v>
      </c>
    </row>
    <row r="106" spans="1:13" x14ac:dyDescent="0.3">
      <c r="A106" s="43" t="s">
        <v>97</v>
      </c>
      <c r="B106" s="43" t="s">
        <v>40</v>
      </c>
      <c r="C106" s="43" t="s">
        <v>11</v>
      </c>
      <c r="D106" s="43" t="s">
        <v>6</v>
      </c>
      <c r="E106" s="43" t="s">
        <v>21</v>
      </c>
      <c r="F106" s="44">
        <v>5000</v>
      </c>
      <c r="G106" s="43" t="s">
        <v>107</v>
      </c>
      <c r="H106" s="43">
        <v>1</v>
      </c>
      <c r="I106" s="45">
        <v>42009</v>
      </c>
      <c r="J106" s="43" t="str">
        <f>INDEX(Emp_List!$C$2:$C$101,MATCH(Emp_Training_Tracker!$B106,Emp_List!$B$2:$B$101,0))</f>
        <v>Finance</v>
      </c>
      <c r="K106" s="43" t="str">
        <f>TEXT(Emp_Training_Tracker[[#This Row],[Date]],"yyy")</f>
        <v>2015</v>
      </c>
      <c r="L106" s="43" t="str">
        <f>TEXT(Emp_Training_Tracker[[#This Row],[Date]],"MMM")</f>
        <v>Jan</v>
      </c>
      <c r="M106" s="43" t="str">
        <f>INDEX(Emp_List[ID],MATCH(Emp_Training_Tracker[[#This Row],[Person Name]],Emp_List[Name],0))</f>
        <v>P0040</v>
      </c>
    </row>
    <row r="107" spans="1:13" x14ac:dyDescent="0.3">
      <c r="A107" s="43" t="s">
        <v>97</v>
      </c>
      <c r="B107" s="43" t="s">
        <v>71</v>
      </c>
      <c r="C107" s="43" t="s">
        <v>23</v>
      </c>
      <c r="D107" s="43" t="s">
        <v>6</v>
      </c>
      <c r="E107" s="43"/>
      <c r="F107" s="44">
        <v>3000</v>
      </c>
      <c r="G107" s="43" t="s">
        <v>135</v>
      </c>
      <c r="H107" s="43">
        <v>1</v>
      </c>
      <c r="I107" s="45">
        <v>42373</v>
      </c>
      <c r="J107" s="43" t="str">
        <f>INDEX(Emp_List!$C$2:$C$101,MATCH(Emp_Training_Tracker!$B107,Emp_List!$B$2:$B$101,0))</f>
        <v>Sales</v>
      </c>
      <c r="K107" s="43" t="str">
        <f>TEXT(Emp_Training_Tracker[[#This Row],[Date]],"yyy")</f>
        <v>2016</v>
      </c>
      <c r="L107" s="43" t="str">
        <f>TEXT(Emp_Training_Tracker[[#This Row],[Date]],"MMM")</f>
        <v>Jan</v>
      </c>
      <c r="M107" s="43" t="str">
        <f>INDEX(Emp_List[ID],MATCH(Emp_Training_Tracker[[#This Row],[Person Name]],Emp_List[Name],0))</f>
        <v>P0003</v>
      </c>
    </row>
    <row r="108" spans="1:13" x14ac:dyDescent="0.3">
      <c r="A108" s="43" t="s">
        <v>97</v>
      </c>
      <c r="B108" s="43" t="s">
        <v>66</v>
      </c>
      <c r="C108" s="43" t="s">
        <v>46</v>
      </c>
      <c r="D108" s="43" t="s">
        <v>6</v>
      </c>
      <c r="E108" s="43" t="s">
        <v>17</v>
      </c>
      <c r="F108" s="44">
        <v>5000</v>
      </c>
      <c r="G108" s="43" t="s">
        <v>127</v>
      </c>
      <c r="H108" s="43">
        <v>0.5</v>
      </c>
      <c r="I108" s="45">
        <v>42213</v>
      </c>
      <c r="J108" s="43" t="str">
        <f>INDEX(Emp_List!$C$2:$C$101,MATCH(Emp_Training_Tracker!$B108,Emp_List!$B$2:$B$101,0))</f>
        <v>IT</v>
      </c>
      <c r="K108" s="43" t="str">
        <f>TEXT(Emp_Training_Tracker[[#This Row],[Date]],"yyy")</f>
        <v>2015</v>
      </c>
      <c r="L108" s="43" t="str">
        <f>TEXT(Emp_Training_Tracker[[#This Row],[Date]],"MMM")</f>
        <v>Jul</v>
      </c>
      <c r="M108" s="43" t="str">
        <f>INDEX(Emp_List[ID],MATCH(Emp_Training_Tracker[[#This Row],[Person Name]],Emp_List[Name],0))</f>
        <v>P0074</v>
      </c>
    </row>
    <row r="109" spans="1:13" x14ac:dyDescent="0.3">
      <c r="A109" s="43" t="s">
        <v>97</v>
      </c>
      <c r="B109" s="43" t="s">
        <v>83</v>
      </c>
      <c r="C109" s="43" t="s">
        <v>59</v>
      </c>
      <c r="D109" s="43" t="s">
        <v>6</v>
      </c>
      <c r="E109" s="43" t="s">
        <v>12</v>
      </c>
      <c r="F109" s="44">
        <v>2000</v>
      </c>
      <c r="G109" s="43" t="s">
        <v>121</v>
      </c>
      <c r="H109" s="43">
        <v>1</v>
      </c>
      <c r="I109" s="45">
        <v>42136</v>
      </c>
      <c r="J109" s="43" t="str">
        <f>INDEX(Emp_List!$C$2:$C$101,MATCH(Emp_Training_Tracker!$B109,Emp_List!$B$2:$B$101,0))</f>
        <v>Sales</v>
      </c>
      <c r="K109" s="43" t="str">
        <f>TEXT(Emp_Training_Tracker[[#This Row],[Date]],"yyy")</f>
        <v>2015</v>
      </c>
      <c r="L109" s="43" t="str">
        <f>TEXT(Emp_Training_Tracker[[#This Row],[Date]],"MMM")</f>
        <v>May</v>
      </c>
      <c r="M109" s="43" t="str">
        <f>INDEX(Emp_List[ID],MATCH(Emp_Training_Tracker[[#This Row],[Person Name]],Emp_List[Name],0))</f>
        <v>P0018</v>
      </c>
    </row>
    <row r="110" spans="1:13" x14ac:dyDescent="0.3">
      <c r="A110" s="43" t="s">
        <v>97</v>
      </c>
      <c r="B110" s="43" t="s">
        <v>8</v>
      </c>
      <c r="C110" s="43" t="s">
        <v>23</v>
      </c>
      <c r="D110" s="43" t="s">
        <v>6</v>
      </c>
      <c r="E110" s="43"/>
      <c r="F110" s="44">
        <v>3000</v>
      </c>
      <c r="G110" s="43" t="s">
        <v>135</v>
      </c>
      <c r="H110" s="43">
        <v>1</v>
      </c>
      <c r="I110" s="45">
        <v>42373</v>
      </c>
      <c r="J110" s="43" t="str">
        <f>INDEX(Emp_List!$C$2:$C$101,MATCH(Emp_Training_Tracker!$B110,Emp_List!$B$2:$B$101,0))</f>
        <v>Marketing</v>
      </c>
      <c r="K110" s="43" t="str">
        <f>TEXT(Emp_Training_Tracker[[#This Row],[Date]],"yyy")</f>
        <v>2016</v>
      </c>
      <c r="L110" s="43" t="str">
        <f>TEXT(Emp_Training_Tracker[[#This Row],[Date]],"MMM")</f>
        <v>Jan</v>
      </c>
      <c r="M110" s="43" t="str">
        <f>INDEX(Emp_List[ID],MATCH(Emp_Training_Tracker[[#This Row],[Person Name]],Emp_List[Name],0))</f>
        <v>P0002</v>
      </c>
    </row>
    <row r="111" spans="1:13" x14ac:dyDescent="0.3">
      <c r="A111" s="43" t="s">
        <v>97</v>
      </c>
      <c r="B111" s="43" t="s">
        <v>91</v>
      </c>
      <c r="C111" s="43" t="s">
        <v>39</v>
      </c>
      <c r="D111" s="43" t="s">
        <v>6</v>
      </c>
      <c r="E111" s="43" t="s">
        <v>7</v>
      </c>
      <c r="F111" s="44">
        <v>2000</v>
      </c>
      <c r="G111" s="43" t="s">
        <v>126</v>
      </c>
      <c r="H111" s="43">
        <v>0.5</v>
      </c>
      <c r="I111" s="45">
        <v>42194</v>
      </c>
      <c r="J111" s="43" t="str">
        <f>INDEX(Emp_List!$C$2:$C$101,MATCH(Emp_Training_Tracker!$B111,Emp_List!$B$2:$B$101,0))</f>
        <v>Sales</v>
      </c>
      <c r="K111" s="43" t="str">
        <f>TEXT(Emp_Training_Tracker[[#This Row],[Date]],"yyy")</f>
        <v>2015</v>
      </c>
      <c r="L111" s="43" t="str">
        <f>TEXT(Emp_Training_Tracker[[#This Row],[Date]],"MMM")</f>
        <v>Jul</v>
      </c>
      <c r="M111" s="43" t="str">
        <f>INDEX(Emp_List[ID],MATCH(Emp_Training_Tracker[[#This Row],[Person Name]],Emp_List[Name],0))</f>
        <v>P0082</v>
      </c>
    </row>
    <row r="112" spans="1:13" x14ac:dyDescent="0.3">
      <c r="A112" s="43" t="s">
        <v>99</v>
      </c>
      <c r="B112" s="43" t="s">
        <v>20</v>
      </c>
      <c r="C112" s="43" t="s">
        <v>5</v>
      </c>
      <c r="D112" s="43" t="s">
        <v>6</v>
      </c>
      <c r="E112" s="43" t="s">
        <v>17</v>
      </c>
      <c r="F112" s="44">
        <v>4000</v>
      </c>
      <c r="G112" s="43" t="s">
        <v>109</v>
      </c>
      <c r="H112" s="43">
        <v>1</v>
      </c>
      <c r="I112" s="45">
        <v>42023</v>
      </c>
      <c r="J112" s="43" t="str">
        <f>INDEX(Emp_List!$C$2:$C$101,MATCH(Emp_Training_Tracker!$B112,Emp_List!$B$2:$B$101,0))</f>
        <v>Sales</v>
      </c>
      <c r="K112" s="43" t="str">
        <f>TEXT(Emp_Training_Tracker[[#This Row],[Date]],"yyy")</f>
        <v>2015</v>
      </c>
      <c r="L112" s="43" t="str">
        <f>TEXT(Emp_Training_Tracker[[#This Row],[Date]],"MMM")</f>
        <v>Jan</v>
      </c>
      <c r="M112" s="43" t="str">
        <f>INDEX(Emp_List[ID],MATCH(Emp_Training_Tracker[[#This Row],[Person Name]],Emp_List[Name],0))</f>
        <v>P0028</v>
      </c>
    </row>
    <row r="113" spans="1:13" x14ac:dyDescent="0.3">
      <c r="A113" s="43" t="s">
        <v>97</v>
      </c>
      <c r="B113" s="43" t="s">
        <v>69</v>
      </c>
      <c r="C113" s="43" t="s">
        <v>9</v>
      </c>
      <c r="D113" s="43" t="s">
        <v>6</v>
      </c>
      <c r="E113" s="43"/>
      <c r="F113" s="44">
        <v>6000</v>
      </c>
      <c r="G113" s="43" t="s">
        <v>136</v>
      </c>
      <c r="H113" s="43">
        <v>1</v>
      </c>
      <c r="I113" s="45">
        <v>42384</v>
      </c>
      <c r="J113" s="43" t="str">
        <f>INDEX(Emp_List!$C$2:$C$101,MATCH(Emp_Training_Tracker!$B113,Emp_List!$B$2:$B$101,0))</f>
        <v>Sales</v>
      </c>
      <c r="K113" s="43" t="str">
        <f>TEXT(Emp_Training_Tracker[[#This Row],[Date]],"yyy")</f>
        <v>2016</v>
      </c>
      <c r="L113" s="43" t="str">
        <f>TEXT(Emp_Training_Tracker[[#This Row],[Date]],"MMM")</f>
        <v>Jan</v>
      </c>
      <c r="M113" s="43" t="str">
        <f>INDEX(Emp_List[ID],MATCH(Emp_Training_Tracker[[#This Row],[Person Name]],Emp_List[Name],0))</f>
        <v>P0008</v>
      </c>
    </row>
    <row r="114" spans="1:13" x14ac:dyDescent="0.3">
      <c r="A114" s="43" t="s">
        <v>98</v>
      </c>
      <c r="B114" s="43" t="s">
        <v>38</v>
      </c>
      <c r="C114" s="43" t="s">
        <v>5</v>
      </c>
      <c r="D114" s="43" t="s">
        <v>89</v>
      </c>
      <c r="E114" s="43" t="s">
        <v>32</v>
      </c>
      <c r="F114" s="44">
        <v>4000</v>
      </c>
      <c r="G114" s="43" t="s">
        <v>109</v>
      </c>
      <c r="H114" s="43">
        <v>1</v>
      </c>
      <c r="I114" s="45">
        <v>42023</v>
      </c>
      <c r="J114" s="43" t="str">
        <f>INDEX(Emp_List!$C$2:$C$101,MATCH(Emp_Training_Tracker!$B114,Emp_List!$B$2:$B$101,0))</f>
        <v>Finance</v>
      </c>
      <c r="K114" s="43" t="str">
        <f>TEXT(Emp_Training_Tracker[[#This Row],[Date]],"yyy")</f>
        <v>2015</v>
      </c>
      <c r="L114" s="43" t="str">
        <f>TEXT(Emp_Training_Tracker[[#This Row],[Date]],"MMM")</f>
        <v>Jan</v>
      </c>
      <c r="M114" s="43" t="str">
        <f>INDEX(Emp_List[ID],MATCH(Emp_Training_Tracker[[#This Row],[Person Name]],Emp_List[Name],0))</f>
        <v>P0024</v>
      </c>
    </row>
    <row r="115" spans="1:13" x14ac:dyDescent="0.3">
      <c r="A115" s="43" t="s">
        <v>97</v>
      </c>
      <c r="B115" s="43" t="s">
        <v>92</v>
      </c>
      <c r="C115" s="43" t="s">
        <v>59</v>
      </c>
      <c r="D115" s="43" t="s">
        <v>6</v>
      </c>
      <c r="E115" s="43" t="s">
        <v>21</v>
      </c>
      <c r="F115" s="44">
        <v>2000</v>
      </c>
      <c r="G115" s="43" t="s">
        <v>121</v>
      </c>
      <c r="H115" s="43">
        <v>1</v>
      </c>
      <c r="I115" s="45">
        <v>42136</v>
      </c>
      <c r="J115" s="43" t="str">
        <f>INDEX(Emp_List!$C$2:$C$101,MATCH(Emp_Training_Tracker!$B115,Emp_List!$B$2:$B$101,0))</f>
        <v>HR</v>
      </c>
      <c r="K115" s="43" t="str">
        <f>TEXT(Emp_Training_Tracker[[#This Row],[Date]],"yyy")</f>
        <v>2015</v>
      </c>
      <c r="L115" s="43" t="str">
        <f>TEXT(Emp_Training_Tracker[[#This Row],[Date]],"MMM")</f>
        <v>May</v>
      </c>
      <c r="M115" s="43" t="str">
        <f>INDEX(Emp_List[ID],MATCH(Emp_Training_Tracker[[#This Row],[Person Name]],Emp_List[Name],0))</f>
        <v>P0076</v>
      </c>
    </row>
    <row r="116" spans="1:13" x14ac:dyDescent="0.3">
      <c r="A116" s="43" t="s">
        <v>97</v>
      </c>
      <c r="B116" s="43" t="s">
        <v>42</v>
      </c>
      <c r="C116" s="43" t="s">
        <v>52</v>
      </c>
      <c r="D116" s="43" t="s">
        <v>6</v>
      </c>
      <c r="E116" s="43" t="s">
        <v>17</v>
      </c>
      <c r="F116" s="44">
        <v>3000</v>
      </c>
      <c r="G116" s="43" t="s">
        <v>123</v>
      </c>
      <c r="H116" s="43">
        <v>1</v>
      </c>
      <c r="I116" s="45">
        <v>42156</v>
      </c>
      <c r="J116" s="43" t="str">
        <f>INDEX(Emp_List!$C$2:$C$101,MATCH(Emp_Training_Tracker!$B116,Emp_List!$B$2:$B$101,0))</f>
        <v>Finance</v>
      </c>
      <c r="K116" s="43" t="str">
        <f>TEXT(Emp_Training_Tracker[[#This Row],[Date]],"yyy")</f>
        <v>2015</v>
      </c>
      <c r="L116" s="43" t="str">
        <f>TEXT(Emp_Training_Tracker[[#This Row],[Date]],"MMM")</f>
        <v>Jun</v>
      </c>
      <c r="M116" s="43" t="str">
        <f>INDEX(Emp_List[ID],MATCH(Emp_Training_Tracker[[#This Row],[Person Name]],Emp_List[Name],0))</f>
        <v>P0049</v>
      </c>
    </row>
    <row r="117" spans="1:13" x14ac:dyDescent="0.3">
      <c r="A117" s="43" t="s">
        <v>99</v>
      </c>
      <c r="B117" s="43" t="s">
        <v>34</v>
      </c>
      <c r="C117" s="43" t="s">
        <v>5</v>
      </c>
      <c r="D117" s="43" t="s">
        <v>6</v>
      </c>
      <c r="E117" s="43" t="s">
        <v>7</v>
      </c>
      <c r="F117" s="44">
        <v>4000</v>
      </c>
      <c r="G117" s="43" t="s">
        <v>109</v>
      </c>
      <c r="H117" s="43">
        <v>1</v>
      </c>
      <c r="I117" s="45">
        <v>42023</v>
      </c>
      <c r="J117" s="43" t="str">
        <f>INDEX(Emp_List!$C$2:$C$101,MATCH(Emp_Training_Tracker!$B117,Emp_List!$B$2:$B$101,0))</f>
        <v>HR</v>
      </c>
      <c r="K117" s="43" t="str">
        <f>TEXT(Emp_Training_Tracker[[#This Row],[Date]],"yyy")</f>
        <v>2015</v>
      </c>
      <c r="L117" s="43" t="str">
        <f>TEXT(Emp_Training_Tracker[[#This Row],[Date]],"MMM")</f>
        <v>Jan</v>
      </c>
      <c r="M117" s="43" t="str">
        <f>INDEX(Emp_List[ID],MATCH(Emp_Training_Tracker[[#This Row],[Person Name]],Emp_List[Name],0))</f>
        <v>P0067</v>
      </c>
    </row>
    <row r="118" spans="1:13" x14ac:dyDescent="0.3">
      <c r="A118" s="43" t="s">
        <v>99</v>
      </c>
      <c r="B118" s="43" t="s">
        <v>80</v>
      </c>
      <c r="C118" s="43" t="s">
        <v>54</v>
      </c>
      <c r="D118" s="43" t="s">
        <v>6</v>
      </c>
      <c r="E118" s="43" t="s">
        <v>21</v>
      </c>
      <c r="F118" s="44">
        <v>5000</v>
      </c>
      <c r="G118" s="43" t="s">
        <v>131</v>
      </c>
      <c r="H118" s="43">
        <v>1</v>
      </c>
      <c r="I118" s="45">
        <v>42292</v>
      </c>
      <c r="J118" s="43" t="str">
        <f>INDEX(Emp_List!$C$2:$C$101,MATCH(Emp_Training_Tracker!$B118,Emp_List!$B$2:$B$101,0))</f>
        <v>Finance</v>
      </c>
      <c r="K118" s="43" t="str">
        <f>TEXT(Emp_Training_Tracker[[#This Row],[Date]],"yyy")</f>
        <v>2015</v>
      </c>
      <c r="L118" s="43" t="str">
        <f>TEXT(Emp_Training_Tracker[[#This Row],[Date]],"MMM")</f>
        <v>Oct</v>
      </c>
      <c r="M118" s="43" t="str">
        <f>INDEX(Emp_List[ID],MATCH(Emp_Training_Tracker[[#This Row],[Person Name]],Emp_List[Name],0))</f>
        <v>P0016</v>
      </c>
    </row>
    <row r="119" spans="1:13" x14ac:dyDescent="0.3">
      <c r="A119" s="43" t="s">
        <v>98</v>
      </c>
      <c r="B119" s="43" t="s">
        <v>15</v>
      </c>
      <c r="C119" s="43" t="s">
        <v>5</v>
      </c>
      <c r="D119" s="43" t="s">
        <v>6</v>
      </c>
      <c r="E119" s="43" t="s">
        <v>7</v>
      </c>
      <c r="F119" s="44">
        <v>4000</v>
      </c>
      <c r="G119" s="43" t="s">
        <v>109</v>
      </c>
      <c r="H119" s="43">
        <v>1</v>
      </c>
      <c r="I119" s="45">
        <v>42023</v>
      </c>
      <c r="J119" s="43" t="str">
        <f>INDEX(Emp_List!$C$2:$C$101,MATCH(Emp_Training_Tracker!$B119,Emp_List!$B$2:$B$101,0))</f>
        <v>Sales</v>
      </c>
      <c r="K119" s="43" t="str">
        <f>TEXT(Emp_Training_Tracker[[#This Row],[Date]],"yyy")</f>
        <v>2015</v>
      </c>
      <c r="L119" s="43" t="str">
        <f>TEXT(Emp_Training_Tracker[[#This Row],[Date]],"MMM")</f>
        <v>Jan</v>
      </c>
      <c r="M119" s="43" t="str">
        <f>INDEX(Emp_List[ID],MATCH(Emp_Training_Tracker[[#This Row],[Person Name]],Emp_List[Name],0))</f>
        <v>P0058</v>
      </c>
    </row>
    <row r="120" spans="1:13" x14ac:dyDescent="0.3">
      <c r="A120" s="43" t="s">
        <v>97</v>
      </c>
      <c r="B120" s="43" t="s">
        <v>43</v>
      </c>
      <c r="C120" s="43" t="s">
        <v>46</v>
      </c>
      <c r="D120" s="43" t="s">
        <v>6</v>
      </c>
      <c r="E120" s="43" t="s">
        <v>7</v>
      </c>
      <c r="F120" s="44">
        <v>5000</v>
      </c>
      <c r="G120" s="43" t="s">
        <v>127</v>
      </c>
      <c r="H120" s="43">
        <v>0.5</v>
      </c>
      <c r="I120" s="45">
        <v>42213</v>
      </c>
      <c r="J120" s="43" t="str">
        <f>INDEX(Emp_List!$C$2:$C$101,MATCH(Emp_Training_Tracker!$B120,Emp_List!$B$2:$B$101,0))</f>
        <v>HR</v>
      </c>
      <c r="K120" s="43" t="str">
        <f>TEXT(Emp_Training_Tracker[[#This Row],[Date]],"yyy")</f>
        <v>2015</v>
      </c>
      <c r="L120" s="43" t="str">
        <f>TEXT(Emp_Training_Tracker[[#This Row],[Date]],"MMM")</f>
        <v>Jul</v>
      </c>
      <c r="M120" s="43" t="str">
        <f>INDEX(Emp_List[ID],MATCH(Emp_Training_Tracker[[#This Row],[Person Name]],Emp_List[Name],0))</f>
        <v>P0017</v>
      </c>
    </row>
    <row r="121" spans="1:13" x14ac:dyDescent="0.3">
      <c r="A121" s="43" t="s">
        <v>98</v>
      </c>
      <c r="B121" s="43" t="s">
        <v>8</v>
      </c>
      <c r="C121" s="43" t="s">
        <v>54</v>
      </c>
      <c r="D121" s="43" t="s">
        <v>6</v>
      </c>
      <c r="E121" s="43" t="s">
        <v>7</v>
      </c>
      <c r="F121" s="44">
        <v>5000</v>
      </c>
      <c r="G121" s="43" t="s">
        <v>131</v>
      </c>
      <c r="H121" s="43">
        <v>1</v>
      </c>
      <c r="I121" s="45">
        <v>42292</v>
      </c>
      <c r="J121" s="43" t="str">
        <f>INDEX(Emp_List!$C$2:$C$101,MATCH(Emp_Training_Tracker!$B121,Emp_List!$B$2:$B$101,0))</f>
        <v>Marketing</v>
      </c>
      <c r="K121" s="43" t="str">
        <f>TEXT(Emp_Training_Tracker[[#This Row],[Date]],"yyy")</f>
        <v>2015</v>
      </c>
      <c r="L121" s="43" t="str">
        <f>TEXT(Emp_Training_Tracker[[#This Row],[Date]],"MMM")</f>
        <v>Oct</v>
      </c>
      <c r="M121" s="43" t="str">
        <f>INDEX(Emp_List[ID],MATCH(Emp_Training_Tracker[[#This Row],[Person Name]],Emp_List[Name],0))</f>
        <v>P0002</v>
      </c>
    </row>
    <row r="122" spans="1:13" x14ac:dyDescent="0.3">
      <c r="A122" s="43" t="s">
        <v>97</v>
      </c>
      <c r="B122" s="43" t="s">
        <v>63</v>
      </c>
      <c r="C122" s="43" t="s">
        <v>19</v>
      </c>
      <c r="D122" s="43" t="s">
        <v>6</v>
      </c>
      <c r="E122" s="43" t="s">
        <v>17</v>
      </c>
      <c r="F122" s="44">
        <v>7000</v>
      </c>
      <c r="G122" s="43" t="s">
        <v>130</v>
      </c>
      <c r="H122" s="43">
        <v>1</v>
      </c>
      <c r="I122" s="45">
        <v>42268</v>
      </c>
      <c r="J122" s="43" t="str">
        <f>INDEX(Emp_List!$C$2:$C$101,MATCH(Emp_Training_Tracker!$B122,Emp_List!$B$2:$B$101,0))</f>
        <v>Marketing</v>
      </c>
      <c r="K122" s="43" t="str">
        <f>TEXT(Emp_Training_Tracker[[#This Row],[Date]],"yyy")</f>
        <v>2015</v>
      </c>
      <c r="L122" s="43" t="str">
        <f>TEXT(Emp_Training_Tracker[[#This Row],[Date]],"MMM")</f>
        <v>Sep</v>
      </c>
      <c r="M122" s="43" t="str">
        <f>INDEX(Emp_List[ID],MATCH(Emp_Training_Tracker[[#This Row],[Person Name]],Emp_List[Name],0))</f>
        <v>P0014</v>
      </c>
    </row>
    <row r="123" spans="1:13" x14ac:dyDescent="0.3">
      <c r="A123" s="43" t="s">
        <v>97</v>
      </c>
      <c r="B123" s="43" t="s">
        <v>38</v>
      </c>
      <c r="C123" s="43" t="s">
        <v>46</v>
      </c>
      <c r="D123" s="43" t="s">
        <v>6</v>
      </c>
      <c r="E123" s="43" t="s">
        <v>12</v>
      </c>
      <c r="F123" s="44">
        <v>5000</v>
      </c>
      <c r="G123" s="43" t="s">
        <v>127</v>
      </c>
      <c r="H123" s="43">
        <v>0.5</v>
      </c>
      <c r="I123" s="45">
        <v>42213</v>
      </c>
      <c r="J123" s="43" t="str">
        <f>INDEX(Emp_List!$C$2:$C$101,MATCH(Emp_Training_Tracker!$B123,Emp_List!$B$2:$B$101,0))</f>
        <v>Finance</v>
      </c>
      <c r="K123" s="43" t="str">
        <f>TEXT(Emp_Training_Tracker[[#This Row],[Date]],"yyy")</f>
        <v>2015</v>
      </c>
      <c r="L123" s="43" t="str">
        <f>TEXT(Emp_Training_Tracker[[#This Row],[Date]],"MMM")</f>
        <v>Jul</v>
      </c>
      <c r="M123" s="43" t="str">
        <f>INDEX(Emp_List[ID],MATCH(Emp_Training_Tracker[[#This Row],[Person Name]],Emp_List[Name],0))</f>
        <v>P0024</v>
      </c>
    </row>
    <row r="124" spans="1:13" x14ac:dyDescent="0.3">
      <c r="A124" s="43" t="s">
        <v>97</v>
      </c>
      <c r="B124" s="43" t="s">
        <v>43</v>
      </c>
      <c r="C124" s="43" t="s">
        <v>26</v>
      </c>
      <c r="D124" s="43" t="s">
        <v>6</v>
      </c>
      <c r="E124" s="43"/>
      <c r="F124" s="44">
        <v>5000</v>
      </c>
      <c r="G124" s="43" t="s">
        <v>132</v>
      </c>
      <c r="H124" s="43">
        <v>1</v>
      </c>
      <c r="I124" s="45">
        <v>42317</v>
      </c>
      <c r="J124" s="43" t="str">
        <f>INDEX(Emp_List!$C$2:$C$101,MATCH(Emp_Training_Tracker!$B124,Emp_List!$B$2:$B$101,0))</f>
        <v>HR</v>
      </c>
      <c r="K124" s="43" t="str">
        <f>TEXT(Emp_Training_Tracker[[#This Row],[Date]],"yyy")</f>
        <v>2015</v>
      </c>
      <c r="L124" s="43" t="str">
        <f>TEXT(Emp_Training_Tracker[[#This Row],[Date]],"MMM")</f>
        <v>Nov</v>
      </c>
      <c r="M124" s="43" t="str">
        <f>INDEX(Emp_List[ID],MATCH(Emp_Training_Tracker[[#This Row],[Person Name]],Emp_List[Name],0))</f>
        <v>P0017</v>
      </c>
    </row>
    <row r="125" spans="1:13" x14ac:dyDescent="0.3">
      <c r="A125" s="43" t="s">
        <v>97</v>
      </c>
      <c r="B125" s="43" t="s">
        <v>36</v>
      </c>
      <c r="C125" s="43" t="s">
        <v>9</v>
      </c>
      <c r="D125" s="43" t="s">
        <v>6</v>
      </c>
      <c r="E125" s="43"/>
      <c r="F125" s="44">
        <v>6000</v>
      </c>
      <c r="G125" s="43" t="s">
        <v>136</v>
      </c>
      <c r="H125" s="43">
        <v>1</v>
      </c>
      <c r="I125" s="45">
        <v>42384</v>
      </c>
      <c r="J125" s="43" t="str">
        <f>INDEX(Emp_List!$C$2:$C$101,MATCH(Emp_Training_Tracker!$B125,Emp_List!$B$2:$B$101,0))</f>
        <v>Operations</v>
      </c>
      <c r="K125" s="43" t="str">
        <f>TEXT(Emp_Training_Tracker[[#This Row],[Date]],"yyy")</f>
        <v>2016</v>
      </c>
      <c r="L125" s="43" t="str">
        <f>TEXT(Emp_Training_Tracker[[#This Row],[Date]],"MMM")</f>
        <v>Jan</v>
      </c>
      <c r="M125" s="43" t="str">
        <f>INDEX(Emp_List[ID],MATCH(Emp_Training_Tracker[[#This Row],[Person Name]],Emp_List[Name],0))</f>
        <v>P0052</v>
      </c>
    </row>
    <row r="126" spans="1:13" x14ac:dyDescent="0.3">
      <c r="A126" s="43" t="s">
        <v>97</v>
      </c>
      <c r="B126" s="43" t="s">
        <v>81</v>
      </c>
      <c r="C126" s="43" t="s">
        <v>19</v>
      </c>
      <c r="D126" s="43" t="s">
        <v>6</v>
      </c>
      <c r="E126" s="43" t="s">
        <v>21</v>
      </c>
      <c r="F126" s="44">
        <v>7000</v>
      </c>
      <c r="G126" s="43" t="s">
        <v>130</v>
      </c>
      <c r="H126" s="43">
        <v>1</v>
      </c>
      <c r="I126" s="45">
        <v>42268</v>
      </c>
      <c r="J126" s="43" t="str">
        <f>INDEX(Emp_List!$C$2:$C$101,MATCH(Emp_Training_Tracker!$B126,Emp_List!$B$2:$B$101,0))</f>
        <v>Finance</v>
      </c>
      <c r="K126" s="43" t="str">
        <f>TEXT(Emp_Training_Tracker[[#This Row],[Date]],"yyy")</f>
        <v>2015</v>
      </c>
      <c r="L126" s="43" t="str">
        <f>TEXT(Emp_Training_Tracker[[#This Row],[Date]],"MMM")</f>
        <v>Sep</v>
      </c>
      <c r="M126" s="43" t="str">
        <f>INDEX(Emp_List[ID],MATCH(Emp_Training_Tracker[[#This Row],[Person Name]],Emp_List[Name],0))</f>
        <v>P0073</v>
      </c>
    </row>
    <row r="127" spans="1:13" x14ac:dyDescent="0.3">
      <c r="A127" s="43" t="s">
        <v>97</v>
      </c>
      <c r="B127" s="43" t="s">
        <v>48</v>
      </c>
      <c r="C127" s="43" t="s">
        <v>59</v>
      </c>
      <c r="D127" s="43" t="s">
        <v>6</v>
      </c>
      <c r="E127" s="43" t="s">
        <v>12</v>
      </c>
      <c r="F127" s="44">
        <v>2000</v>
      </c>
      <c r="G127" s="43" t="s">
        <v>121</v>
      </c>
      <c r="H127" s="43">
        <v>1</v>
      </c>
      <c r="I127" s="45">
        <v>42136</v>
      </c>
      <c r="J127" s="43" t="str">
        <f>INDEX(Emp_List!$C$2:$C$101,MATCH(Emp_Training_Tracker!$B127,Emp_List!$B$2:$B$101,0))</f>
        <v>Finance</v>
      </c>
      <c r="K127" s="43" t="str">
        <f>TEXT(Emp_Training_Tracker[[#This Row],[Date]],"yyy")</f>
        <v>2015</v>
      </c>
      <c r="L127" s="43" t="str">
        <f>TEXT(Emp_Training_Tracker[[#This Row],[Date]],"MMM")</f>
        <v>May</v>
      </c>
      <c r="M127" s="43" t="str">
        <f>INDEX(Emp_List[ID],MATCH(Emp_Training_Tracker[[#This Row],[Person Name]],Emp_List[Name],0))</f>
        <v>P0080</v>
      </c>
    </row>
    <row r="128" spans="1:13" x14ac:dyDescent="0.3">
      <c r="A128" s="43" t="s">
        <v>97</v>
      </c>
      <c r="B128" s="43" t="s">
        <v>47</v>
      </c>
      <c r="C128" s="43" t="s">
        <v>19</v>
      </c>
      <c r="D128" s="43" t="s">
        <v>6</v>
      </c>
      <c r="E128" s="43" t="s">
        <v>7</v>
      </c>
      <c r="F128" s="44">
        <v>7000</v>
      </c>
      <c r="G128" s="43" t="s">
        <v>130</v>
      </c>
      <c r="H128" s="43">
        <v>1</v>
      </c>
      <c r="I128" s="45">
        <v>42268</v>
      </c>
      <c r="J128" s="43" t="str">
        <f>INDEX(Emp_List!$C$2:$C$101,MATCH(Emp_Training_Tracker!$B128,Emp_List!$B$2:$B$101,0))</f>
        <v>Finance</v>
      </c>
      <c r="K128" s="43" t="str">
        <f>TEXT(Emp_Training_Tracker[[#This Row],[Date]],"yyy")</f>
        <v>2015</v>
      </c>
      <c r="L128" s="43" t="str">
        <f>TEXT(Emp_Training_Tracker[[#This Row],[Date]],"MMM")</f>
        <v>Sep</v>
      </c>
      <c r="M128" s="43" t="str">
        <f>INDEX(Emp_List[ID],MATCH(Emp_Training_Tracker[[#This Row],[Person Name]],Emp_List[Name],0))</f>
        <v>P0034</v>
      </c>
    </row>
    <row r="129" spans="1:13" x14ac:dyDescent="0.3">
      <c r="A129" s="43" t="s">
        <v>99</v>
      </c>
      <c r="B129" s="43" t="s">
        <v>69</v>
      </c>
      <c r="C129" s="43" t="s">
        <v>9</v>
      </c>
      <c r="D129" s="43" t="s">
        <v>6</v>
      </c>
      <c r="E129" s="43"/>
      <c r="F129" s="44">
        <v>6000</v>
      </c>
      <c r="G129" s="43" t="s">
        <v>136</v>
      </c>
      <c r="H129" s="43">
        <v>1</v>
      </c>
      <c r="I129" s="45">
        <v>42384</v>
      </c>
      <c r="J129" s="43" t="str">
        <f>INDEX(Emp_List!$C$2:$C$101,MATCH(Emp_Training_Tracker!$B129,Emp_List!$B$2:$B$101,0))</f>
        <v>Sales</v>
      </c>
      <c r="K129" s="43" t="str">
        <f>TEXT(Emp_Training_Tracker[[#This Row],[Date]],"yyy")</f>
        <v>2016</v>
      </c>
      <c r="L129" s="43" t="str">
        <f>TEXT(Emp_Training_Tracker[[#This Row],[Date]],"MMM")</f>
        <v>Jan</v>
      </c>
      <c r="M129" s="43" t="str">
        <f>INDEX(Emp_List[ID],MATCH(Emp_Training_Tracker[[#This Row],[Person Name]],Emp_List[Name],0))</f>
        <v>P0008</v>
      </c>
    </row>
    <row r="130" spans="1:13" x14ac:dyDescent="0.3">
      <c r="A130" s="43" t="s">
        <v>97</v>
      </c>
      <c r="B130" s="43" t="s">
        <v>42</v>
      </c>
      <c r="C130" s="43" t="s">
        <v>56</v>
      </c>
      <c r="D130" s="43" t="s">
        <v>6</v>
      </c>
      <c r="E130" s="43" t="s">
        <v>12</v>
      </c>
      <c r="F130" s="44">
        <v>2000</v>
      </c>
      <c r="G130" s="43" t="s">
        <v>117</v>
      </c>
      <c r="H130" s="43">
        <v>1</v>
      </c>
      <c r="I130" s="45">
        <v>42087</v>
      </c>
      <c r="J130" s="43" t="str">
        <f>INDEX(Emp_List!$C$2:$C$101,MATCH(Emp_Training_Tracker!$B130,Emp_List!$B$2:$B$101,0))</f>
        <v>Finance</v>
      </c>
      <c r="K130" s="43" t="str">
        <f>TEXT(Emp_Training_Tracker[[#This Row],[Date]],"yyy")</f>
        <v>2015</v>
      </c>
      <c r="L130" s="43" t="str">
        <f>TEXT(Emp_Training_Tracker[[#This Row],[Date]],"MMM")</f>
        <v>Mar</v>
      </c>
      <c r="M130" s="43" t="str">
        <f>INDEX(Emp_List[ID],MATCH(Emp_Training_Tracker[[#This Row],[Person Name]],Emp_List[Name],0))</f>
        <v>P0049</v>
      </c>
    </row>
    <row r="131" spans="1:13" x14ac:dyDescent="0.3">
      <c r="A131" s="43" t="s">
        <v>97</v>
      </c>
      <c r="B131" s="43" t="s">
        <v>79</v>
      </c>
      <c r="C131" s="43" t="s">
        <v>11</v>
      </c>
      <c r="D131" s="43" t="s">
        <v>6</v>
      </c>
      <c r="E131" s="43" t="s">
        <v>17</v>
      </c>
      <c r="F131" s="44">
        <v>5000</v>
      </c>
      <c r="G131" s="43" t="s">
        <v>107</v>
      </c>
      <c r="H131" s="43">
        <v>1</v>
      </c>
      <c r="I131" s="45">
        <v>42009</v>
      </c>
      <c r="J131" s="43" t="str">
        <f>INDEX(Emp_List!$C$2:$C$101,MATCH(Emp_Training_Tracker!$B131,Emp_List!$B$2:$B$101,0))</f>
        <v>HR</v>
      </c>
      <c r="K131" s="43" t="str">
        <f>TEXT(Emp_Training_Tracker[[#This Row],[Date]],"yyy")</f>
        <v>2015</v>
      </c>
      <c r="L131" s="43" t="str">
        <f>TEXT(Emp_Training_Tracker[[#This Row],[Date]],"MMM")</f>
        <v>Jan</v>
      </c>
      <c r="M131" s="43" t="str">
        <f>INDEX(Emp_List[ID],MATCH(Emp_Training_Tracker[[#This Row],[Person Name]],Emp_List[Name],0))</f>
        <v>P0055</v>
      </c>
    </row>
    <row r="132" spans="1:13" x14ac:dyDescent="0.3">
      <c r="A132" s="43" t="s">
        <v>97</v>
      </c>
      <c r="B132" s="43" t="s">
        <v>93</v>
      </c>
      <c r="C132" s="43" t="s">
        <v>14</v>
      </c>
      <c r="D132" s="43" t="s">
        <v>6</v>
      </c>
      <c r="E132" s="43"/>
      <c r="F132" s="44">
        <v>3000</v>
      </c>
      <c r="G132" s="43" t="s">
        <v>133</v>
      </c>
      <c r="H132" s="43">
        <v>1.5</v>
      </c>
      <c r="I132" s="45">
        <v>42339</v>
      </c>
      <c r="J132" s="43" t="str">
        <f>INDEX(Emp_List!$C$2:$C$101,MATCH(Emp_Training_Tracker!$B132,Emp_List!$B$2:$B$101,0))</f>
        <v>IT</v>
      </c>
      <c r="K132" s="43" t="str">
        <f>TEXT(Emp_Training_Tracker[[#This Row],[Date]],"yyy")</f>
        <v>2015</v>
      </c>
      <c r="L132" s="43" t="str">
        <f>TEXT(Emp_Training_Tracker[[#This Row],[Date]],"MMM")</f>
        <v>Dec</v>
      </c>
      <c r="M132" s="43" t="str">
        <f>INDEX(Emp_List[ID],MATCH(Emp_Training_Tracker[[#This Row],[Person Name]],Emp_List[Name],0))</f>
        <v>P0007</v>
      </c>
    </row>
    <row r="133" spans="1:13" x14ac:dyDescent="0.3">
      <c r="A133" s="43" t="s">
        <v>97</v>
      </c>
      <c r="B133" s="43" t="s">
        <v>47</v>
      </c>
      <c r="C133" s="43" t="s">
        <v>59</v>
      </c>
      <c r="D133" s="43" t="s">
        <v>6</v>
      </c>
      <c r="E133" s="43" t="s">
        <v>32</v>
      </c>
      <c r="F133" s="44">
        <v>2000</v>
      </c>
      <c r="G133" s="43" t="s">
        <v>121</v>
      </c>
      <c r="H133" s="43">
        <v>1</v>
      </c>
      <c r="I133" s="45">
        <v>42136</v>
      </c>
      <c r="J133" s="43" t="str">
        <f>INDEX(Emp_List!$C$2:$C$101,MATCH(Emp_Training_Tracker!$B133,Emp_List!$B$2:$B$101,0))</f>
        <v>Finance</v>
      </c>
      <c r="K133" s="43" t="str">
        <f>TEXT(Emp_Training_Tracker[[#This Row],[Date]],"yyy")</f>
        <v>2015</v>
      </c>
      <c r="L133" s="43" t="str">
        <f>TEXT(Emp_Training_Tracker[[#This Row],[Date]],"MMM")</f>
        <v>May</v>
      </c>
      <c r="M133" s="43" t="str">
        <f>INDEX(Emp_List[ID],MATCH(Emp_Training_Tracker[[#This Row],[Person Name]],Emp_List[Name],0))</f>
        <v>P0034</v>
      </c>
    </row>
    <row r="134" spans="1:13" x14ac:dyDescent="0.3">
      <c r="A134" s="43" t="s">
        <v>97</v>
      </c>
      <c r="B134" s="43" t="s">
        <v>24</v>
      </c>
      <c r="C134" s="43" t="s">
        <v>26</v>
      </c>
      <c r="D134" s="43" t="s">
        <v>6</v>
      </c>
      <c r="E134" s="43"/>
      <c r="F134" s="44">
        <v>5000</v>
      </c>
      <c r="G134" s="43" t="s">
        <v>132</v>
      </c>
      <c r="H134" s="43">
        <v>1</v>
      </c>
      <c r="I134" s="45">
        <v>42317</v>
      </c>
      <c r="J134" s="43" t="str">
        <f>INDEX(Emp_List!$C$2:$C$101,MATCH(Emp_Training_Tracker!$B134,Emp_List!$B$2:$B$101,0))</f>
        <v>Finance</v>
      </c>
      <c r="K134" s="43" t="str">
        <f>TEXT(Emp_Training_Tracker[[#This Row],[Date]],"yyy")</f>
        <v>2015</v>
      </c>
      <c r="L134" s="43" t="str">
        <f>TEXT(Emp_Training_Tracker[[#This Row],[Date]],"MMM")</f>
        <v>Nov</v>
      </c>
      <c r="M134" s="43" t="str">
        <f>INDEX(Emp_List[ID],MATCH(Emp_Training_Tracker[[#This Row],[Person Name]],Emp_List[Name],0))</f>
        <v>P0099</v>
      </c>
    </row>
    <row r="135" spans="1:13" x14ac:dyDescent="0.3">
      <c r="A135" s="43" t="s">
        <v>97</v>
      </c>
      <c r="B135" s="43" t="s">
        <v>74</v>
      </c>
      <c r="C135" s="43" t="s">
        <v>39</v>
      </c>
      <c r="D135" s="43" t="s">
        <v>6</v>
      </c>
      <c r="E135" s="43" t="s">
        <v>21</v>
      </c>
      <c r="F135" s="44">
        <v>2000</v>
      </c>
      <c r="G135" s="43" t="s">
        <v>126</v>
      </c>
      <c r="H135" s="43">
        <v>0.5</v>
      </c>
      <c r="I135" s="45">
        <v>42194</v>
      </c>
      <c r="J135" s="43" t="str">
        <f>INDEX(Emp_List!$C$2:$C$101,MATCH(Emp_Training_Tracker!$B135,Emp_List!$B$2:$B$101,0))</f>
        <v>Marketing</v>
      </c>
      <c r="K135" s="43" t="str">
        <f>TEXT(Emp_Training_Tracker[[#This Row],[Date]],"yyy")</f>
        <v>2015</v>
      </c>
      <c r="L135" s="43" t="str">
        <f>TEXT(Emp_Training_Tracker[[#This Row],[Date]],"MMM")</f>
        <v>Jul</v>
      </c>
      <c r="M135" s="43" t="str">
        <f>INDEX(Emp_List[ID],MATCH(Emp_Training_Tracker[[#This Row],[Person Name]],Emp_List[Name],0))</f>
        <v>P0045</v>
      </c>
    </row>
    <row r="136" spans="1:13" x14ac:dyDescent="0.3">
      <c r="A136" s="43" t="s">
        <v>97</v>
      </c>
      <c r="B136" s="43" t="s">
        <v>60</v>
      </c>
      <c r="C136" s="43" t="s">
        <v>65</v>
      </c>
      <c r="D136" s="43" t="s">
        <v>6</v>
      </c>
      <c r="E136" s="43" t="s">
        <v>21</v>
      </c>
      <c r="F136" s="44">
        <v>6000</v>
      </c>
      <c r="G136" s="43" t="s">
        <v>113</v>
      </c>
      <c r="H136" s="43">
        <v>1</v>
      </c>
      <c r="I136" s="45">
        <v>42047</v>
      </c>
      <c r="J136" s="43" t="str">
        <f>INDEX(Emp_List!$C$2:$C$101,MATCH(Emp_Training_Tracker!$B136,Emp_List!$B$2:$B$101,0))</f>
        <v>Marketing</v>
      </c>
      <c r="K136" s="43" t="str">
        <f>TEXT(Emp_Training_Tracker[[#This Row],[Date]],"yyy")</f>
        <v>2015</v>
      </c>
      <c r="L136" s="43" t="str">
        <f>TEXT(Emp_Training_Tracker[[#This Row],[Date]],"MMM")</f>
        <v>Feb</v>
      </c>
      <c r="M136" s="43" t="str">
        <f>INDEX(Emp_List[ID],MATCH(Emp_Training_Tracker[[#This Row],[Person Name]],Emp_List[Name],0))</f>
        <v>P0004</v>
      </c>
    </row>
    <row r="137" spans="1:13" x14ac:dyDescent="0.3">
      <c r="A137" s="43" t="s">
        <v>97</v>
      </c>
      <c r="B137" s="43" t="s">
        <v>51</v>
      </c>
      <c r="C137" s="43" t="s">
        <v>26</v>
      </c>
      <c r="D137" s="43" t="s">
        <v>6</v>
      </c>
      <c r="E137" s="43"/>
      <c r="F137" s="44">
        <v>5000</v>
      </c>
      <c r="G137" s="43" t="s">
        <v>132</v>
      </c>
      <c r="H137" s="43">
        <v>1</v>
      </c>
      <c r="I137" s="45">
        <v>42317</v>
      </c>
      <c r="J137" s="43" t="str">
        <f>INDEX(Emp_List!$C$2:$C$101,MATCH(Emp_Training_Tracker!$B137,Emp_List!$B$2:$B$101,0))</f>
        <v>Operations</v>
      </c>
      <c r="K137" s="43" t="str">
        <f>TEXT(Emp_Training_Tracker[[#This Row],[Date]],"yyy")</f>
        <v>2015</v>
      </c>
      <c r="L137" s="43" t="str">
        <f>TEXT(Emp_Training_Tracker[[#This Row],[Date]],"MMM")</f>
        <v>Nov</v>
      </c>
      <c r="M137" s="43" t="str">
        <f>INDEX(Emp_List[ID],MATCH(Emp_Training_Tracker[[#This Row],[Person Name]],Emp_List[Name],0))</f>
        <v>P0009</v>
      </c>
    </row>
    <row r="138" spans="1:13" x14ac:dyDescent="0.3">
      <c r="A138" s="43" t="s">
        <v>97</v>
      </c>
      <c r="B138" s="43" t="s">
        <v>30</v>
      </c>
      <c r="C138" s="43" t="s">
        <v>29</v>
      </c>
      <c r="D138" s="43" t="s">
        <v>6</v>
      </c>
      <c r="E138" s="43" t="s">
        <v>17</v>
      </c>
      <c r="F138" s="44">
        <v>7000</v>
      </c>
      <c r="G138" s="43" t="s">
        <v>115</v>
      </c>
      <c r="H138" s="43">
        <v>1</v>
      </c>
      <c r="I138" s="45">
        <v>42074</v>
      </c>
      <c r="J138" s="43" t="str">
        <f>INDEX(Emp_List!$C$2:$C$101,MATCH(Emp_Training_Tracker!$B138,Emp_List!$B$2:$B$101,0))</f>
        <v>Finance</v>
      </c>
      <c r="K138" s="43" t="str">
        <f>TEXT(Emp_Training_Tracker[[#This Row],[Date]],"yyy")</f>
        <v>2015</v>
      </c>
      <c r="L138" s="43" t="str">
        <f>TEXT(Emp_Training_Tracker[[#This Row],[Date]],"MMM")</f>
        <v>Mar</v>
      </c>
      <c r="M138" s="43" t="str">
        <f>INDEX(Emp_List[ID],MATCH(Emp_Training_Tracker[[#This Row],[Person Name]],Emp_List[Name],0))</f>
        <v>P0001</v>
      </c>
    </row>
    <row r="139" spans="1:13" x14ac:dyDescent="0.3">
      <c r="A139" s="43" t="s">
        <v>97</v>
      </c>
      <c r="B139" s="43" t="s">
        <v>70</v>
      </c>
      <c r="C139" s="43" t="s">
        <v>26</v>
      </c>
      <c r="D139" s="43" t="s">
        <v>6</v>
      </c>
      <c r="E139" s="43"/>
      <c r="F139" s="44">
        <v>5000</v>
      </c>
      <c r="G139" s="43" t="s">
        <v>132</v>
      </c>
      <c r="H139" s="43">
        <v>1</v>
      </c>
      <c r="I139" s="45">
        <v>42317</v>
      </c>
      <c r="J139" s="43" t="str">
        <f>INDEX(Emp_List!$C$2:$C$101,MATCH(Emp_Training_Tracker!$B139,Emp_List!$B$2:$B$101,0))</f>
        <v>Finance</v>
      </c>
      <c r="K139" s="43" t="str">
        <f>TEXT(Emp_Training_Tracker[[#This Row],[Date]],"yyy")</f>
        <v>2015</v>
      </c>
      <c r="L139" s="43" t="str">
        <f>TEXT(Emp_Training_Tracker[[#This Row],[Date]],"MMM")</f>
        <v>Nov</v>
      </c>
      <c r="M139" s="43" t="str">
        <f>INDEX(Emp_List[ID],MATCH(Emp_Training_Tracker[[#This Row],[Person Name]],Emp_List[Name],0))</f>
        <v>P0038</v>
      </c>
    </row>
    <row r="140" spans="1:13" x14ac:dyDescent="0.3">
      <c r="A140" s="43" t="s">
        <v>98</v>
      </c>
      <c r="B140" s="43" t="s">
        <v>88</v>
      </c>
      <c r="C140" s="43" t="s">
        <v>5</v>
      </c>
      <c r="D140" s="43" t="s">
        <v>6</v>
      </c>
      <c r="E140" s="43" t="s">
        <v>21</v>
      </c>
      <c r="F140" s="44">
        <v>4000</v>
      </c>
      <c r="G140" s="43" t="s">
        <v>109</v>
      </c>
      <c r="H140" s="43">
        <v>1</v>
      </c>
      <c r="I140" s="45">
        <v>42023</v>
      </c>
      <c r="J140" s="43" t="str">
        <f>INDEX(Emp_List!$C$2:$C$101,MATCH(Emp_Training_Tracker!$B140,Emp_List!$B$2:$B$101,0))</f>
        <v>IT</v>
      </c>
      <c r="K140" s="43" t="str">
        <f>TEXT(Emp_Training_Tracker[[#This Row],[Date]],"yyy")</f>
        <v>2015</v>
      </c>
      <c r="L140" s="43" t="str">
        <f>TEXT(Emp_Training_Tracker[[#This Row],[Date]],"MMM")</f>
        <v>Jan</v>
      </c>
      <c r="M140" s="43" t="str">
        <f>INDEX(Emp_List[ID],MATCH(Emp_Training_Tracker[[#This Row],[Person Name]],Emp_List[Name],0))</f>
        <v>P0068</v>
      </c>
    </row>
    <row r="141" spans="1:13" x14ac:dyDescent="0.3">
      <c r="A141" s="43" t="s">
        <v>97</v>
      </c>
      <c r="B141" s="43" t="s">
        <v>94</v>
      </c>
      <c r="C141" s="43" t="s">
        <v>29</v>
      </c>
      <c r="D141" s="43" t="s">
        <v>6</v>
      </c>
      <c r="E141" s="43" t="s">
        <v>17</v>
      </c>
      <c r="F141" s="44">
        <v>7000</v>
      </c>
      <c r="G141" s="43" t="s">
        <v>115</v>
      </c>
      <c r="H141" s="43">
        <v>1</v>
      </c>
      <c r="I141" s="45">
        <v>42074</v>
      </c>
      <c r="J141" s="43" t="str">
        <f>INDEX(Emp_List!$C$2:$C$101,MATCH(Emp_Training_Tracker!$B141,Emp_List!$B$2:$B$101,0))</f>
        <v>Marketing</v>
      </c>
      <c r="K141" s="43" t="str">
        <f>TEXT(Emp_Training_Tracker[[#This Row],[Date]],"yyy")</f>
        <v>2015</v>
      </c>
      <c r="L141" s="43" t="str">
        <f>TEXT(Emp_Training_Tracker[[#This Row],[Date]],"MMM")</f>
        <v>Mar</v>
      </c>
      <c r="M141" s="43" t="str">
        <f>INDEX(Emp_List[ID],MATCH(Emp_Training_Tracker[[#This Row],[Person Name]],Emp_List[Name],0))</f>
        <v>P0100</v>
      </c>
    </row>
    <row r="142" spans="1:13" x14ac:dyDescent="0.3">
      <c r="A142" s="43" t="s">
        <v>97</v>
      </c>
      <c r="B142" s="43" t="s">
        <v>47</v>
      </c>
      <c r="C142" s="43" t="s">
        <v>9</v>
      </c>
      <c r="D142" s="43" t="s">
        <v>6</v>
      </c>
      <c r="E142" s="43"/>
      <c r="F142" s="44">
        <v>6000</v>
      </c>
      <c r="G142" s="43" t="s">
        <v>136</v>
      </c>
      <c r="H142" s="43">
        <v>1</v>
      </c>
      <c r="I142" s="45">
        <v>42384</v>
      </c>
      <c r="J142" s="43" t="str">
        <f>INDEX(Emp_List!$C$2:$C$101,MATCH(Emp_Training_Tracker!$B142,Emp_List!$B$2:$B$101,0))</f>
        <v>Finance</v>
      </c>
      <c r="K142" s="43" t="str">
        <f>TEXT(Emp_Training_Tracker[[#This Row],[Date]],"yyy")</f>
        <v>2016</v>
      </c>
      <c r="L142" s="43" t="str">
        <f>TEXT(Emp_Training_Tracker[[#This Row],[Date]],"MMM")</f>
        <v>Jan</v>
      </c>
      <c r="M142" s="43" t="str">
        <f>INDEX(Emp_List[ID],MATCH(Emp_Training_Tracker[[#This Row],[Person Name]],Emp_List[Name],0))</f>
        <v>P0034</v>
      </c>
    </row>
    <row r="143" spans="1:13" x14ac:dyDescent="0.3">
      <c r="A143" s="43" t="s">
        <v>97</v>
      </c>
      <c r="B143" s="43" t="s">
        <v>45</v>
      </c>
      <c r="C143" s="43" t="s">
        <v>52</v>
      </c>
      <c r="D143" s="43" t="s">
        <v>6</v>
      </c>
      <c r="E143" s="43" t="s">
        <v>12</v>
      </c>
      <c r="F143" s="44">
        <v>3000</v>
      </c>
      <c r="G143" s="43" t="s">
        <v>123</v>
      </c>
      <c r="H143" s="43">
        <v>1</v>
      </c>
      <c r="I143" s="45">
        <v>42156</v>
      </c>
      <c r="J143" s="43" t="str">
        <f>INDEX(Emp_List!$C$2:$C$101,MATCH(Emp_Training_Tracker!$B143,Emp_List!$B$2:$B$101,0))</f>
        <v>Finance</v>
      </c>
      <c r="K143" s="43" t="str">
        <f>TEXT(Emp_Training_Tracker[[#This Row],[Date]],"yyy")</f>
        <v>2015</v>
      </c>
      <c r="L143" s="43" t="str">
        <f>TEXT(Emp_Training_Tracker[[#This Row],[Date]],"MMM")</f>
        <v>Jun</v>
      </c>
      <c r="M143" s="43" t="str">
        <f>INDEX(Emp_List[ID],MATCH(Emp_Training_Tracker[[#This Row],[Person Name]],Emp_List[Name],0))</f>
        <v>P0054</v>
      </c>
    </row>
    <row r="144" spans="1:13" x14ac:dyDescent="0.3">
      <c r="A144" s="43" t="s">
        <v>97</v>
      </c>
      <c r="B144" s="43" t="s">
        <v>42</v>
      </c>
      <c r="C144" s="43" t="s">
        <v>26</v>
      </c>
      <c r="D144" s="43" t="s">
        <v>6</v>
      </c>
      <c r="E144" s="43"/>
      <c r="F144" s="44">
        <v>5000</v>
      </c>
      <c r="G144" s="43" t="s">
        <v>132</v>
      </c>
      <c r="H144" s="43">
        <v>1</v>
      </c>
      <c r="I144" s="45">
        <v>42317</v>
      </c>
      <c r="J144" s="43" t="str">
        <f>INDEX(Emp_List!$C$2:$C$101,MATCH(Emp_Training_Tracker!$B144,Emp_List!$B$2:$B$101,0))</f>
        <v>Finance</v>
      </c>
      <c r="K144" s="43" t="str">
        <f>TEXT(Emp_Training_Tracker[[#This Row],[Date]],"yyy")</f>
        <v>2015</v>
      </c>
      <c r="L144" s="43" t="str">
        <f>TEXT(Emp_Training_Tracker[[#This Row],[Date]],"MMM")</f>
        <v>Nov</v>
      </c>
      <c r="M144" s="43" t="str">
        <f>INDEX(Emp_List[ID],MATCH(Emp_Training_Tracker[[#This Row],[Person Name]],Emp_List[Name],0))</f>
        <v>P0049</v>
      </c>
    </row>
    <row r="145" spans="1:13" x14ac:dyDescent="0.3">
      <c r="A145" s="43" t="s">
        <v>97</v>
      </c>
      <c r="B145" s="43" t="s">
        <v>80</v>
      </c>
      <c r="C145" s="43" t="s">
        <v>29</v>
      </c>
      <c r="D145" s="43" t="s">
        <v>6</v>
      </c>
      <c r="E145" s="43" t="s">
        <v>32</v>
      </c>
      <c r="F145" s="44">
        <v>7000</v>
      </c>
      <c r="G145" s="43" t="s">
        <v>115</v>
      </c>
      <c r="H145" s="43">
        <v>1</v>
      </c>
      <c r="I145" s="45">
        <v>42074</v>
      </c>
      <c r="J145" s="43" t="str">
        <f>INDEX(Emp_List!$C$2:$C$101,MATCH(Emp_Training_Tracker!$B145,Emp_List!$B$2:$B$101,0))</f>
        <v>Finance</v>
      </c>
      <c r="K145" s="43" t="str">
        <f>TEXT(Emp_Training_Tracker[[#This Row],[Date]],"yyy")</f>
        <v>2015</v>
      </c>
      <c r="L145" s="43" t="str">
        <f>TEXT(Emp_Training_Tracker[[#This Row],[Date]],"MMM")</f>
        <v>Mar</v>
      </c>
      <c r="M145" s="43" t="str">
        <f>INDEX(Emp_List[ID],MATCH(Emp_Training_Tracker[[#This Row],[Person Name]],Emp_List[Name],0))</f>
        <v>P0016</v>
      </c>
    </row>
    <row r="146" spans="1:13" x14ac:dyDescent="0.3">
      <c r="A146" s="43" t="s">
        <v>97</v>
      </c>
      <c r="B146" s="43" t="s">
        <v>38</v>
      </c>
      <c r="C146" s="43" t="s">
        <v>23</v>
      </c>
      <c r="D146" s="43" t="s">
        <v>6</v>
      </c>
      <c r="E146" s="43"/>
      <c r="F146" s="44">
        <v>3000</v>
      </c>
      <c r="G146" s="43" t="s">
        <v>135</v>
      </c>
      <c r="H146" s="43">
        <v>1</v>
      </c>
      <c r="I146" s="45">
        <v>42373</v>
      </c>
      <c r="J146" s="43" t="str">
        <f>INDEX(Emp_List!$C$2:$C$101,MATCH(Emp_Training_Tracker!$B146,Emp_List!$B$2:$B$101,0))</f>
        <v>Finance</v>
      </c>
      <c r="K146" s="43" t="str">
        <f>TEXT(Emp_Training_Tracker[[#This Row],[Date]],"yyy")</f>
        <v>2016</v>
      </c>
      <c r="L146" s="43" t="str">
        <f>TEXT(Emp_Training_Tracker[[#This Row],[Date]],"MMM")</f>
        <v>Jan</v>
      </c>
      <c r="M146" s="43" t="str">
        <f>INDEX(Emp_List[ID],MATCH(Emp_Training_Tracker[[#This Row],[Person Name]],Emp_List[Name],0))</f>
        <v>P0024</v>
      </c>
    </row>
    <row r="147" spans="1:13" x14ac:dyDescent="0.3">
      <c r="A147" s="43" t="s">
        <v>97</v>
      </c>
      <c r="B147" s="43" t="s">
        <v>81</v>
      </c>
      <c r="C147" s="43" t="s">
        <v>73</v>
      </c>
      <c r="D147" s="43" t="s">
        <v>6</v>
      </c>
      <c r="E147" s="43" t="s">
        <v>17</v>
      </c>
      <c r="F147" s="44">
        <v>7000</v>
      </c>
      <c r="G147" s="43" t="s">
        <v>128</v>
      </c>
      <c r="H147" s="43">
        <v>1</v>
      </c>
      <c r="I147" s="45">
        <v>42226</v>
      </c>
      <c r="J147" s="43" t="str">
        <f>INDEX(Emp_List!$C$2:$C$101,MATCH(Emp_Training_Tracker!$B147,Emp_List!$B$2:$B$101,0))</f>
        <v>Finance</v>
      </c>
      <c r="K147" s="43" t="str">
        <f>TEXT(Emp_Training_Tracker[[#This Row],[Date]],"yyy")</f>
        <v>2015</v>
      </c>
      <c r="L147" s="43" t="str">
        <f>TEXT(Emp_Training_Tracker[[#This Row],[Date]],"MMM")</f>
        <v>Aug</v>
      </c>
      <c r="M147" s="43" t="str">
        <f>INDEX(Emp_List[ID],MATCH(Emp_Training_Tracker[[#This Row],[Person Name]],Emp_List[Name],0))</f>
        <v>P0073</v>
      </c>
    </row>
    <row r="148" spans="1:13" x14ac:dyDescent="0.3">
      <c r="A148" s="43" t="s">
        <v>97</v>
      </c>
      <c r="B148" s="43" t="s">
        <v>95</v>
      </c>
      <c r="C148" s="43" t="s">
        <v>65</v>
      </c>
      <c r="D148" s="43" t="s">
        <v>6</v>
      </c>
      <c r="E148" s="43" t="s">
        <v>21</v>
      </c>
      <c r="F148" s="44">
        <v>6000</v>
      </c>
      <c r="G148" s="43" t="s">
        <v>113</v>
      </c>
      <c r="H148" s="43">
        <v>1</v>
      </c>
      <c r="I148" s="45">
        <v>42047</v>
      </c>
      <c r="J148" s="43" t="str">
        <f>INDEX(Emp_List!$C$2:$C$101,MATCH(Emp_Training_Tracker!$B148,Emp_List!$B$2:$B$101,0))</f>
        <v>HR</v>
      </c>
      <c r="K148" s="43" t="str">
        <f>TEXT(Emp_Training_Tracker[[#This Row],[Date]],"yyy")</f>
        <v>2015</v>
      </c>
      <c r="L148" s="43" t="str">
        <f>TEXT(Emp_Training_Tracker[[#This Row],[Date]],"MMM")</f>
        <v>Feb</v>
      </c>
      <c r="M148" s="43" t="str">
        <f>INDEX(Emp_List[ID],MATCH(Emp_Training_Tracker[[#This Row],[Person Name]],Emp_List[Name],0))</f>
        <v>P0062</v>
      </c>
    </row>
    <row r="149" spans="1:13" x14ac:dyDescent="0.3">
      <c r="A149" s="43" t="s">
        <v>99</v>
      </c>
      <c r="B149" s="43" t="s">
        <v>18</v>
      </c>
      <c r="C149" s="43" t="s">
        <v>9</v>
      </c>
      <c r="D149" s="43" t="s">
        <v>6</v>
      </c>
      <c r="E149" s="43"/>
      <c r="F149" s="44">
        <v>6000</v>
      </c>
      <c r="G149" s="43" t="s">
        <v>136</v>
      </c>
      <c r="H149" s="43">
        <v>1</v>
      </c>
      <c r="I149" s="45">
        <v>42384</v>
      </c>
      <c r="J149" s="43" t="str">
        <f>INDEX(Emp_List!$C$2:$C$101,MATCH(Emp_Training_Tracker!$B149,Emp_List!$B$2:$B$101,0))</f>
        <v>Sales</v>
      </c>
      <c r="K149" s="43" t="str">
        <f>TEXT(Emp_Training_Tracker[[#This Row],[Date]],"yyy")</f>
        <v>2016</v>
      </c>
      <c r="L149" s="43" t="str">
        <f>TEXT(Emp_Training_Tracker[[#This Row],[Date]],"MMM")</f>
        <v>Jan</v>
      </c>
      <c r="M149" s="43" t="str">
        <f>INDEX(Emp_List[ID],MATCH(Emp_Training_Tracker[[#This Row],[Person Name]],Emp_List[Name],0))</f>
        <v>P0077</v>
      </c>
    </row>
    <row r="150" spans="1:13" x14ac:dyDescent="0.3">
      <c r="A150" s="43" t="s">
        <v>97</v>
      </c>
      <c r="B150" s="43" t="s">
        <v>78</v>
      </c>
      <c r="C150" s="43" t="s">
        <v>39</v>
      </c>
      <c r="D150" s="43" t="s">
        <v>6</v>
      </c>
      <c r="E150" s="43" t="s">
        <v>7</v>
      </c>
      <c r="F150" s="44">
        <v>2000</v>
      </c>
      <c r="G150" s="43" t="s">
        <v>126</v>
      </c>
      <c r="H150" s="43">
        <v>0.5</v>
      </c>
      <c r="I150" s="45">
        <v>42194</v>
      </c>
      <c r="J150" s="43" t="str">
        <f>INDEX(Emp_List!$C$2:$C$101,MATCH(Emp_Training_Tracker!$B150,Emp_List!$B$2:$B$101,0))</f>
        <v>Finance</v>
      </c>
      <c r="K150" s="43" t="str">
        <f>TEXT(Emp_Training_Tracker[[#This Row],[Date]],"yyy")</f>
        <v>2015</v>
      </c>
      <c r="L150" s="43" t="str">
        <f>TEXT(Emp_Training_Tracker[[#This Row],[Date]],"MMM")</f>
        <v>Jul</v>
      </c>
      <c r="M150" s="43" t="str">
        <f>INDEX(Emp_List[ID],MATCH(Emp_Training_Tracker[[#This Row],[Person Name]],Emp_List[Name],0))</f>
        <v>P0083</v>
      </c>
    </row>
    <row r="151" spans="1:13" x14ac:dyDescent="0.3">
      <c r="A151" s="46" t="s">
        <v>97</v>
      </c>
      <c r="B151" s="46" t="s">
        <v>87</v>
      </c>
      <c r="C151" s="46" t="s">
        <v>31</v>
      </c>
      <c r="D151" s="46" t="s">
        <v>6</v>
      </c>
      <c r="E151" s="46" t="s">
        <v>7</v>
      </c>
      <c r="F151" s="47">
        <v>6000</v>
      </c>
      <c r="G151" s="46" t="s">
        <v>129</v>
      </c>
      <c r="H151" s="46">
        <v>1</v>
      </c>
      <c r="I151" s="48">
        <v>42254</v>
      </c>
      <c r="J151" s="46" t="str">
        <f>INDEX(Emp_List!$C$2:$C$101,MATCH(Emp_Training_Tracker!$B151,Emp_List!$B$2:$B$101,0))</f>
        <v>IT</v>
      </c>
      <c r="K151" s="43" t="str">
        <f>TEXT(Emp_Training_Tracker[[#This Row],[Date]],"yyy")</f>
        <v>2015</v>
      </c>
      <c r="L151" s="43" t="str">
        <f>TEXT(Emp_Training_Tracker[[#This Row],[Date]],"MMM")</f>
        <v>Sep</v>
      </c>
      <c r="M151" s="43" t="str">
        <f>INDEX(Emp_List[ID],MATCH(Emp_Training_Tracker[[#This Row],[Person Name]],Emp_List[Name],0))</f>
        <v>P0060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66"/>
  </sheetPr>
  <dimension ref="A2:V159"/>
  <sheetViews>
    <sheetView showGridLines="0" zoomScaleNormal="100" workbookViewId="0">
      <pane ySplit="9" topLeftCell="A10" activePane="bottomLeft" state="frozen"/>
      <selection pane="bottomLeft" activeCell="J23" sqref="J23"/>
    </sheetView>
  </sheetViews>
  <sheetFormatPr defaultColWidth="0" defaultRowHeight="14.4" x14ac:dyDescent="0.3"/>
  <cols>
    <col min="1" max="1" width="1.6640625" customWidth="1"/>
    <col min="2" max="3" width="8.88671875" hidden="1" customWidth="1"/>
    <col min="4" max="4" width="0.88671875" customWidth="1"/>
    <col min="5" max="5" width="10.44140625" hidden="1" customWidth="1"/>
    <col min="6" max="6" width="11.21875" hidden="1" customWidth="1"/>
    <col min="7" max="7" width="18.5546875" hidden="1" customWidth="1"/>
    <col min="8" max="8" width="38" style="2" bestFit="1" customWidth="1"/>
    <col min="9" max="9" width="13.33203125" style="2" customWidth="1"/>
    <col min="10" max="10" width="22.33203125" style="2" bestFit="1" customWidth="1"/>
    <col min="11" max="12" width="8.88671875" style="2" customWidth="1"/>
    <col min="13" max="13" width="16.88671875" style="2" bestFit="1" customWidth="1"/>
    <col min="14" max="14" width="8.88671875" style="2" customWidth="1"/>
    <col min="15" max="15" width="12.21875" style="2" customWidth="1"/>
    <col min="16" max="16" width="16.5546875" style="2" customWidth="1"/>
    <col min="17" max="17" width="10.44140625" style="2" customWidth="1"/>
    <col min="18" max="18" width="17.109375" style="2" customWidth="1"/>
    <col min="19" max="19" width="0.88671875" customWidth="1"/>
    <col min="20" max="21" width="0" hidden="1" customWidth="1"/>
    <col min="22" max="22" width="1.6640625" customWidth="1"/>
    <col min="23" max="16384" width="8.88671875" hidden="1"/>
  </cols>
  <sheetData>
    <row r="2" spans="4:18" ht="40.5" customHeight="1" x14ac:dyDescent="0.3">
      <c r="D2" s="23"/>
      <c r="E2" s="24"/>
      <c r="F2" s="24"/>
      <c r="G2" s="24"/>
      <c r="H2" s="128"/>
      <c r="I2" s="128"/>
      <c r="J2" s="129" t="s">
        <v>368</v>
      </c>
      <c r="K2" s="128"/>
      <c r="L2" s="128"/>
      <c r="M2" s="128"/>
      <c r="N2" s="128"/>
      <c r="O2" s="128"/>
      <c r="P2" s="128"/>
      <c r="Q2" s="128"/>
      <c r="R2" s="128"/>
    </row>
    <row r="3" spans="4:18" ht="3.9" customHeight="1" x14ac:dyDescent="0.3">
      <c r="D3" s="6"/>
      <c r="E3" s="1"/>
      <c r="F3" s="1"/>
      <c r="G3" s="1"/>
      <c r="H3" s="25"/>
      <c r="I3" s="25"/>
      <c r="J3" s="25"/>
      <c r="K3" s="25"/>
      <c r="L3" s="25"/>
      <c r="M3" s="25"/>
      <c r="N3" s="25"/>
      <c r="O3" s="25"/>
      <c r="P3" s="25"/>
      <c r="Q3" s="25"/>
      <c r="R3" s="117"/>
    </row>
    <row r="4" spans="4:18" ht="15" customHeight="1" x14ac:dyDescent="0.3">
      <c r="D4" s="6"/>
      <c r="E4" s="22" t="s">
        <v>313</v>
      </c>
      <c r="F4" s="1"/>
      <c r="G4" s="1"/>
      <c r="H4" s="125"/>
      <c r="I4" s="25"/>
      <c r="J4" s="25"/>
      <c r="K4" s="25"/>
      <c r="L4" s="25"/>
      <c r="M4" s="25"/>
      <c r="N4" s="25"/>
      <c r="O4" s="25"/>
      <c r="P4" s="25"/>
      <c r="Q4" s="25"/>
      <c r="R4" s="117"/>
    </row>
    <row r="5" spans="4:18" ht="3.9" customHeight="1" x14ac:dyDescent="0.3">
      <c r="D5" s="8"/>
      <c r="E5" s="9"/>
      <c r="F5" s="9"/>
      <c r="G5" s="9"/>
      <c r="H5" s="26"/>
      <c r="I5" s="26"/>
      <c r="J5" s="26"/>
      <c r="K5" s="26"/>
      <c r="L5" s="26"/>
      <c r="M5" s="26"/>
      <c r="N5" s="26"/>
      <c r="O5" s="26"/>
      <c r="P5" s="26"/>
      <c r="Q5" s="26"/>
      <c r="R5" s="118"/>
    </row>
    <row r="6" spans="4:18" hidden="1" x14ac:dyDescent="0.3"/>
    <row r="7" spans="4:18" hidden="1" x14ac:dyDescent="0.3">
      <c r="E7" s="76">
        <f>QRY!E5</f>
        <v>0</v>
      </c>
      <c r="F7" s="76">
        <f>QRY!E4</f>
        <v>1</v>
      </c>
      <c r="G7" s="76">
        <f>QRY!E6</f>
        <v>0</v>
      </c>
      <c r="N7" s="2">
        <f>COUNTA(Clean_data_Table[ID])</f>
        <v>150</v>
      </c>
      <c r="P7" s="2">
        <f>SUM(Clean_data_Table[Cost of Training])</f>
        <v>669000</v>
      </c>
      <c r="Q7" s="2">
        <f>SUM(Clean_data_Table[Duration])</f>
        <v>144</v>
      </c>
    </row>
    <row r="8" spans="4:18" hidden="1" x14ac:dyDescent="0.3">
      <c r="E8" s="139" t="s">
        <v>315</v>
      </c>
      <c r="F8" s="139"/>
      <c r="G8" s="139"/>
      <c r="H8" s="138" t="s">
        <v>317</v>
      </c>
      <c r="I8" s="138"/>
      <c r="J8" s="138"/>
      <c r="K8" s="140" t="s">
        <v>318</v>
      </c>
      <c r="L8" s="140"/>
      <c r="M8" s="140"/>
      <c r="N8" s="140"/>
      <c r="O8" s="140"/>
      <c r="P8" s="140"/>
      <c r="Q8" s="140"/>
      <c r="R8" s="140"/>
    </row>
    <row r="9" spans="4:18" x14ac:dyDescent="0.3">
      <c r="D9" s="115"/>
      <c r="E9" s="115" t="s">
        <v>349</v>
      </c>
      <c r="F9" s="115" t="s">
        <v>348</v>
      </c>
      <c r="G9" s="115" t="s">
        <v>347</v>
      </c>
      <c r="H9" s="126" t="s">
        <v>1</v>
      </c>
      <c r="I9" s="126" t="s">
        <v>138</v>
      </c>
      <c r="J9" s="126" t="s">
        <v>96</v>
      </c>
      <c r="K9" s="127" t="s">
        <v>283</v>
      </c>
      <c r="L9" s="126" t="s">
        <v>284</v>
      </c>
      <c r="M9" s="126" t="s">
        <v>0</v>
      </c>
      <c r="N9" s="126" t="s">
        <v>100</v>
      </c>
      <c r="O9" s="126" t="s">
        <v>282</v>
      </c>
      <c r="P9" s="126" t="s">
        <v>281</v>
      </c>
      <c r="Q9" s="126" t="s">
        <v>104</v>
      </c>
      <c r="R9" s="126" t="s">
        <v>3</v>
      </c>
    </row>
    <row r="10" spans="4:18" x14ac:dyDescent="0.3">
      <c r="D10" s="115"/>
      <c r="E10" s="115" t="str">
        <f>IF($E$7=0,"All",$O10)</f>
        <v>All</v>
      </c>
      <c r="F10" s="115" t="str">
        <f>IF($F$7=0,"All",I10)</f>
        <v>IT</v>
      </c>
      <c r="G10" s="16" t="str">
        <f>IF($G$7=0,"All",Clean_data_Table[[#This Row],[Final Status]])</f>
        <v>All</v>
      </c>
      <c r="H10" s="21" t="str">
        <f>INDEX(Training_List[Program name],MATCH(Clean_data_Table[[#This Row],[Training ID]],Training_List[ID],0))</f>
        <v>Basic Project Management Methods</v>
      </c>
      <c r="I10" s="21" t="str">
        <f>INDEX(Emp_Training_Tracker[Department],MATCH($N10,Emp_Training_Tracker[ID],0))</f>
        <v>IT</v>
      </c>
      <c r="J10" s="21" t="s">
        <v>97</v>
      </c>
      <c r="K10" s="116" t="s">
        <v>285</v>
      </c>
      <c r="L10" s="21" t="s">
        <v>287</v>
      </c>
      <c r="M10" s="21" t="s">
        <v>4</v>
      </c>
      <c r="N10" s="21" t="s">
        <v>270</v>
      </c>
      <c r="O10" s="21" t="s">
        <v>109</v>
      </c>
      <c r="P10" s="21">
        <v>4000</v>
      </c>
      <c r="Q10" s="21">
        <v>1</v>
      </c>
      <c r="R10" s="21" t="s">
        <v>7</v>
      </c>
    </row>
    <row r="11" spans="4:18" x14ac:dyDescent="0.3">
      <c r="D11" s="115"/>
      <c r="E11" s="115" t="str">
        <f t="shared" ref="E11:E74" si="0">IF($E$7=0,"All",$O11)</f>
        <v>All</v>
      </c>
      <c r="F11" s="115" t="str">
        <f t="shared" ref="F11:F74" si="1">IF($F$7=0,"All",I11)</f>
        <v>Marketing</v>
      </c>
      <c r="G11" s="16" t="str">
        <f>IF($G$7=0,"All",Clean_data_Table[[#This Row],[Final Status]])</f>
        <v>All</v>
      </c>
      <c r="H11" s="21" t="str">
        <f>INDEX(Training_List[Program name],MATCH(Clean_data_Table[[#This Row],[Training ID]],Training_List[ID],0))</f>
        <v>Advanced Advertising Skills</v>
      </c>
      <c r="I11" s="21" t="str">
        <f>INDEX(Emp_Training_Tracker[Department],MATCH($N11,Emp_Training_Tracker[ID],0))</f>
        <v>Marketing</v>
      </c>
      <c r="J11" s="21" t="s">
        <v>97</v>
      </c>
      <c r="K11" s="116" t="s">
        <v>286</v>
      </c>
      <c r="L11" s="21" t="s">
        <v>287</v>
      </c>
      <c r="M11" s="21" t="s">
        <v>8</v>
      </c>
      <c r="N11" s="21" t="s">
        <v>141</v>
      </c>
      <c r="O11" s="21" t="s">
        <v>136</v>
      </c>
      <c r="P11" s="21">
        <v>6000</v>
      </c>
      <c r="Q11" s="21">
        <v>1</v>
      </c>
      <c r="R11" s="21"/>
    </row>
    <row r="12" spans="4:18" x14ac:dyDescent="0.3">
      <c r="D12" s="115"/>
      <c r="E12" s="115" t="str">
        <f t="shared" si="0"/>
        <v>All</v>
      </c>
      <c r="F12" s="115" t="str">
        <f t="shared" si="1"/>
        <v>IT</v>
      </c>
      <c r="G12" s="16" t="str">
        <f>IF($G$7=0,"All",Clean_data_Table[[#This Row],[Final Status]])</f>
        <v>All</v>
      </c>
      <c r="H12" s="21" t="str">
        <f>INDEX(Training_List[Program name],MATCH(Clean_data_Table[[#This Row],[Training ID]],Training_List[ID],0))</f>
        <v>Basic Sales Skills</v>
      </c>
      <c r="I12" s="21" t="str">
        <f>INDEX(Emp_Training_Tracker[Department],MATCH($N12,Emp_Training_Tracker[ID],0))</f>
        <v>IT</v>
      </c>
      <c r="J12" s="21" t="s">
        <v>97</v>
      </c>
      <c r="K12" s="116" t="s">
        <v>285</v>
      </c>
      <c r="L12" s="21" t="s">
        <v>287</v>
      </c>
      <c r="M12" s="21" t="s">
        <v>10</v>
      </c>
      <c r="N12" s="21" t="s">
        <v>200</v>
      </c>
      <c r="O12" s="21" t="s">
        <v>107</v>
      </c>
      <c r="P12" s="21">
        <v>5000</v>
      </c>
      <c r="Q12" s="21">
        <v>1</v>
      </c>
      <c r="R12" s="21" t="s">
        <v>12</v>
      </c>
    </row>
    <row r="13" spans="4:18" x14ac:dyDescent="0.3">
      <c r="D13" s="115"/>
      <c r="E13" s="115" t="str">
        <f t="shared" si="0"/>
        <v>All</v>
      </c>
      <c r="F13" s="115" t="str">
        <f t="shared" si="1"/>
        <v>Finance</v>
      </c>
      <c r="G13" s="16" t="str">
        <f>IF($G$7=0,"All",Clean_data_Table[[#This Row],[Final Status]])</f>
        <v>All</v>
      </c>
      <c r="H13" s="21" t="str">
        <f>INDEX(Training_List[Program name],MATCH(Clean_data_Table[[#This Row],[Training ID]],Training_List[ID],0))</f>
        <v>Advanced IT Skills</v>
      </c>
      <c r="I13" s="21" t="str">
        <f>INDEX(Emp_Training_Tracker[Department],MATCH($N13,Emp_Training_Tracker[ID],0))</f>
        <v>Finance</v>
      </c>
      <c r="J13" s="21" t="s">
        <v>97</v>
      </c>
      <c r="K13" s="116" t="s">
        <v>285</v>
      </c>
      <c r="L13" s="21" t="s">
        <v>298</v>
      </c>
      <c r="M13" s="21" t="s">
        <v>13</v>
      </c>
      <c r="N13" s="21" t="s">
        <v>170</v>
      </c>
      <c r="O13" s="21" t="s">
        <v>133</v>
      </c>
      <c r="P13" s="21">
        <v>3000</v>
      </c>
      <c r="Q13" s="21">
        <v>1.5</v>
      </c>
      <c r="R13" s="21"/>
    </row>
    <row r="14" spans="4:18" x14ac:dyDescent="0.3">
      <c r="D14" s="115"/>
      <c r="E14" s="115" t="str">
        <f t="shared" si="0"/>
        <v>All</v>
      </c>
      <c r="F14" s="115" t="str">
        <f t="shared" si="1"/>
        <v>Sales</v>
      </c>
      <c r="G14" s="16" t="str">
        <f>IF($G$7=0,"All",Clean_data_Table[[#This Row],[Final Status]])</f>
        <v>All</v>
      </c>
      <c r="H14" s="21" t="str">
        <f>INDEX(Training_List[Program name],MATCH(Clean_data_Table[[#This Row],[Training ID]],Training_List[ID],0))</f>
        <v>Basic Advertising Methods</v>
      </c>
      <c r="I14" s="21" t="str">
        <f>INDEX(Emp_Training_Tracker[Department],MATCH($N14,Emp_Training_Tracker[ID],0))</f>
        <v>Sales</v>
      </c>
      <c r="J14" s="21" t="s">
        <v>97</v>
      </c>
      <c r="K14" s="116" t="s">
        <v>285</v>
      </c>
      <c r="L14" s="21" t="s">
        <v>292</v>
      </c>
      <c r="M14" s="21" t="s">
        <v>15</v>
      </c>
      <c r="N14" s="21" t="s">
        <v>221</v>
      </c>
      <c r="O14" s="21" t="s">
        <v>125</v>
      </c>
      <c r="P14" s="21">
        <v>7000</v>
      </c>
      <c r="Q14" s="21">
        <v>1</v>
      </c>
      <c r="R14" s="21" t="s">
        <v>17</v>
      </c>
    </row>
    <row r="15" spans="4:18" x14ac:dyDescent="0.3">
      <c r="D15" s="115"/>
      <c r="E15" s="115" t="str">
        <f t="shared" si="0"/>
        <v>All</v>
      </c>
      <c r="F15" s="115" t="str">
        <f t="shared" si="1"/>
        <v>Sales</v>
      </c>
      <c r="G15" s="16" t="str">
        <f>IF($G$7=0,"All",Clean_data_Table[[#This Row],[Final Status]])</f>
        <v>All</v>
      </c>
      <c r="H15" s="21" t="str">
        <f>INDEX(Training_List[Program name],MATCH(Clean_data_Table[[#This Row],[Training ID]],Training_List[ID],0))</f>
        <v>Advanced People Management Skills</v>
      </c>
      <c r="I15" s="21" t="str">
        <f>INDEX(Emp_Training_Tracker[Department],MATCH($N15,Emp_Training_Tracker[ID],0))</f>
        <v>Sales</v>
      </c>
      <c r="J15" s="21" t="s">
        <v>97</v>
      </c>
      <c r="K15" s="116" t="s">
        <v>285</v>
      </c>
      <c r="L15" s="21" t="s">
        <v>295</v>
      </c>
      <c r="M15" s="21" t="s">
        <v>18</v>
      </c>
      <c r="N15" s="21" t="s">
        <v>247</v>
      </c>
      <c r="O15" s="21" t="s">
        <v>130</v>
      </c>
      <c r="P15" s="21">
        <v>7000</v>
      </c>
      <c r="Q15" s="21">
        <v>1</v>
      </c>
      <c r="R15" s="21" t="s">
        <v>17</v>
      </c>
    </row>
    <row r="16" spans="4:18" x14ac:dyDescent="0.3">
      <c r="D16" s="115"/>
      <c r="E16" s="115" t="str">
        <f t="shared" si="0"/>
        <v>All</v>
      </c>
      <c r="F16" s="115" t="str">
        <f t="shared" si="1"/>
        <v>Sales</v>
      </c>
      <c r="G16" s="16" t="str">
        <f>IF($G$7=0,"All",Clean_data_Table[[#This Row],[Final Status]])</f>
        <v>All</v>
      </c>
      <c r="H16" s="21" t="str">
        <f>INDEX(Training_List[Program name],MATCH(Clean_data_Table[[#This Row],[Training ID]],Training_List[ID],0))</f>
        <v>Basic Project Management Methods</v>
      </c>
      <c r="I16" s="21" t="str">
        <f>INDEX(Emp_Training_Tracker[Department],MATCH($N16,Emp_Training_Tracker[ID],0))</f>
        <v>Sales</v>
      </c>
      <c r="J16" s="21" t="s">
        <v>97</v>
      </c>
      <c r="K16" s="116" t="s">
        <v>285</v>
      </c>
      <c r="L16" s="21" t="s">
        <v>287</v>
      </c>
      <c r="M16" s="21" t="s">
        <v>20</v>
      </c>
      <c r="N16" s="21" t="s">
        <v>179</v>
      </c>
      <c r="O16" s="21" t="s">
        <v>109</v>
      </c>
      <c r="P16" s="21">
        <v>4000</v>
      </c>
      <c r="Q16" s="21">
        <v>1</v>
      </c>
      <c r="R16" s="21" t="s">
        <v>21</v>
      </c>
    </row>
    <row r="17" spans="4:18" x14ac:dyDescent="0.3">
      <c r="D17" s="115"/>
      <c r="E17" s="115" t="str">
        <f t="shared" si="0"/>
        <v>All</v>
      </c>
      <c r="F17" s="115" t="str">
        <f t="shared" si="1"/>
        <v>Operations</v>
      </c>
      <c r="G17" s="16" t="str">
        <f>IF($G$7=0,"All",Clean_data_Table[[#This Row],[Final Status]])</f>
        <v>All</v>
      </c>
      <c r="H17" s="21" t="str">
        <f>INDEX(Training_List[Program name],MATCH(Clean_data_Table[[#This Row],[Training ID]],Training_List[ID],0))</f>
        <v>Advanced Business Methods</v>
      </c>
      <c r="I17" s="21" t="str">
        <f>INDEX(Emp_Training_Tracker[Department],MATCH($N17,Emp_Training_Tracker[ID],0))</f>
        <v>Operations</v>
      </c>
      <c r="J17" s="21" t="s">
        <v>97</v>
      </c>
      <c r="K17" s="116" t="s">
        <v>286</v>
      </c>
      <c r="L17" s="21" t="s">
        <v>287</v>
      </c>
      <c r="M17" s="21" t="s">
        <v>22</v>
      </c>
      <c r="N17" s="21" t="s">
        <v>267</v>
      </c>
      <c r="O17" s="21" t="s">
        <v>135</v>
      </c>
      <c r="P17" s="21">
        <v>3000</v>
      </c>
      <c r="Q17" s="21">
        <v>1</v>
      </c>
      <c r="R17" s="21"/>
    </row>
    <row r="18" spans="4:18" x14ac:dyDescent="0.3">
      <c r="D18" s="115"/>
      <c r="E18" s="115" t="str">
        <f t="shared" si="0"/>
        <v>All</v>
      </c>
      <c r="F18" s="115" t="str">
        <f t="shared" si="1"/>
        <v>Finance</v>
      </c>
      <c r="G18" s="16" t="str">
        <f>IF($G$7=0,"All",Clean_data_Table[[#This Row],[Final Status]])</f>
        <v>All</v>
      </c>
      <c r="H18" s="21" t="str">
        <f>INDEX(Training_List[Program name],MATCH(Clean_data_Table[[#This Row],[Training ID]],Training_List[ID],0))</f>
        <v>Advanced Advertising Skills</v>
      </c>
      <c r="I18" s="21" t="str">
        <f>INDEX(Emp_Training_Tracker[Department],MATCH($N18,Emp_Training_Tracker[ID],0))</f>
        <v>Finance</v>
      </c>
      <c r="J18" s="21" t="s">
        <v>97</v>
      </c>
      <c r="K18" s="116" t="s">
        <v>286</v>
      </c>
      <c r="L18" s="21" t="s">
        <v>287</v>
      </c>
      <c r="M18" s="21" t="s">
        <v>24</v>
      </c>
      <c r="N18" s="21" t="s">
        <v>279</v>
      </c>
      <c r="O18" s="21" t="s">
        <v>136</v>
      </c>
      <c r="P18" s="21">
        <v>6000</v>
      </c>
      <c r="Q18" s="21">
        <v>1</v>
      </c>
      <c r="R18" s="21"/>
    </row>
    <row r="19" spans="4:18" x14ac:dyDescent="0.3">
      <c r="D19" s="115"/>
      <c r="E19" s="115" t="str">
        <f t="shared" si="0"/>
        <v>All</v>
      </c>
      <c r="F19" s="115" t="str">
        <f t="shared" si="1"/>
        <v>IT</v>
      </c>
      <c r="G19" s="16" t="str">
        <f>IF($G$7=0,"All",Clean_data_Table[[#This Row],[Final Status]])</f>
        <v>All</v>
      </c>
      <c r="H19" s="21" t="str">
        <f>INDEX(Training_List[Program name],MATCH(Clean_data_Table[[#This Row],[Training ID]],Training_List[ID],0))</f>
        <v>Advanced IT Techniques</v>
      </c>
      <c r="I19" s="21" t="str">
        <f>INDEX(Emp_Training_Tracker[Department],MATCH($N19,Emp_Training_Tracker[ID],0))</f>
        <v>IT</v>
      </c>
      <c r="J19" s="21" t="s">
        <v>97</v>
      </c>
      <c r="K19" s="116" t="s">
        <v>285</v>
      </c>
      <c r="L19" s="21" t="s">
        <v>297</v>
      </c>
      <c r="M19" s="21" t="s">
        <v>25</v>
      </c>
      <c r="N19" s="21" t="s">
        <v>176</v>
      </c>
      <c r="O19" s="21" t="s">
        <v>132</v>
      </c>
      <c r="P19" s="21">
        <v>5000</v>
      </c>
      <c r="Q19" s="21">
        <v>1</v>
      </c>
      <c r="R19" s="21"/>
    </row>
    <row r="20" spans="4:18" x14ac:dyDescent="0.3">
      <c r="D20" s="115"/>
      <c r="E20" s="115" t="str">
        <f t="shared" si="0"/>
        <v>All</v>
      </c>
      <c r="F20" s="115" t="str">
        <f t="shared" si="1"/>
        <v>Sales</v>
      </c>
      <c r="G20" s="16" t="str">
        <f>IF($G$7=0,"All",Clean_data_Table[[#This Row],[Final Status]])</f>
        <v>All</v>
      </c>
      <c r="H20" s="21" t="str">
        <f>INDEX(Training_List[Program name],MATCH(Clean_data_Table[[#This Row],[Training ID]],Training_List[ID],0))</f>
        <v>Basic Project Management Methods</v>
      </c>
      <c r="I20" s="21" t="str">
        <f>INDEX(Emp_Training_Tracker[Department],MATCH($N20,Emp_Training_Tracker[ID],0))</f>
        <v>Sales</v>
      </c>
      <c r="J20" s="21" t="s">
        <v>99</v>
      </c>
      <c r="K20" s="116" t="s">
        <v>285</v>
      </c>
      <c r="L20" s="21" t="s">
        <v>287</v>
      </c>
      <c r="M20" s="21" t="s">
        <v>20</v>
      </c>
      <c r="N20" s="21" t="s">
        <v>179</v>
      </c>
      <c r="O20" s="21" t="s">
        <v>109</v>
      </c>
      <c r="P20" s="21">
        <v>4000</v>
      </c>
      <c r="Q20" s="21">
        <v>1</v>
      </c>
      <c r="R20" s="21" t="s">
        <v>21</v>
      </c>
    </row>
    <row r="21" spans="4:18" x14ac:dyDescent="0.3">
      <c r="D21" s="115"/>
      <c r="E21" s="115" t="str">
        <f t="shared" si="0"/>
        <v>All</v>
      </c>
      <c r="F21" s="115" t="str">
        <f t="shared" si="1"/>
        <v>Operations</v>
      </c>
      <c r="G21" s="16" t="str">
        <f>IF($G$7=0,"All",Clean_data_Table[[#This Row],[Final Status]])</f>
        <v>All</v>
      </c>
      <c r="H21" s="21" t="str">
        <f>INDEX(Training_List[Program name],MATCH(Clean_data_Table[[#This Row],[Training ID]],Training_List[ID],0))</f>
        <v>Advanced Advertising Skills</v>
      </c>
      <c r="I21" s="21" t="str">
        <f>INDEX(Emp_Training_Tracker[Department],MATCH($N21,Emp_Training_Tracker[ID],0))</f>
        <v>Operations</v>
      </c>
      <c r="J21" s="21" t="s">
        <v>97</v>
      </c>
      <c r="K21" s="116" t="s">
        <v>286</v>
      </c>
      <c r="L21" s="21" t="s">
        <v>287</v>
      </c>
      <c r="M21" s="21" t="s">
        <v>27</v>
      </c>
      <c r="N21" s="21" t="s">
        <v>168</v>
      </c>
      <c r="O21" s="21" t="s">
        <v>136</v>
      </c>
      <c r="P21" s="21">
        <v>6000</v>
      </c>
      <c r="Q21" s="21">
        <v>1</v>
      </c>
      <c r="R21" s="21"/>
    </row>
    <row r="22" spans="4:18" x14ac:dyDescent="0.3">
      <c r="D22" s="115"/>
      <c r="E22" s="115" t="str">
        <f t="shared" si="0"/>
        <v>All</v>
      </c>
      <c r="F22" s="115" t="str">
        <f t="shared" si="1"/>
        <v>Finance</v>
      </c>
      <c r="G22" s="16" t="str">
        <f>IF($G$7=0,"All",Clean_data_Table[[#This Row],[Final Status]])</f>
        <v>All</v>
      </c>
      <c r="H22" s="21" t="str">
        <f>INDEX(Training_List[Program name],MATCH(Clean_data_Table[[#This Row],[Training ID]],Training_List[ID],0))</f>
        <v>Basic People Management Methods</v>
      </c>
      <c r="I22" s="21" t="str">
        <f>INDEX(Emp_Training_Tracker[Department],MATCH($N22,Emp_Training_Tracker[ID],0))</f>
        <v>Finance</v>
      </c>
      <c r="J22" s="21" t="s">
        <v>97</v>
      </c>
      <c r="K22" s="116" t="s">
        <v>285</v>
      </c>
      <c r="L22" s="21" t="s">
        <v>289</v>
      </c>
      <c r="M22" s="21" t="s">
        <v>28</v>
      </c>
      <c r="N22" s="21" t="s">
        <v>157</v>
      </c>
      <c r="O22" s="21" t="s">
        <v>115</v>
      </c>
      <c r="P22" s="21">
        <v>7000</v>
      </c>
      <c r="Q22" s="21">
        <v>1</v>
      </c>
      <c r="R22" s="21" t="s">
        <v>12</v>
      </c>
    </row>
    <row r="23" spans="4:18" x14ac:dyDescent="0.3">
      <c r="D23" s="115"/>
      <c r="E23" s="115" t="str">
        <f t="shared" si="0"/>
        <v>All</v>
      </c>
      <c r="F23" s="115" t="str">
        <f t="shared" si="1"/>
        <v>Finance</v>
      </c>
      <c r="G23" s="16" t="str">
        <f>IF($G$7=0,"All",Clean_data_Table[[#This Row],[Final Status]])</f>
        <v>All</v>
      </c>
      <c r="H23" s="21" t="str">
        <f>INDEX(Training_List[Program name],MATCH(Clean_data_Table[[#This Row],[Training ID]],Training_List[ID],0))</f>
        <v>Advanced People Management Techniques</v>
      </c>
      <c r="I23" s="21" t="str">
        <f>INDEX(Emp_Training_Tracker[Department],MATCH($N23,Emp_Training_Tracker[ID],0))</f>
        <v>Finance</v>
      </c>
      <c r="J23" s="21" t="s">
        <v>97</v>
      </c>
      <c r="K23" s="116" t="s">
        <v>285</v>
      </c>
      <c r="L23" s="21" t="s">
        <v>295</v>
      </c>
      <c r="M23" s="21" t="s">
        <v>30</v>
      </c>
      <c r="N23" s="21" t="s">
        <v>139</v>
      </c>
      <c r="O23" s="21" t="s">
        <v>129</v>
      </c>
      <c r="P23" s="21">
        <v>6000</v>
      </c>
      <c r="Q23" s="21">
        <v>1</v>
      </c>
      <c r="R23" s="21" t="s">
        <v>32</v>
      </c>
    </row>
    <row r="24" spans="4:18" x14ac:dyDescent="0.3">
      <c r="D24" s="115"/>
      <c r="E24" s="115" t="str">
        <f t="shared" si="0"/>
        <v>All</v>
      </c>
      <c r="F24" s="115" t="str">
        <f t="shared" si="1"/>
        <v>Sales</v>
      </c>
      <c r="G24" s="16" t="str">
        <f>IF($G$7=0,"All",Clean_data_Table[[#This Row],[Final Status]])</f>
        <v>All</v>
      </c>
      <c r="H24" s="21" t="str">
        <f>INDEX(Training_List[Program name],MATCH(Clean_data_Table[[#This Row],[Training ID]],Training_List[ID],0))</f>
        <v>Advanced IT Skills</v>
      </c>
      <c r="I24" s="21" t="str">
        <f>INDEX(Emp_Training_Tracker[Department],MATCH($N24,Emp_Training_Tracker[ID],0))</f>
        <v>Sales</v>
      </c>
      <c r="J24" s="21" t="s">
        <v>97</v>
      </c>
      <c r="K24" s="116" t="s">
        <v>285</v>
      </c>
      <c r="L24" s="21" t="s">
        <v>298</v>
      </c>
      <c r="M24" s="21" t="s">
        <v>33</v>
      </c>
      <c r="N24" s="21" t="s">
        <v>195</v>
      </c>
      <c r="O24" s="21" t="s">
        <v>133</v>
      </c>
      <c r="P24" s="21">
        <v>3000</v>
      </c>
      <c r="Q24" s="21">
        <v>1.5</v>
      </c>
      <c r="R24" s="21"/>
    </row>
    <row r="25" spans="4:18" x14ac:dyDescent="0.3">
      <c r="D25" s="115"/>
      <c r="E25" s="115" t="str">
        <f t="shared" si="0"/>
        <v>All</v>
      </c>
      <c r="F25" s="115" t="str">
        <f t="shared" si="1"/>
        <v>HR</v>
      </c>
      <c r="G25" s="16" t="str">
        <f>IF($G$7=0,"All",Clean_data_Table[[#This Row],[Final Status]])</f>
        <v>All</v>
      </c>
      <c r="H25" s="21" t="str">
        <f>INDEX(Training_List[Program name],MATCH(Clean_data_Table[[#This Row],[Training ID]],Training_List[ID],0))</f>
        <v>Advanced Business Methods</v>
      </c>
      <c r="I25" s="21" t="str">
        <f>INDEX(Emp_Training_Tracker[Department],MATCH($N25,Emp_Training_Tracker[ID],0))</f>
        <v>HR</v>
      </c>
      <c r="J25" s="21" t="s">
        <v>97</v>
      </c>
      <c r="K25" s="116" t="s">
        <v>286</v>
      </c>
      <c r="L25" s="21" t="s">
        <v>287</v>
      </c>
      <c r="M25" s="21" t="s">
        <v>34</v>
      </c>
      <c r="N25" s="21" t="s">
        <v>234</v>
      </c>
      <c r="O25" s="21" t="s">
        <v>135</v>
      </c>
      <c r="P25" s="21">
        <v>3000</v>
      </c>
      <c r="Q25" s="21">
        <v>1</v>
      </c>
      <c r="R25" s="21"/>
    </row>
    <row r="26" spans="4:18" x14ac:dyDescent="0.3">
      <c r="D26" s="115"/>
      <c r="E26" s="115" t="str">
        <f t="shared" si="0"/>
        <v>All</v>
      </c>
      <c r="F26" s="115" t="str">
        <f t="shared" si="1"/>
        <v>Finance</v>
      </c>
      <c r="G26" s="16" t="str">
        <f>IF($G$7=0,"All",Clean_data_Table[[#This Row],[Final Status]])</f>
        <v>All</v>
      </c>
      <c r="H26" s="21" t="str">
        <f>INDEX(Training_List[Program name],MATCH(Clean_data_Table[[#This Row],[Training ID]],Training_List[ID],0))</f>
        <v>Advanced People Management Techniques</v>
      </c>
      <c r="I26" s="21" t="str">
        <f>INDEX(Emp_Training_Tracker[Department],MATCH($N26,Emp_Training_Tracker[ID],0))</f>
        <v>Finance</v>
      </c>
      <c r="J26" s="21" t="s">
        <v>97</v>
      </c>
      <c r="K26" s="116" t="s">
        <v>285</v>
      </c>
      <c r="L26" s="21" t="s">
        <v>295</v>
      </c>
      <c r="M26" s="21" t="s">
        <v>35</v>
      </c>
      <c r="N26" s="21" t="s">
        <v>182</v>
      </c>
      <c r="O26" s="21" t="s">
        <v>129</v>
      </c>
      <c r="P26" s="21">
        <v>6000</v>
      </c>
      <c r="Q26" s="21">
        <v>1</v>
      </c>
      <c r="R26" s="21" t="s">
        <v>12</v>
      </c>
    </row>
    <row r="27" spans="4:18" x14ac:dyDescent="0.3">
      <c r="D27" s="115"/>
      <c r="E27" s="115" t="str">
        <f t="shared" si="0"/>
        <v>All</v>
      </c>
      <c r="F27" s="115" t="str">
        <f t="shared" si="1"/>
        <v>Operations</v>
      </c>
      <c r="G27" s="16" t="str">
        <f>IF($G$7=0,"All",Clean_data_Table[[#This Row],[Final Status]])</f>
        <v>All</v>
      </c>
      <c r="H27" s="21" t="str">
        <f>INDEX(Training_List[Program name],MATCH(Clean_data_Table[[#This Row],[Training ID]],Training_List[ID],0))</f>
        <v>Basic Advertising Methods</v>
      </c>
      <c r="I27" s="21" t="str">
        <f>INDEX(Emp_Training_Tracker[Department],MATCH($N27,Emp_Training_Tracker[ID],0))</f>
        <v>Operations</v>
      </c>
      <c r="J27" s="21" t="s">
        <v>97</v>
      </c>
      <c r="K27" s="116" t="s">
        <v>285</v>
      </c>
      <c r="L27" s="21" t="s">
        <v>292</v>
      </c>
      <c r="M27" s="21" t="s">
        <v>36</v>
      </c>
      <c r="N27" s="21" t="s">
        <v>214</v>
      </c>
      <c r="O27" s="21" t="s">
        <v>125</v>
      </c>
      <c r="P27" s="21">
        <v>7000</v>
      </c>
      <c r="Q27" s="21">
        <v>1</v>
      </c>
      <c r="R27" s="21" t="s">
        <v>21</v>
      </c>
    </row>
    <row r="28" spans="4:18" x14ac:dyDescent="0.3">
      <c r="D28" s="115"/>
      <c r="E28" s="115" t="str">
        <f t="shared" si="0"/>
        <v>All</v>
      </c>
      <c r="F28" s="115" t="str">
        <f t="shared" si="1"/>
        <v>HR</v>
      </c>
      <c r="G28" s="16" t="str">
        <f>IF($G$7=0,"All",Clean_data_Table[[#This Row],[Final Status]])</f>
        <v>All</v>
      </c>
      <c r="H28" s="21" t="str">
        <f>INDEX(Training_List[Program name],MATCH(Clean_data_Table[[#This Row],[Training ID]],Training_List[ID],0))</f>
        <v>Basic People Management Methods</v>
      </c>
      <c r="I28" s="21" t="str">
        <f>INDEX(Emp_Training_Tracker[Department],MATCH($N28,Emp_Training_Tracker[ID],0))</f>
        <v>HR</v>
      </c>
      <c r="J28" s="21" t="s">
        <v>97</v>
      </c>
      <c r="K28" s="116" t="s">
        <v>285</v>
      </c>
      <c r="L28" s="21" t="s">
        <v>289</v>
      </c>
      <c r="M28" s="21" t="s">
        <v>37</v>
      </c>
      <c r="N28" s="21" t="s">
        <v>199</v>
      </c>
      <c r="O28" s="21" t="s">
        <v>115</v>
      </c>
      <c r="P28" s="21">
        <v>7000</v>
      </c>
      <c r="Q28" s="21">
        <v>1</v>
      </c>
      <c r="R28" s="21" t="s">
        <v>32</v>
      </c>
    </row>
    <row r="29" spans="4:18" x14ac:dyDescent="0.3">
      <c r="D29" s="115"/>
      <c r="E29" s="115" t="str">
        <f t="shared" si="0"/>
        <v>All</v>
      </c>
      <c r="F29" s="115" t="str">
        <f t="shared" si="1"/>
        <v>Finance</v>
      </c>
      <c r="G29" s="16" t="str">
        <f>IF($G$7=0,"All",Clean_data_Table[[#This Row],[Final Status]])</f>
        <v>All</v>
      </c>
      <c r="H29" s="21" t="str">
        <f>INDEX(Training_List[Program name],MATCH(Clean_data_Table[[#This Row],[Training ID]],Training_List[ID],0))</f>
        <v>Advanced Sales Techniques</v>
      </c>
      <c r="I29" s="21" t="str">
        <f>INDEX(Emp_Training_Tracker[Department],MATCH($N29,Emp_Training_Tracker[ID],0))</f>
        <v>Finance</v>
      </c>
      <c r="J29" s="21" t="s">
        <v>97</v>
      </c>
      <c r="K29" s="116" t="s">
        <v>285</v>
      </c>
      <c r="L29" s="21" t="s">
        <v>293</v>
      </c>
      <c r="M29" s="21" t="s">
        <v>38</v>
      </c>
      <c r="N29" s="21" t="s">
        <v>174</v>
      </c>
      <c r="O29" s="21" t="s">
        <v>126</v>
      </c>
      <c r="P29" s="21">
        <v>2000</v>
      </c>
      <c r="Q29" s="21">
        <v>0.5</v>
      </c>
      <c r="R29" s="21" t="s">
        <v>7</v>
      </c>
    </row>
    <row r="30" spans="4:18" x14ac:dyDescent="0.3">
      <c r="D30" s="115"/>
      <c r="E30" s="115" t="str">
        <f t="shared" si="0"/>
        <v>All</v>
      </c>
      <c r="F30" s="115" t="str">
        <f t="shared" si="1"/>
        <v>Finance</v>
      </c>
      <c r="G30" s="16" t="str">
        <f>IF($G$7=0,"All",Clean_data_Table[[#This Row],[Final Status]])</f>
        <v>All</v>
      </c>
      <c r="H30" s="21" t="str">
        <f>INDEX(Training_List[Program name],MATCH(Clean_data_Table[[#This Row],[Training ID]],Training_List[ID],0))</f>
        <v>Basic Advertising Methods</v>
      </c>
      <c r="I30" s="21" t="str">
        <f>INDEX(Emp_Training_Tracker[Department],MATCH($N30,Emp_Training_Tracker[ID],0))</f>
        <v>Finance</v>
      </c>
      <c r="J30" s="21" t="s">
        <v>97</v>
      </c>
      <c r="K30" s="116" t="s">
        <v>285</v>
      </c>
      <c r="L30" s="21" t="s">
        <v>292</v>
      </c>
      <c r="M30" s="21" t="s">
        <v>40</v>
      </c>
      <c r="N30" s="21" t="s">
        <v>196</v>
      </c>
      <c r="O30" s="21" t="s">
        <v>125</v>
      </c>
      <c r="P30" s="21">
        <v>7000</v>
      </c>
      <c r="Q30" s="21">
        <v>1</v>
      </c>
      <c r="R30" s="21" t="s">
        <v>17</v>
      </c>
    </row>
    <row r="31" spans="4:18" x14ac:dyDescent="0.3">
      <c r="D31" s="115"/>
      <c r="E31" s="115" t="str">
        <f t="shared" si="0"/>
        <v>All</v>
      </c>
      <c r="F31" s="115" t="str">
        <f t="shared" si="1"/>
        <v>Finance</v>
      </c>
      <c r="G31" s="16" t="str">
        <f>IF($G$7=0,"All",Clean_data_Table[[#This Row],[Final Status]])</f>
        <v>All</v>
      </c>
      <c r="H31" s="21" t="str">
        <f>INDEX(Training_List[Program name],MATCH(Clean_data_Table[[#This Row],[Training ID]],Training_List[ID],0))</f>
        <v>Basic Sales Skills</v>
      </c>
      <c r="I31" s="21" t="str">
        <f>INDEX(Emp_Training_Tracker[Department],MATCH($N31,Emp_Training_Tracker[ID],0))</f>
        <v>Finance</v>
      </c>
      <c r="J31" s="21" t="s">
        <v>97</v>
      </c>
      <c r="K31" s="116" t="s">
        <v>285</v>
      </c>
      <c r="L31" s="21" t="s">
        <v>287</v>
      </c>
      <c r="M31" s="21" t="s">
        <v>41</v>
      </c>
      <c r="N31" s="21" t="s">
        <v>271</v>
      </c>
      <c r="O31" s="21" t="s">
        <v>107</v>
      </c>
      <c r="P31" s="21">
        <v>5000</v>
      </c>
      <c r="Q31" s="21">
        <v>1</v>
      </c>
      <c r="R31" s="21" t="s">
        <v>32</v>
      </c>
    </row>
    <row r="32" spans="4:18" x14ac:dyDescent="0.3">
      <c r="D32" s="115"/>
      <c r="E32" s="115" t="str">
        <f t="shared" si="0"/>
        <v>All</v>
      </c>
      <c r="F32" s="115" t="str">
        <f t="shared" si="1"/>
        <v>Finance</v>
      </c>
      <c r="G32" s="16" t="str">
        <f>IF($G$7=0,"All",Clean_data_Table[[#This Row],[Final Status]])</f>
        <v>All</v>
      </c>
      <c r="H32" s="21" t="str">
        <f>INDEX(Training_List[Program name],MATCH(Clean_data_Table[[#This Row],[Training ID]],Training_List[ID],0))</f>
        <v>Advanced Advertising Skills</v>
      </c>
      <c r="I32" s="21" t="str">
        <f>INDEX(Emp_Training_Tracker[Department],MATCH($N32,Emp_Training_Tracker[ID],0))</f>
        <v>Finance</v>
      </c>
      <c r="J32" s="21" t="s">
        <v>97</v>
      </c>
      <c r="K32" s="116" t="s">
        <v>286</v>
      </c>
      <c r="L32" s="21" t="s">
        <v>287</v>
      </c>
      <c r="M32" s="21" t="s">
        <v>42</v>
      </c>
      <c r="N32" s="21" t="s">
        <v>209</v>
      </c>
      <c r="O32" s="21" t="s">
        <v>136</v>
      </c>
      <c r="P32" s="21">
        <v>6000</v>
      </c>
      <c r="Q32" s="21">
        <v>1</v>
      </c>
      <c r="R32" s="21"/>
    </row>
    <row r="33" spans="4:18" x14ac:dyDescent="0.3">
      <c r="D33" s="115"/>
      <c r="E33" s="115" t="str">
        <f t="shared" si="0"/>
        <v>All</v>
      </c>
      <c r="F33" s="115" t="str">
        <f t="shared" si="1"/>
        <v>HR</v>
      </c>
      <c r="G33" s="16" t="str">
        <f>IF($G$7=0,"All",Clean_data_Table[[#This Row],[Final Status]])</f>
        <v>All</v>
      </c>
      <c r="H33" s="21" t="str">
        <f>INDEX(Training_List[Program name],MATCH(Clean_data_Table[[#This Row],[Training ID]],Training_List[ID],0))</f>
        <v>Advanced Business Methods</v>
      </c>
      <c r="I33" s="21" t="str">
        <f>INDEX(Emp_Training_Tracker[Department],MATCH($N33,Emp_Training_Tracker[ID],0))</f>
        <v>HR</v>
      </c>
      <c r="J33" s="21" t="s">
        <v>97</v>
      </c>
      <c r="K33" s="116" t="s">
        <v>286</v>
      </c>
      <c r="L33" s="21" t="s">
        <v>287</v>
      </c>
      <c r="M33" s="21" t="s">
        <v>43</v>
      </c>
      <c r="N33" s="21" t="s">
        <v>165</v>
      </c>
      <c r="O33" s="21" t="s">
        <v>135</v>
      </c>
      <c r="P33" s="21">
        <v>3000</v>
      </c>
      <c r="Q33" s="21">
        <v>1</v>
      </c>
      <c r="R33" s="21"/>
    </row>
    <row r="34" spans="4:18" x14ac:dyDescent="0.3">
      <c r="D34" s="115"/>
      <c r="E34" s="115" t="str">
        <f t="shared" si="0"/>
        <v>All</v>
      </c>
      <c r="F34" s="115" t="str">
        <f t="shared" si="1"/>
        <v>Finance</v>
      </c>
      <c r="G34" s="16" t="str">
        <f>IF($G$7=0,"All",Clean_data_Table[[#This Row],[Final Status]])</f>
        <v>All</v>
      </c>
      <c r="H34" s="21" t="str">
        <f>INDEX(Training_List[Program name],MATCH(Clean_data_Table[[#This Row],[Training ID]],Training_List[ID],0))</f>
        <v>Advanced Advertising Skills</v>
      </c>
      <c r="I34" s="21" t="str">
        <f>INDEX(Emp_Training_Tracker[Department],MATCH($N34,Emp_Training_Tracker[ID],0))</f>
        <v>Finance</v>
      </c>
      <c r="J34" s="21" t="s">
        <v>97</v>
      </c>
      <c r="K34" s="116" t="s">
        <v>286</v>
      </c>
      <c r="L34" s="21" t="s">
        <v>287</v>
      </c>
      <c r="M34" s="21" t="s">
        <v>44</v>
      </c>
      <c r="N34" s="21" t="s">
        <v>252</v>
      </c>
      <c r="O34" s="21" t="s">
        <v>136</v>
      </c>
      <c r="P34" s="21">
        <v>6000</v>
      </c>
      <c r="Q34" s="21">
        <v>1</v>
      </c>
      <c r="R34" s="21"/>
    </row>
    <row r="35" spans="4:18" x14ac:dyDescent="0.3">
      <c r="D35" s="115"/>
      <c r="E35" s="115" t="str">
        <f t="shared" si="0"/>
        <v>All</v>
      </c>
      <c r="F35" s="115" t="str">
        <f t="shared" si="1"/>
        <v>Finance</v>
      </c>
      <c r="G35" s="16" t="str">
        <f>IF($G$7=0,"All",Clean_data_Table[[#This Row],[Final Status]])</f>
        <v>All</v>
      </c>
      <c r="H35" s="21" t="str">
        <f>INDEX(Training_List[Program name],MATCH(Clean_data_Table[[#This Row],[Training ID]],Training_List[ID],0))</f>
        <v>Advanced Sales Methods</v>
      </c>
      <c r="I35" s="21" t="str">
        <f>INDEX(Emp_Training_Tracker[Department],MATCH($N35,Emp_Training_Tracker[ID],0))</f>
        <v>Finance</v>
      </c>
      <c r="J35" s="21" t="s">
        <v>97</v>
      </c>
      <c r="K35" s="116" t="s">
        <v>285</v>
      </c>
      <c r="L35" s="21" t="s">
        <v>293</v>
      </c>
      <c r="M35" s="21" t="s">
        <v>45</v>
      </c>
      <c r="N35" s="21" t="s">
        <v>216</v>
      </c>
      <c r="O35" s="21" t="s">
        <v>127</v>
      </c>
      <c r="P35" s="21">
        <v>5000</v>
      </c>
      <c r="Q35" s="21">
        <v>0.5</v>
      </c>
      <c r="R35" s="21" t="s">
        <v>7</v>
      </c>
    </row>
    <row r="36" spans="4:18" x14ac:dyDescent="0.3">
      <c r="D36" s="115"/>
      <c r="E36" s="115" t="str">
        <f t="shared" si="0"/>
        <v>All</v>
      </c>
      <c r="F36" s="115" t="str">
        <f t="shared" si="1"/>
        <v>Finance</v>
      </c>
      <c r="G36" s="16" t="str">
        <f>IF($G$7=0,"All",Clean_data_Table[[#This Row],[Final Status]])</f>
        <v>All</v>
      </c>
      <c r="H36" s="21" t="str">
        <f>INDEX(Training_List[Program name],MATCH(Clean_data_Table[[#This Row],[Training ID]],Training_List[ID],0))</f>
        <v>Advanced Sales Methods</v>
      </c>
      <c r="I36" s="21" t="str">
        <f>INDEX(Emp_Training_Tracker[Department],MATCH($N36,Emp_Training_Tracker[ID],0))</f>
        <v>Finance</v>
      </c>
      <c r="J36" s="21" t="s">
        <v>97</v>
      </c>
      <c r="K36" s="116" t="s">
        <v>285</v>
      </c>
      <c r="L36" s="21" t="s">
        <v>293</v>
      </c>
      <c r="M36" s="21" t="s">
        <v>47</v>
      </c>
      <c r="N36" s="21" t="s">
        <v>189</v>
      </c>
      <c r="O36" s="21" t="s">
        <v>127</v>
      </c>
      <c r="P36" s="21">
        <v>5000</v>
      </c>
      <c r="Q36" s="21">
        <v>0.5</v>
      </c>
      <c r="R36" s="21" t="s">
        <v>32</v>
      </c>
    </row>
    <row r="37" spans="4:18" x14ac:dyDescent="0.3">
      <c r="D37" s="115"/>
      <c r="E37" s="115" t="str">
        <f t="shared" si="0"/>
        <v>All</v>
      </c>
      <c r="F37" s="115" t="str">
        <f t="shared" si="1"/>
        <v>Finance</v>
      </c>
      <c r="G37" s="16" t="str">
        <f>IF($G$7=0,"All",Clean_data_Table[[#This Row],[Final Status]])</f>
        <v>All</v>
      </c>
      <c r="H37" s="21" t="str">
        <f>INDEX(Training_List[Program name],MATCH(Clean_data_Table[[#This Row],[Training ID]],Training_List[ID],0))</f>
        <v>Basic Sales Skills</v>
      </c>
      <c r="I37" s="21" t="str">
        <f>INDEX(Emp_Training_Tracker[Department],MATCH($N37,Emp_Training_Tracker[ID],0))</f>
        <v>Finance</v>
      </c>
      <c r="J37" s="21" t="s">
        <v>97</v>
      </c>
      <c r="K37" s="116" t="s">
        <v>285</v>
      </c>
      <c r="L37" s="21" t="s">
        <v>287</v>
      </c>
      <c r="M37" s="21" t="s">
        <v>48</v>
      </c>
      <c r="N37" s="21" t="s">
        <v>251</v>
      </c>
      <c r="O37" s="21" t="s">
        <v>107</v>
      </c>
      <c r="P37" s="21">
        <v>5000</v>
      </c>
      <c r="Q37" s="21">
        <v>1</v>
      </c>
      <c r="R37" s="21" t="s">
        <v>12</v>
      </c>
    </row>
    <row r="38" spans="4:18" x14ac:dyDescent="0.3">
      <c r="D38" s="115"/>
      <c r="E38" s="115" t="str">
        <f t="shared" si="0"/>
        <v>All</v>
      </c>
      <c r="F38" s="115" t="str">
        <f t="shared" si="1"/>
        <v>Sales</v>
      </c>
      <c r="G38" s="16" t="str">
        <f>IF($G$7=0,"All",Clean_data_Table[[#This Row],[Final Status]])</f>
        <v>All</v>
      </c>
      <c r="H38" s="21" t="str">
        <f>INDEX(Training_List[Program name],MATCH(Clean_data_Table[[#This Row],[Training ID]],Training_List[ID],0))</f>
        <v>Basic Business Skills</v>
      </c>
      <c r="I38" s="21" t="str">
        <f>INDEX(Emp_Training_Tracker[Department],MATCH($N38,Emp_Training_Tracker[ID],0))</f>
        <v>Sales</v>
      </c>
      <c r="J38" s="21" t="s">
        <v>97</v>
      </c>
      <c r="K38" s="116" t="s">
        <v>285</v>
      </c>
      <c r="L38" s="21" t="s">
        <v>290</v>
      </c>
      <c r="M38" s="21" t="s">
        <v>49</v>
      </c>
      <c r="N38" s="21" t="s">
        <v>233</v>
      </c>
      <c r="O38" s="21" t="s">
        <v>119</v>
      </c>
      <c r="P38" s="21">
        <v>2000</v>
      </c>
      <c r="Q38" s="21">
        <v>1</v>
      </c>
      <c r="R38" s="21" t="s">
        <v>21</v>
      </c>
    </row>
    <row r="39" spans="4:18" x14ac:dyDescent="0.3">
      <c r="D39" s="115"/>
      <c r="E39" s="115" t="str">
        <f t="shared" si="0"/>
        <v>All</v>
      </c>
      <c r="F39" s="115" t="str">
        <f t="shared" si="1"/>
        <v>Operations</v>
      </c>
      <c r="G39" s="16" t="str">
        <f>IF($G$7=0,"All",Clean_data_Table[[#This Row],[Final Status]])</f>
        <v>All</v>
      </c>
      <c r="H39" s="21" t="str">
        <f>INDEX(Training_List[Program name],MATCH(Clean_data_Table[[#This Row],[Training ID]],Training_List[ID],0))</f>
        <v>Basic Advertising Skills</v>
      </c>
      <c r="I39" s="21" t="str">
        <f>INDEX(Emp_Training_Tracker[Department],MATCH($N39,Emp_Training_Tracker[ID],0))</f>
        <v>Operations</v>
      </c>
      <c r="J39" s="21" t="s">
        <v>97</v>
      </c>
      <c r="K39" s="116" t="s">
        <v>285</v>
      </c>
      <c r="L39" s="21" t="s">
        <v>292</v>
      </c>
      <c r="M39" s="21" t="s">
        <v>51</v>
      </c>
      <c r="N39" s="21" t="s">
        <v>154</v>
      </c>
      <c r="O39" s="21" t="s">
        <v>123</v>
      </c>
      <c r="P39" s="21">
        <v>3000</v>
      </c>
      <c r="Q39" s="21">
        <v>1</v>
      </c>
      <c r="R39" s="21" t="s">
        <v>12</v>
      </c>
    </row>
    <row r="40" spans="4:18" x14ac:dyDescent="0.3">
      <c r="D40" s="115"/>
      <c r="E40" s="115" t="str">
        <f t="shared" si="0"/>
        <v>All</v>
      </c>
      <c r="F40" s="115" t="str">
        <f t="shared" si="1"/>
        <v>Finance</v>
      </c>
      <c r="G40" s="16" t="str">
        <f>IF($G$7=0,"All",Clean_data_Table[[#This Row],[Final Status]])</f>
        <v>All</v>
      </c>
      <c r="H40" s="21" t="str">
        <f>INDEX(Training_List[Program name],MATCH(Clean_data_Table[[#This Row],[Training ID]],Training_List[ID],0))</f>
        <v>Advanced People Management Methods</v>
      </c>
      <c r="I40" s="21" t="str">
        <f>INDEX(Emp_Training_Tracker[Department],MATCH($N40,Emp_Training_Tracker[ID],0))</f>
        <v>Finance</v>
      </c>
      <c r="J40" s="21" t="s">
        <v>97</v>
      </c>
      <c r="K40" s="116" t="s">
        <v>285</v>
      </c>
      <c r="L40" s="21" t="s">
        <v>296</v>
      </c>
      <c r="M40" s="21" t="s">
        <v>53</v>
      </c>
      <c r="N40" s="21" t="s">
        <v>201</v>
      </c>
      <c r="O40" s="21" t="s">
        <v>131</v>
      </c>
      <c r="P40" s="21">
        <v>5000</v>
      </c>
      <c r="Q40" s="21">
        <v>1</v>
      </c>
      <c r="R40" s="21" t="s">
        <v>17</v>
      </c>
    </row>
    <row r="41" spans="4:18" x14ac:dyDescent="0.3">
      <c r="D41" s="115"/>
      <c r="E41" s="115" t="str">
        <f t="shared" si="0"/>
        <v>All</v>
      </c>
      <c r="F41" s="115" t="str">
        <f t="shared" si="1"/>
        <v>IT</v>
      </c>
      <c r="G41" s="16" t="str">
        <f>IF($G$7=0,"All",Clean_data_Table[[#This Row],[Final Status]])</f>
        <v>All</v>
      </c>
      <c r="H41" s="21" t="str">
        <f>INDEX(Training_List[Program name],MATCH(Clean_data_Table[[#This Row],[Training ID]],Training_List[ID],0))</f>
        <v>Basic IT Methods</v>
      </c>
      <c r="I41" s="21" t="str">
        <f>INDEX(Emp_Training_Tracker[Department],MATCH($N41,Emp_Training_Tracker[ID],0))</f>
        <v>IT</v>
      </c>
      <c r="J41" s="21" t="s">
        <v>97</v>
      </c>
      <c r="K41" s="116" t="s">
        <v>285</v>
      </c>
      <c r="L41" s="21" t="s">
        <v>289</v>
      </c>
      <c r="M41" s="21" t="s">
        <v>55</v>
      </c>
      <c r="N41" s="21" t="s">
        <v>248</v>
      </c>
      <c r="O41" s="21" t="s">
        <v>117</v>
      </c>
      <c r="P41" s="21">
        <v>2000</v>
      </c>
      <c r="Q41" s="21">
        <v>1</v>
      </c>
      <c r="R41" s="21" t="s">
        <v>32</v>
      </c>
    </row>
    <row r="42" spans="4:18" x14ac:dyDescent="0.3">
      <c r="D42" s="115"/>
      <c r="E42" s="115" t="str">
        <f t="shared" si="0"/>
        <v>All</v>
      </c>
      <c r="F42" s="115" t="str">
        <f t="shared" si="1"/>
        <v>Operations</v>
      </c>
      <c r="G42" s="16" t="str">
        <f>IF($G$7=0,"All",Clean_data_Table[[#This Row],[Final Status]])</f>
        <v>All</v>
      </c>
      <c r="H42" s="21" t="str">
        <f>INDEX(Training_List[Program name],MATCH(Clean_data_Table[[#This Row],[Training ID]],Training_List[ID],0))</f>
        <v>Advanced IT Skills</v>
      </c>
      <c r="I42" s="21" t="str">
        <f>INDEX(Emp_Training_Tracker[Department],MATCH($N42,Emp_Training_Tracker[ID],0))</f>
        <v>Operations</v>
      </c>
      <c r="J42" s="21" t="s">
        <v>97</v>
      </c>
      <c r="K42" s="116" t="s">
        <v>285</v>
      </c>
      <c r="L42" s="21" t="s">
        <v>298</v>
      </c>
      <c r="M42" s="21" t="s">
        <v>57</v>
      </c>
      <c r="N42" s="21" t="s">
        <v>262</v>
      </c>
      <c r="O42" s="21" t="s">
        <v>133</v>
      </c>
      <c r="P42" s="21">
        <v>3000</v>
      </c>
      <c r="Q42" s="21">
        <v>1.5</v>
      </c>
      <c r="R42" s="21"/>
    </row>
    <row r="43" spans="4:18" x14ac:dyDescent="0.3">
      <c r="D43" s="115"/>
      <c r="E43" s="115" t="str">
        <f t="shared" si="0"/>
        <v>All</v>
      </c>
      <c r="F43" s="115" t="str">
        <f t="shared" si="1"/>
        <v>Operations</v>
      </c>
      <c r="G43" s="16" t="str">
        <f>IF($G$7=0,"All",Clean_data_Table[[#This Row],[Final Status]])</f>
        <v>All</v>
      </c>
      <c r="H43" s="21" t="str">
        <f>INDEX(Training_List[Program name],MATCH(Clean_data_Table[[#This Row],[Training ID]],Training_List[ID],0))</f>
        <v>Basic Advertising Techniques</v>
      </c>
      <c r="I43" s="21" t="str">
        <f>INDEX(Emp_Training_Tracker[Department],MATCH($N43,Emp_Training_Tracker[ID],0))</f>
        <v>Operations</v>
      </c>
      <c r="J43" s="21" t="s">
        <v>97</v>
      </c>
      <c r="K43" s="116" t="s">
        <v>285</v>
      </c>
      <c r="L43" s="21" t="s">
        <v>291</v>
      </c>
      <c r="M43" s="21" t="s">
        <v>58</v>
      </c>
      <c r="N43" s="21" t="s">
        <v>215</v>
      </c>
      <c r="O43" s="21" t="s">
        <v>121</v>
      </c>
      <c r="P43" s="21">
        <v>2000</v>
      </c>
      <c r="Q43" s="21">
        <v>1</v>
      </c>
      <c r="R43" s="21" t="s">
        <v>12</v>
      </c>
    </row>
    <row r="44" spans="4:18" x14ac:dyDescent="0.3">
      <c r="D44" s="115"/>
      <c r="E44" s="115" t="str">
        <f t="shared" si="0"/>
        <v>All</v>
      </c>
      <c r="F44" s="115" t="str">
        <f t="shared" si="1"/>
        <v>Marketing</v>
      </c>
      <c r="G44" s="16" t="str">
        <f>IF($G$7=0,"All",Clean_data_Table[[#This Row],[Final Status]])</f>
        <v>All</v>
      </c>
      <c r="H44" s="21" t="str">
        <f>INDEX(Training_List[Program name],MATCH(Clean_data_Table[[#This Row],[Training ID]],Training_List[ID],0))</f>
        <v>Basic People Management Techniques</v>
      </c>
      <c r="I44" s="21" t="str">
        <f>INDEX(Emp_Training_Tracker[Department],MATCH($N44,Emp_Training_Tracker[ID],0))</f>
        <v>Marketing</v>
      </c>
      <c r="J44" s="21" t="s">
        <v>97</v>
      </c>
      <c r="K44" s="116" t="s">
        <v>285</v>
      </c>
      <c r="L44" s="21" t="s">
        <v>287</v>
      </c>
      <c r="M44" s="21" t="s">
        <v>60</v>
      </c>
      <c r="N44" s="21" t="s">
        <v>145</v>
      </c>
      <c r="O44" s="21" t="s">
        <v>111</v>
      </c>
      <c r="P44" s="21">
        <v>2000</v>
      </c>
      <c r="Q44" s="21">
        <v>1</v>
      </c>
      <c r="R44" s="21" t="s">
        <v>17</v>
      </c>
    </row>
    <row r="45" spans="4:18" x14ac:dyDescent="0.3">
      <c r="D45" s="115"/>
      <c r="E45" s="115" t="str">
        <f t="shared" si="0"/>
        <v>All</v>
      </c>
      <c r="F45" s="115" t="str">
        <f t="shared" si="1"/>
        <v>Marketing</v>
      </c>
      <c r="G45" s="16" t="str">
        <f>IF($G$7=0,"All",Clean_data_Table[[#This Row],[Final Status]])</f>
        <v>All</v>
      </c>
      <c r="H45" s="21" t="str">
        <f>INDEX(Training_List[Program name],MATCH(Clean_data_Table[[#This Row],[Training ID]],Training_List[ID],0))</f>
        <v>Advanced Sales Techniques</v>
      </c>
      <c r="I45" s="21" t="str">
        <f>INDEX(Emp_Training_Tracker[Department],MATCH($N45,Emp_Training_Tracker[ID],0))</f>
        <v>Marketing</v>
      </c>
      <c r="J45" s="21" t="s">
        <v>97</v>
      </c>
      <c r="K45" s="116" t="s">
        <v>285</v>
      </c>
      <c r="L45" s="21" t="s">
        <v>293</v>
      </c>
      <c r="M45" s="21" t="s">
        <v>62</v>
      </c>
      <c r="N45" s="21" t="s">
        <v>175</v>
      </c>
      <c r="O45" s="21" t="s">
        <v>126</v>
      </c>
      <c r="P45" s="21">
        <v>2000</v>
      </c>
      <c r="Q45" s="21">
        <v>0.5</v>
      </c>
      <c r="R45" s="21" t="s">
        <v>12</v>
      </c>
    </row>
    <row r="46" spans="4:18" x14ac:dyDescent="0.3">
      <c r="D46" s="115"/>
      <c r="E46" s="115" t="str">
        <f t="shared" si="0"/>
        <v>All</v>
      </c>
      <c r="F46" s="115" t="str">
        <f t="shared" si="1"/>
        <v>Marketing</v>
      </c>
      <c r="G46" s="16" t="str">
        <f>IF($G$7=0,"All",Clean_data_Table[[#This Row],[Final Status]])</f>
        <v>All</v>
      </c>
      <c r="H46" s="21" t="str">
        <f>INDEX(Training_List[Program name],MATCH(Clean_data_Table[[#This Row],[Training ID]],Training_List[ID],0))</f>
        <v>Basic Advertising Techniques</v>
      </c>
      <c r="I46" s="21" t="str">
        <f>INDEX(Emp_Training_Tracker[Department],MATCH($N46,Emp_Training_Tracker[ID],0))</f>
        <v>Marketing</v>
      </c>
      <c r="J46" s="21" t="s">
        <v>97</v>
      </c>
      <c r="K46" s="116" t="s">
        <v>285</v>
      </c>
      <c r="L46" s="21" t="s">
        <v>291</v>
      </c>
      <c r="M46" s="21" t="s">
        <v>63</v>
      </c>
      <c r="N46" s="21" t="s">
        <v>161</v>
      </c>
      <c r="O46" s="21" t="s">
        <v>121</v>
      </c>
      <c r="P46" s="21">
        <v>2000</v>
      </c>
      <c r="Q46" s="21">
        <v>1</v>
      </c>
      <c r="R46" s="21" t="s">
        <v>21</v>
      </c>
    </row>
    <row r="47" spans="4:18" x14ac:dyDescent="0.3">
      <c r="D47" s="115"/>
      <c r="E47" s="115" t="str">
        <f t="shared" si="0"/>
        <v>All</v>
      </c>
      <c r="F47" s="115" t="str">
        <f t="shared" si="1"/>
        <v>Marketing</v>
      </c>
      <c r="G47" s="16" t="str">
        <f>IF($G$7=0,"All",Clean_data_Table[[#This Row],[Final Status]])</f>
        <v>All</v>
      </c>
      <c r="H47" s="21" t="str">
        <f>INDEX(Training_List[Program name],MATCH(Clean_data_Table[[#This Row],[Training ID]],Training_List[ID],0))</f>
        <v>Advanced Sales Techniques</v>
      </c>
      <c r="I47" s="21" t="str">
        <f>INDEX(Emp_Training_Tracker[Department],MATCH($N47,Emp_Training_Tracker[ID],0))</f>
        <v>Marketing</v>
      </c>
      <c r="J47" s="21" t="s">
        <v>97</v>
      </c>
      <c r="K47" s="116" t="s">
        <v>285</v>
      </c>
      <c r="L47" s="21" t="s">
        <v>293</v>
      </c>
      <c r="M47" s="21" t="s">
        <v>64</v>
      </c>
      <c r="N47" s="21" t="s">
        <v>241</v>
      </c>
      <c r="O47" s="21" t="s">
        <v>126</v>
      </c>
      <c r="P47" s="21">
        <v>2000</v>
      </c>
      <c r="Q47" s="21">
        <v>0.5</v>
      </c>
      <c r="R47" s="21" t="s">
        <v>7</v>
      </c>
    </row>
    <row r="48" spans="4:18" x14ac:dyDescent="0.3">
      <c r="D48" s="115"/>
      <c r="E48" s="115" t="str">
        <f t="shared" si="0"/>
        <v>All</v>
      </c>
      <c r="F48" s="115" t="str">
        <f t="shared" si="1"/>
        <v>Operations</v>
      </c>
      <c r="G48" s="16" t="str">
        <f>IF($G$7=0,"All",Clean_data_Table[[#This Row],[Final Status]])</f>
        <v>All</v>
      </c>
      <c r="H48" s="21" t="str">
        <f>INDEX(Training_List[Program name],MATCH(Clean_data_Table[[#This Row],[Training ID]],Training_List[ID],0))</f>
        <v>Advanced Business Methods</v>
      </c>
      <c r="I48" s="21" t="str">
        <f>INDEX(Emp_Training_Tracker[Department],MATCH($N48,Emp_Training_Tracker[ID],0))</f>
        <v>Operations</v>
      </c>
      <c r="J48" s="21" t="s">
        <v>97</v>
      </c>
      <c r="K48" s="116" t="s">
        <v>286</v>
      </c>
      <c r="L48" s="21" t="s">
        <v>287</v>
      </c>
      <c r="M48" s="21" t="s">
        <v>27</v>
      </c>
      <c r="N48" s="21" t="s">
        <v>168</v>
      </c>
      <c r="O48" s="21" t="s">
        <v>135</v>
      </c>
      <c r="P48" s="21">
        <v>3000</v>
      </c>
      <c r="Q48" s="21">
        <v>1</v>
      </c>
      <c r="R48" s="21"/>
    </row>
    <row r="49" spans="4:18" x14ac:dyDescent="0.3">
      <c r="D49" s="115"/>
      <c r="E49" s="115" t="str">
        <f t="shared" si="0"/>
        <v>All</v>
      </c>
      <c r="F49" s="115" t="str">
        <f t="shared" si="1"/>
        <v>HR</v>
      </c>
      <c r="G49" s="16" t="str">
        <f>IF($G$7=0,"All",Clean_data_Table[[#This Row],[Final Status]])</f>
        <v>All</v>
      </c>
      <c r="H49" s="21" t="str">
        <f>INDEX(Training_List[Program name],MATCH(Clean_data_Table[[#This Row],[Training ID]],Training_List[ID],0))</f>
        <v>Basic People Management Skills</v>
      </c>
      <c r="I49" s="21" t="str">
        <f>INDEX(Emp_Training_Tracker[Department],MATCH($N49,Emp_Training_Tracker[ID],0))</f>
        <v>HR</v>
      </c>
      <c r="J49" s="21" t="s">
        <v>97</v>
      </c>
      <c r="K49" s="116" t="s">
        <v>285</v>
      </c>
      <c r="L49" s="21" t="s">
        <v>288</v>
      </c>
      <c r="M49" s="21" t="s">
        <v>43</v>
      </c>
      <c r="N49" s="21" t="s">
        <v>165</v>
      </c>
      <c r="O49" s="21" t="s">
        <v>113</v>
      </c>
      <c r="P49" s="21">
        <v>6000</v>
      </c>
      <c r="Q49" s="21">
        <v>1</v>
      </c>
      <c r="R49" s="21" t="s">
        <v>12</v>
      </c>
    </row>
    <row r="50" spans="4:18" x14ac:dyDescent="0.3">
      <c r="D50" s="115"/>
      <c r="E50" s="115" t="str">
        <f t="shared" si="0"/>
        <v>All</v>
      </c>
      <c r="F50" s="115" t="str">
        <f t="shared" si="1"/>
        <v>IT</v>
      </c>
      <c r="G50" s="16" t="str">
        <f>IF($G$7=0,"All",Clean_data_Table[[#This Row],[Final Status]])</f>
        <v>All</v>
      </c>
      <c r="H50" s="21" t="str">
        <f>INDEX(Training_List[Program name],MATCH(Clean_data_Table[[#This Row],[Training ID]],Training_List[ID],0))</f>
        <v>Advanced IT Skills</v>
      </c>
      <c r="I50" s="21" t="str">
        <f>INDEX(Emp_Training_Tracker[Department],MATCH($N50,Emp_Training_Tracker[ID],0))</f>
        <v>IT</v>
      </c>
      <c r="J50" s="21" t="s">
        <v>97</v>
      </c>
      <c r="K50" s="116" t="s">
        <v>285</v>
      </c>
      <c r="L50" s="21" t="s">
        <v>298</v>
      </c>
      <c r="M50" s="21" t="s">
        <v>66</v>
      </c>
      <c r="N50" s="21" t="s">
        <v>243</v>
      </c>
      <c r="O50" s="21" t="s">
        <v>133</v>
      </c>
      <c r="P50" s="21">
        <v>3000</v>
      </c>
      <c r="Q50" s="21">
        <v>1.5</v>
      </c>
      <c r="R50" s="21"/>
    </row>
    <row r="51" spans="4:18" x14ac:dyDescent="0.3">
      <c r="D51" s="115"/>
      <c r="E51" s="115" t="str">
        <f t="shared" si="0"/>
        <v>All</v>
      </c>
      <c r="F51" s="115" t="str">
        <f t="shared" si="1"/>
        <v>Operations</v>
      </c>
      <c r="G51" s="16" t="str">
        <f>IF($G$7=0,"All",Clean_data_Table[[#This Row],[Final Status]])</f>
        <v>All</v>
      </c>
      <c r="H51" s="21" t="str">
        <f>INDEX(Training_List[Program name],MATCH(Clean_data_Table[[#This Row],[Training ID]],Training_List[ID],0))</f>
        <v>Basic Advertising Skills</v>
      </c>
      <c r="I51" s="21" t="str">
        <f>INDEX(Emp_Training_Tracker[Department],MATCH($N51,Emp_Training_Tracker[ID],0))</f>
        <v>Operations</v>
      </c>
      <c r="J51" s="21" t="s">
        <v>99</v>
      </c>
      <c r="K51" s="116" t="s">
        <v>285</v>
      </c>
      <c r="L51" s="21" t="s">
        <v>292</v>
      </c>
      <c r="M51" s="21" t="s">
        <v>51</v>
      </c>
      <c r="N51" s="21" t="s">
        <v>154</v>
      </c>
      <c r="O51" s="21" t="s">
        <v>123</v>
      </c>
      <c r="P51" s="21">
        <v>3000</v>
      </c>
      <c r="Q51" s="21">
        <v>1</v>
      </c>
      <c r="R51" s="21" t="s">
        <v>32</v>
      </c>
    </row>
    <row r="52" spans="4:18" x14ac:dyDescent="0.3">
      <c r="D52" s="115"/>
      <c r="E52" s="115" t="str">
        <f t="shared" si="0"/>
        <v>All</v>
      </c>
      <c r="F52" s="115" t="str">
        <f t="shared" si="1"/>
        <v>Finance</v>
      </c>
      <c r="G52" s="16" t="str">
        <f>IF($G$7=0,"All",Clean_data_Table[[#This Row],[Final Status]])</f>
        <v>All</v>
      </c>
      <c r="H52" s="21" t="str">
        <f>INDEX(Training_List[Program name],MATCH(Clean_data_Table[[#This Row],[Training ID]],Training_List[ID],0))</f>
        <v>Advanced IT Skills</v>
      </c>
      <c r="I52" s="21" t="str">
        <f>INDEX(Emp_Training_Tracker[Department],MATCH($N52,Emp_Training_Tracker[ID],0))</f>
        <v>Finance</v>
      </c>
      <c r="J52" s="21" t="s">
        <v>97</v>
      </c>
      <c r="K52" s="116" t="s">
        <v>285</v>
      </c>
      <c r="L52" s="21" t="s">
        <v>298</v>
      </c>
      <c r="M52" s="21" t="s">
        <v>67</v>
      </c>
      <c r="N52" s="21" t="s">
        <v>218</v>
      </c>
      <c r="O52" s="21" t="s">
        <v>133</v>
      </c>
      <c r="P52" s="21">
        <v>3000</v>
      </c>
      <c r="Q52" s="21">
        <v>1.5</v>
      </c>
      <c r="R52" s="21"/>
    </row>
    <row r="53" spans="4:18" x14ac:dyDescent="0.3">
      <c r="D53" s="115"/>
      <c r="E53" s="115" t="str">
        <f t="shared" si="0"/>
        <v>All</v>
      </c>
      <c r="F53" s="115" t="str">
        <f t="shared" si="1"/>
        <v>Marketing</v>
      </c>
      <c r="G53" s="16" t="str">
        <f>IF($G$7=0,"All",Clean_data_Table[[#This Row],[Final Status]])</f>
        <v>All</v>
      </c>
      <c r="H53" s="21" t="str">
        <f>INDEX(Training_List[Program name],MATCH(Clean_data_Table[[#This Row],[Training ID]],Training_List[ID],0))</f>
        <v>Basic Project Management Methods</v>
      </c>
      <c r="I53" s="21" t="str">
        <f>INDEX(Emp_Training_Tracker[Department],MATCH($N53,Emp_Training_Tracker[ID],0))</f>
        <v>Marketing</v>
      </c>
      <c r="J53" s="21" t="s">
        <v>97</v>
      </c>
      <c r="K53" s="116" t="s">
        <v>285</v>
      </c>
      <c r="L53" s="21" t="s">
        <v>287</v>
      </c>
      <c r="M53" s="21" t="s">
        <v>68</v>
      </c>
      <c r="N53" s="21" t="s">
        <v>236</v>
      </c>
      <c r="O53" s="21" t="s">
        <v>109</v>
      </c>
      <c r="P53" s="21">
        <v>4000</v>
      </c>
      <c r="Q53" s="21">
        <v>1</v>
      </c>
      <c r="R53" s="21" t="s">
        <v>21</v>
      </c>
    </row>
    <row r="54" spans="4:18" x14ac:dyDescent="0.3">
      <c r="D54" s="115"/>
      <c r="E54" s="115" t="str">
        <f t="shared" si="0"/>
        <v>All</v>
      </c>
      <c r="F54" s="115" t="str">
        <f t="shared" si="1"/>
        <v>Finance</v>
      </c>
      <c r="G54" s="16" t="str">
        <f>IF($G$7=0,"All",Clean_data_Table[[#This Row],[Final Status]])</f>
        <v>All</v>
      </c>
      <c r="H54" s="21" t="str">
        <f>INDEX(Training_List[Program name],MATCH(Clean_data_Table[[#This Row],[Training ID]],Training_List[ID],0))</f>
        <v>Basic IT Methods</v>
      </c>
      <c r="I54" s="21" t="str">
        <f>INDEX(Emp_Training_Tracker[Department],MATCH($N54,Emp_Training_Tracker[ID],0))</f>
        <v>Finance</v>
      </c>
      <c r="J54" s="21" t="s">
        <v>97</v>
      </c>
      <c r="K54" s="116" t="s">
        <v>285</v>
      </c>
      <c r="L54" s="21" t="s">
        <v>289</v>
      </c>
      <c r="M54" s="21" t="s">
        <v>30</v>
      </c>
      <c r="N54" s="21" t="s">
        <v>139</v>
      </c>
      <c r="O54" s="21" t="s">
        <v>117</v>
      </c>
      <c r="P54" s="21">
        <v>2000</v>
      </c>
      <c r="Q54" s="21">
        <v>1</v>
      </c>
      <c r="R54" s="21" t="s">
        <v>21</v>
      </c>
    </row>
    <row r="55" spans="4:18" x14ac:dyDescent="0.3">
      <c r="D55" s="115"/>
      <c r="E55" s="115" t="str">
        <f t="shared" si="0"/>
        <v>All</v>
      </c>
      <c r="F55" s="115" t="str">
        <f t="shared" si="1"/>
        <v>Sales</v>
      </c>
      <c r="G55" s="16" t="str">
        <f>IF($G$7=0,"All",Clean_data_Table[[#This Row],[Final Status]])</f>
        <v>All</v>
      </c>
      <c r="H55" s="21" t="str">
        <f>INDEX(Training_List[Program name],MATCH(Clean_data_Table[[#This Row],[Training ID]],Training_List[ID],0))</f>
        <v>Basic Sales Skills</v>
      </c>
      <c r="I55" s="21" t="str">
        <f>INDEX(Emp_Training_Tracker[Department],MATCH($N55,Emp_Training_Tracker[ID],0))</f>
        <v>Sales</v>
      </c>
      <c r="J55" s="21" t="s">
        <v>97</v>
      </c>
      <c r="K55" s="116" t="s">
        <v>285</v>
      </c>
      <c r="L55" s="21" t="s">
        <v>287</v>
      </c>
      <c r="M55" s="21" t="s">
        <v>69</v>
      </c>
      <c r="N55" s="21" t="s">
        <v>153</v>
      </c>
      <c r="O55" s="21" t="s">
        <v>107</v>
      </c>
      <c r="P55" s="21">
        <v>5000</v>
      </c>
      <c r="Q55" s="21">
        <v>1</v>
      </c>
      <c r="R55" s="21" t="s">
        <v>21</v>
      </c>
    </row>
    <row r="56" spans="4:18" x14ac:dyDescent="0.3">
      <c r="D56" s="115"/>
      <c r="E56" s="115" t="str">
        <f t="shared" si="0"/>
        <v>All</v>
      </c>
      <c r="F56" s="115" t="str">
        <f t="shared" si="1"/>
        <v>Finance</v>
      </c>
      <c r="G56" s="16" t="str">
        <f>IF($G$7=0,"All",Clean_data_Table[[#This Row],[Final Status]])</f>
        <v>All</v>
      </c>
      <c r="H56" s="21" t="str">
        <f>INDEX(Training_List[Program name],MATCH(Clean_data_Table[[#This Row],[Training ID]],Training_List[ID],0))</f>
        <v>Advanced Sales Techniques</v>
      </c>
      <c r="I56" s="21" t="str">
        <f>INDEX(Emp_Training_Tracker[Department],MATCH($N56,Emp_Training_Tracker[ID],0))</f>
        <v>Finance</v>
      </c>
      <c r="J56" s="21" t="s">
        <v>97</v>
      </c>
      <c r="K56" s="116" t="s">
        <v>285</v>
      </c>
      <c r="L56" s="21" t="s">
        <v>293</v>
      </c>
      <c r="M56" s="21" t="s">
        <v>70</v>
      </c>
      <c r="N56" s="21" t="s">
        <v>194</v>
      </c>
      <c r="O56" s="21" t="s">
        <v>126</v>
      </c>
      <c r="P56" s="21">
        <v>2000</v>
      </c>
      <c r="Q56" s="21">
        <v>0.5</v>
      </c>
      <c r="R56" s="21" t="s">
        <v>17</v>
      </c>
    </row>
    <row r="57" spans="4:18" x14ac:dyDescent="0.3">
      <c r="D57" s="115"/>
      <c r="E57" s="115" t="str">
        <f t="shared" si="0"/>
        <v>All</v>
      </c>
      <c r="F57" s="115" t="str">
        <f t="shared" si="1"/>
        <v>Sales</v>
      </c>
      <c r="G57" s="16" t="str">
        <f>IF($G$7=0,"All",Clean_data_Table[[#This Row],[Final Status]])</f>
        <v>All</v>
      </c>
      <c r="H57" s="21" t="str">
        <f>INDEX(Training_List[Program name],MATCH(Clean_data_Table[[#This Row],[Training ID]],Training_List[ID],0))</f>
        <v>Basic Advertising Techniques</v>
      </c>
      <c r="I57" s="21" t="str">
        <f>INDEX(Emp_Training_Tracker[Department],MATCH($N57,Emp_Training_Tracker[ID],0))</f>
        <v>Sales</v>
      </c>
      <c r="J57" s="21" t="s">
        <v>97</v>
      </c>
      <c r="K57" s="116" t="s">
        <v>285</v>
      </c>
      <c r="L57" s="21" t="s">
        <v>291</v>
      </c>
      <c r="M57" s="21" t="s">
        <v>71</v>
      </c>
      <c r="N57" s="21" t="s">
        <v>143</v>
      </c>
      <c r="O57" s="21" t="s">
        <v>121</v>
      </c>
      <c r="P57" s="21">
        <v>2000</v>
      </c>
      <c r="Q57" s="21">
        <v>1</v>
      </c>
      <c r="R57" s="21" t="s">
        <v>32</v>
      </c>
    </row>
    <row r="58" spans="4:18" x14ac:dyDescent="0.3">
      <c r="D58" s="115"/>
      <c r="E58" s="115" t="str">
        <f t="shared" si="0"/>
        <v>All</v>
      </c>
      <c r="F58" s="115" t="str">
        <f t="shared" si="1"/>
        <v>HR</v>
      </c>
      <c r="G58" s="16" t="str">
        <f>IF($G$7=0,"All",Clean_data_Table[[#This Row],[Final Status]])</f>
        <v>All</v>
      </c>
      <c r="H58" s="21" t="str">
        <f>INDEX(Training_List[Program name],MATCH(Clean_data_Table[[#This Row],[Training ID]],Training_List[ID],0))</f>
        <v>Basic Project Management Methods</v>
      </c>
      <c r="I58" s="21" t="str">
        <f>INDEX(Emp_Training_Tracker[Department],MATCH($N58,Emp_Training_Tracker[ID],0))</f>
        <v>HR</v>
      </c>
      <c r="J58" s="21" t="s">
        <v>97</v>
      </c>
      <c r="K58" s="116" t="s">
        <v>285</v>
      </c>
      <c r="L58" s="21" t="s">
        <v>287</v>
      </c>
      <c r="M58" s="21" t="s">
        <v>37</v>
      </c>
      <c r="N58" s="21" t="s">
        <v>199</v>
      </c>
      <c r="O58" s="21" t="s">
        <v>109</v>
      </c>
      <c r="P58" s="21">
        <v>4000</v>
      </c>
      <c r="Q58" s="21">
        <v>1</v>
      </c>
      <c r="R58" s="21" t="s">
        <v>21</v>
      </c>
    </row>
    <row r="59" spans="4:18" x14ac:dyDescent="0.3">
      <c r="D59" s="115"/>
      <c r="E59" s="115" t="str">
        <f t="shared" si="0"/>
        <v>All</v>
      </c>
      <c r="F59" s="115" t="str">
        <f t="shared" si="1"/>
        <v>Sales</v>
      </c>
      <c r="G59" s="16" t="str">
        <f>IF($G$7=0,"All",Clean_data_Table[[#This Row],[Final Status]])</f>
        <v>All</v>
      </c>
      <c r="H59" s="21" t="str">
        <f>INDEX(Training_List[Program name],MATCH(Clean_data_Table[[#This Row],[Training ID]],Training_List[ID],0))</f>
        <v>Advanced Project Management Skills</v>
      </c>
      <c r="I59" s="21" t="str">
        <f>INDEX(Emp_Training_Tracker[Department],MATCH($N59,Emp_Training_Tracker[ID],0))</f>
        <v>Sales</v>
      </c>
      <c r="J59" s="21" t="s">
        <v>97</v>
      </c>
      <c r="K59" s="116" t="s">
        <v>285</v>
      </c>
      <c r="L59" s="21" t="s">
        <v>294</v>
      </c>
      <c r="M59" s="21" t="s">
        <v>72</v>
      </c>
      <c r="N59" s="21" t="s">
        <v>158</v>
      </c>
      <c r="O59" s="21" t="s">
        <v>128</v>
      </c>
      <c r="P59" s="21">
        <v>7000</v>
      </c>
      <c r="Q59" s="21">
        <v>1</v>
      </c>
      <c r="R59" s="21" t="s">
        <v>21</v>
      </c>
    </row>
    <row r="60" spans="4:18" x14ac:dyDescent="0.3">
      <c r="D60" s="115"/>
      <c r="E60" s="115" t="str">
        <f t="shared" si="0"/>
        <v>All</v>
      </c>
      <c r="F60" s="115" t="str">
        <f t="shared" si="1"/>
        <v>Marketing</v>
      </c>
      <c r="G60" s="16" t="str">
        <f>IF($G$7=0,"All",Clean_data_Table[[#This Row],[Final Status]])</f>
        <v>All</v>
      </c>
      <c r="H60" s="21" t="str">
        <f>INDEX(Training_List[Program name],MATCH(Clean_data_Table[[#This Row],[Training ID]],Training_List[ID],0))</f>
        <v>Basic Project Management Methods</v>
      </c>
      <c r="I60" s="21" t="str">
        <f>INDEX(Emp_Training_Tracker[Department],MATCH($N60,Emp_Training_Tracker[ID],0))</f>
        <v>Marketing</v>
      </c>
      <c r="J60" s="21" t="s">
        <v>98</v>
      </c>
      <c r="K60" s="116" t="s">
        <v>285</v>
      </c>
      <c r="L60" s="21" t="s">
        <v>287</v>
      </c>
      <c r="M60" s="21" t="s">
        <v>74</v>
      </c>
      <c r="N60" s="21" t="s">
        <v>202</v>
      </c>
      <c r="O60" s="21" t="s">
        <v>109</v>
      </c>
      <c r="P60" s="21">
        <v>4000</v>
      </c>
      <c r="Q60" s="21">
        <v>1</v>
      </c>
      <c r="R60" s="21" t="s">
        <v>17</v>
      </c>
    </row>
    <row r="61" spans="4:18" x14ac:dyDescent="0.3">
      <c r="D61" s="115"/>
      <c r="E61" s="115" t="str">
        <f t="shared" si="0"/>
        <v>All</v>
      </c>
      <c r="F61" s="115" t="str">
        <f t="shared" si="1"/>
        <v>HR</v>
      </c>
      <c r="G61" s="16" t="str">
        <f>IF($G$7=0,"All",Clean_data_Table[[#This Row],[Final Status]])</f>
        <v>All</v>
      </c>
      <c r="H61" s="21" t="str">
        <f>INDEX(Training_List[Program name],MATCH(Clean_data_Table[[#This Row],[Training ID]],Training_List[ID],0))</f>
        <v>Advanced Business Techniques</v>
      </c>
      <c r="I61" s="21" t="str">
        <f>INDEX(Emp_Training_Tracker[Department],MATCH($N61,Emp_Training_Tracker[ID],0))</f>
        <v>HR</v>
      </c>
      <c r="J61" s="21" t="s">
        <v>97</v>
      </c>
      <c r="K61" s="116" t="s">
        <v>285</v>
      </c>
      <c r="L61" s="21" t="s">
        <v>298</v>
      </c>
      <c r="M61" s="21" t="s">
        <v>75</v>
      </c>
      <c r="N61" s="21" t="s">
        <v>190</v>
      </c>
      <c r="O61" s="21" t="s">
        <v>134</v>
      </c>
      <c r="P61" s="21">
        <v>3000</v>
      </c>
      <c r="Q61" s="21">
        <v>1</v>
      </c>
      <c r="R61" s="21"/>
    </row>
    <row r="62" spans="4:18" x14ac:dyDescent="0.3">
      <c r="D62" s="115"/>
      <c r="E62" s="115" t="str">
        <f t="shared" si="0"/>
        <v>All</v>
      </c>
      <c r="F62" s="115" t="str">
        <f t="shared" si="1"/>
        <v>IT</v>
      </c>
      <c r="G62" s="16" t="str">
        <f>IF($G$7=0,"All",Clean_data_Table[[#This Row],[Final Status]])</f>
        <v>All</v>
      </c>
      <c r="H62" s="21" t="str">
        <f>INDEX(Training_List[Program name],MATCH(Clean_data_Table[[#This Row],[Training ID]],Training_List[ID],0))</f>
        <v>Advanced Sales Techniques</v>
      </c>
      <c r="I62" s="21" t="str">
        <f>INDEX(Emp_Training_Tracker[Department],MATCH($N62,Emp_Training_Tracker[ID],0))</f>
        <v>IT</v>
      </c>
      <c r="J62" s="21" t="s">
        <v>97</v>
      </c>
      <c r="K62" s="116" t="s">
        <v>285</v>
      </c>
      <c r="L62" s="21" t="s">
        <v>293</v>
      </c>
      <c r="M62" s="21" t="s">
        <v>66</v>
      </c>
      <c r="N62" s="21" t="s">
        <v>243</v>
      </c>
      <c r="O62" s="21" t="s">
        <v>126</v>
      </c>
      <c r="P62" s="21">
        <v>2000</v>
      </c>
      <c r="Q62" s="21">
        <v>0.5</v>
      </c>
      <c r="R62" s="21" t="s">
        <v>17</v>
      </c>
    </row>
    <row r="63" spans="4:18" x14ac:dyDescent="0.3">
      <c r="D63" s="115"/>
      <c r="E63" s="115" t="str">
        <f t="shared" si="0"/>
        <v>All</v>
      </c>
      <c r="F63" s="115" t="str">
        <f t="shared" si="1"/>
        <v>Sales</v>
      </c>
      <c r="G63" s="16" t="str">
        <f>IF($G$7=0,"All",Clean_data_Table[[#This Row],[Final Status]])</f>
        <v>All</v>
      </c>
      <c r="H63" s="21" t="str">
        <f>INDEX(Training_List[Program name],MATCH(Clean_data_Table[[#This Row],[Training ID]],Training_List[ID],0))</f>
        <v>Basic Advertising Techniques</v>
      </c>
      <c r="I63" s="21" t="str">
        <f>INDEX(Emp_Training_Tracker[Department],MATCH($N63,Emp_Training_Tracker[ID],0))</f>
        <v>Sales</v>
      </c>
      <c r="J63" s="21" t="s">
        <v>97</v>
      </c>
      <c r="K63" s="116" t="s">
        <v>285</v>
      </c>
      <c r="L63" s="21" t="s">
        <v>291</v>
      </c>
      <c r="M63" s="21" t="s">
        <v>77</v>
      </c>
      <c r="N63" s="21" t="s">
        <v>274</v>
      </c>
      <c r="O63" s="21" t="s">
        <v>121</v>
      </c>
      <c r="P63" s="21">
        <v>2000</v>
      </c>
      <c r="Q63" s="21">
        <v>1</v>
      </c>
      <c r="R63" s="21" t="s">
        <v>7</v>
      </c>
    </row>
    <row r="64" spans="4:18" x14ac:dyDescent="0.3">
      <c r="D64" s="115"/>
      <c r="E64" s="115" t="str">
        <f t="shared" si="0"/>
        <v>All</v>
      </c>
      <c r="F64" s="115" t="str">
        <f t="shared" si="1"/>
        <v>Sales</v>
      </c>
      <c r="G64" s="16" t="str">
        <f>IF($G$7=0,"All",Clean_data_Table[[#This Row],[Final Status]])</f>
        <v>All</v>
      </c>
      <c r="H64" s="21" t="str">
        <f>INDEX(Training_List[Program name],MATCH(Clean_data_Table[[#This Row],[Training ID]],Training_List[ID],0))</f>
        <v>Basic People Management Methods</v>
      </c>
      <c r="I64" s="21" t="str">
        <f>INDEX(Emp_Training_Tracker[Department],MATCH($N64,Emp_Training_Tracker[ID],0))</f>
        <v>Sales</v>
      </c>
      <c r="J64" s="21" t="s">
        <v>97</v>
      </c>
      <c r="K64" s="116" t="s">
        <v>285</v>
      </c>
      <c r="L64" s="21" t="s">
        <v>289</v>
      </c>
      <c r="M64" s="21" t="s">
        <v>20</v>
      </c>
      <c r="N64" s="21" t="s">
        <v>179</v>
      </c>
      <c r="O64" s="21" t="s">
        <v>115</v>
      </c>
      <c r="P64" s="21">
        <v>7000</v>
      </c>
      <c r="Q64" s="21">
        <v>1</v>
      </c>
      <c r="R64" s="21" t="s">
        <v>12</v>
      </c>
    </row>
    <row r="65" spans="4:18" x14ac:dyDescent="0.3">
      <c r="D65" s="115"/>
      <c r="E65" s="115" t="str">
        <f t="shared" si="0"/>
        <v>All</v>
      </c>
      <c r="F65" s="115" t="str">
        <f t="shared" si="1"/>
        <v>Marketing</v>
      </c>
      <c r="G65" s="16" t="str">
        <f>IF($G$7=0,"All",Clean_data_Table[[#This Row],[Final Status]])</f>
        <v>All</v>
      </c>
      <c r="H65" s="21" t="str">
        <f>INDEX(Training_List[Program name],MATCH(Clean_data_Table[[#This Row],[Training ID]],Training_List[ID],0))</f>
        <v>Basic People Management Methods</v>
      </c>
      <c r="I65" s="21" t="str">
        <f>INDEX(Emp_Training_Tracker[Department],MATCH($N65,Emp_Training_Tracker[ID],0))</f>
        <v>Marketing</v>
      </c>
      <c r="J65" s="21" t="s">
        <v>97</v>
      </c>
      <c r="K65" s="116" t="s">
        <v>285</v>
      </c>
      <c r="L65" s="21" t="s">
        <v>289</v>
      </c>
      <c r="M65" s="21" t="s">
        <v>68</v>
      </c>
      <c r="N65" s="21" t="s">
        <v>236</v>
      </c>
      <c r="O65" s="21" t="s">
        <v>115</v>
      </c>
      <c r="P65" s="21">
        <v>7000</v>
      </c>
      <c r="Q65" s="21">
        <v>1</v>
      </c>
      <c r="R65" s="21" t="s">
        <v>7</v>
      </c>
    </row>
    <row r="66" spans="4:18" x14ac:dyDescent="0.3">
      <c r="D66" s="115"/>
      <c r="E66" s="115" t="str">
        <f t="shared" si="0"/>
        <v>All</v>
      </c>
      <c r="F66" s="115" t="str">
        <f t="shared" si="1"/>
        <v>Finance</v>
      </c>
      <c r="G66" s="16" t="str">
        <f>IF($G$7=0,"All",Clean_data_Table[[#This Row],[Final Status]])</f>
        <v>All</v>
      </c>
      <c r="H66" s="21" t="str">
        <f>INDEX(Training_List[Program name],MATCH(Clean_data_Table[[#This Row],[Training ID]],Training_List[ID],0))</f>
        <v>Basic Project Management Methods</v>
      </c>
      <c r="I66" s="21" t="str">
        <f>INDEX(Emp_Training_Tracker[Department],MATCH($N66,Emp_Training_Tracker[ID],0))</f>
        <v>Finance</v>
      </c>
      <c r="J66" s="21" t="s">
        <v>98</v>
      </c>
      <c r="K66" s="116" t="s">
        <v>285</v>
      </c>
      <c r="L66" s="21" t="s">
        <v>287</v>
      </c>
      <c r="M66" s="21" t="s">
        <v>13</v>
      </c>
      <c r="N66" s="21" t="s">
        <v>170</v>
      </c>
      <c r="O66" s="21" t="s">
        <v>109</v>
      </c>
      <c r="P66" s="21">
        <v>4000</v>
      </c>
      <c r="Q66" s="21">
        <v>1</v>
      </c>
      <c r="R66" s="21" t="s">
        <v>12</v>
      </c>
    </row>
    <row r="67" spans="4:18" x14ac:dyDescent="0.3">
      <c r="D67" s="115"/>
      <c r="E67" s="115" t="str">
        <f t="shared" si="0"/>
        <v>All</v>
      </c>
      <c r="F67" s="115" t="str">
        <f t="shared" si="1"/>
        <v>Sales</v>
      </c>
      <c r="G67" s="16" t="str">
        <f>IF($G$7=0,"All",Clean_data_Table[[#This Row],[Final Status]])</f>
        <v>All</v>
      </c>
      <c r="H67" s="21" t="str">
        <f>INDEX(Training_List[Program name],MATCH(Clean_data_Table[[#This Row],[Training ID]],Training_List[ID],0))</f>
        <v>Advanced Sales Techniques</v>
      </c>
      <c r="I67" s="21" t="str">
        <f>INDEX(Emp_Training_Tracker[Department],MATCH($N67,Emp_Training_Tracker[ID],0))</f>
        <v>Sales</v>
      </c>
      <c r="J67" s="21" t="s">
        <v>97</v>
      </c>
      <c r="K67" s="116" t="s">
        <v>285</v>
      </c>
      <c r="L67" s="21" t="s">
        <v>293</v>
      </c>
      <c r="M67" s="21" t="s">
        <v>20</v>
      </c>
      <c r="N67" s="21" t="s">
        <v>179</v>
      </c>
      <c r="O67" s="21" t="s">
        <v>126</v>
      </c>
      <c r="P67" s="21">
        <v>2000</v>
      </c>
      <c r="Q67" s="21">
        <v>0.5</v>
      </c>
      <c r="R67" s="21" t="s">
        <v>7</v>
      </c>
    </row>
    <row r="68" spans="4:18" x14ac:dyDescent="0.3">
      <c r="D68" s="115"/>
      <c r="E68" s="115" t="str">
        <f t="shared" si="0"/>
        <v>All</v>
      </c>
      <c r="F68" s="115" t="str">
        <f t="shared" si="1"/>
        <v>Finance</v>
      </c>
      <c r="G68" s="16" t="str">
        <f>IF($G$7=0,"All",Clean_data_Table[[#This Row],[Final Status]])</f>
        <v>All</v>
      </c>
      <c r="H68" s="21" t="str">
        <f>INDEX(Training_List[Program name],MATCH(Clean_data_Table[[#This Row],[Training ID]],Training_List[ID],0))</f>
        <v>Basic People Management Techniques</v>
      </c>
      <c r="I68" s="21" t="str">
        <f>INDEX(Emp_Training_Tracker[Department],MATCH($N68,Emp_Training_Tracker[ID],0))</f>
        <v>Finance</v>
      </c>
      <c r="J68" s="21" t="s">
        <v>97</v>
      </c>
      <c r="K68" s="116" t="s">
        <v>285</v>
      </c>
      <c r="L68" s="21" t="s">
        <v>287</v>
      </c>
      <c r="M68" s="21" t="s">
        <v>78</v>
      </c>
      <c r="N68" s="21" t="s">
        <v>254</v>
      </c>
      <c r="O68" s="21" t="s">
        <v>111</v>
      </c>
      <c r="P68" s="21">
        <v>2000</v>
      </c>
      <c r="Q68" s="21">
        <v>1</v>
      </c>
      <c r="R68" s="21" t="s">
        <v>17</v>
      </c>
    </row>
    <row r="69" spans="4:18" x14ac:dyDescent="0.3">
      <c r="D69" s="115"/>
      <c r="E69" s="115" t="str">
        <f t="shared" si="0"/>
        <v>All</v>
      </c>
      <c r="F69" s="115" t="str">
        <f t="shared" si="1"/>
        <v>Marketing</v>
      </c>
      <c r="G69" s="16" t="str">
        <f>IF($G$7=0,"All",Clean_data_Table[[#This Row],[Final Status]])</f>
        <v>All</v>
      </c>
      <c r="H69" s="21" t="str">
        <f>INDEX(Training_List[Program name],MATCH(Clean_data_Table[[#This Row],[Training ID]],Training_List[ID],0))</f>
        <v>Advanced Project Management Skills</v>
      </c>
      <c r="I69" s="21" t="str">
        <f>INDEX(Emp_Training_Tracker[Department],MATCH($N69,Emp_Training_Tracker[ID],0))</f>
        <v>Marketing</v>
      </c>
      <c r="J69" s="21" t="s">
        <v>97</v>
      </c>
      <c r="K69" s="116" t="s">
        <v>285</v>
      </c>
      <c r="L69" s="21" t="s">
        <v>294</v>
      </c>
      <c r="M69" s="21" t="s">
        <v>64</v>
      </c>
      <c r="N69" s="21" t="s">
        <v>241</v>
      </c>
      <c r="O69" s="21" t="s">
        <v>128</v>
      </c>
      <c r="P69" s="21">
        <v>7000</v>
      </c>
      <c r="Q69" s="21">
        <v>1</v>
      </c>
      <c r="R69" s="21" t="s">
        <v>32</v>
      </c>
    </row>
    <row r="70" spans="4:18" x14ac:dyDescent="0.3">
      <c r="D70" s="115"/>
      <c r="E70" s="115" t="str">
        <f t="shared" si="0"/>
        <v>All</v>
      </c>
      <c r="F70" s="115" t="str">
        <f t="shared" si="1"/>
        <v>HR</v>
      </c>
      <c r="G70" s="16" t="str">
        <f>IF($G$7=0,"All",Clean_data_Table[[#This Row],[Final Status]])</f>
        <v>All</v>
      </c>
      <c r="H70" s="21" t="str">
        <f>INDEX(Training_List[Program name],MATCH(Clean_data_Table[[#This Row],[Training ID]],Training_List[ID],0))</f>
        <v>Basic People Management Skills</v>
      </c>
      <c r="I70" s="21" t="str">
        <f>INDEX(Emp_Training_Tracker[Department],MATCH($N70,Emp_Training_Tracker[ID],0))</f>
        <v>HR</v>
      </c>
      <c r="J70" s="21" t="s">
        <v>97</v>
      </c>
      <c r="K70" s="116" t="s">
        <v>285</v>
      </c>
      <c r="L70" s="21" t="s">
        <v>288</v>
      </c>
      <c r="M70" s="21" t="s">
        <v>34</v>
      </c>
      <c r="N70" s="21" t="s">
        <v>234</v>
      </c>
      <c r="O70" s="21" t="s">
        <v>113</v>
      </c>
      <c r="P70" s="21">
        <v>6000</v>
      </c>
      <c r="Q70" s="21">
        <v>1</v>
      </c>
      <c r="R70" s="21" t="s">
        <v>7</v>
      </c>
    </row>
    <row r="71" spans="4:18" x14ac:dyDescent="0.3">
      <c r="D71" s="115"/>
      <c r="E71" s="115" t="str">
        <f t="shared" si="0"/>
        <v>All</v>
      </c>
      <c r="F71" s="115" t="str">
        <f t="shared" si="1"/>
        <v>HR</v>
      </c>
      <c r="G71" s="16" t="str">
        <f>IF($G$7=0,"All",Clean_data_Table[[#This Row],[Final Status]])</f>
        <v>All</v>
      </c>
      <c r="H71" s="21" t="str">
        <f>INDEX(Training_List[Program name],MATCH(Clean_data_Table[[#This Row],[Training ID]],Training_List[ID],0))</f>
        <v>Basic Advertising Skills</v>
      </c>
      <c r="I71" s="21" t="str">
        <f>INDEX(Emp_Training_Tracker[Department],MATCH($N71,Emp_Training_Tracker[ID],0))</f>
        <v>HR</v>
      </c>
      <c r="J71" s="21" t="s">
        <v>97</v>
      </c>
      <c r="K71" s="116" t="s">
        <v>285</v>
      </c>
      <c r="L71" s="21" t="s">
        <v>292</v>
      </c>
      <c r="M71" s="21" t="s">
        <v>43</v>
      </c>
      <c r="N71" s="21" t="s">
        <v>165</v>
      </c>
      <c r="O71" s="21" t="s">
        <v>123</v>
      </c>
      <c r="P71" s="21">
        <v>3000</v>
      </c>
      <c r="Q71" s="21">
        <v>1</v>
      </c>
      <c r="R71" s="21" t="s">
        <v>21</v>
      </c>
    </row>
    <row r="72" spans="4:18" x14ac:dyDescent="0.3">
      <c r="D72" s="115"/>
      <c r="E72" s="115" t="str">
        <f t="shared" si="0"/>
        <v>All</v>
      </c>
      <c r="F72" s="115" t="str">
        <f t="shared" si="1"/>
        <v>Sales</v>
      </c>
      <c r="G72" s="16" t="str">
        <f>IF($G$7=0,"All",Clean_data_Table[[#This Row],[Final Status]])</f>
        <v>All</v>
      </c>
      <c r="H72" s="21" t="str">
        <f>INDEX(Training_List[Program name],MATCH(Clean_data_Table[[#This Row],[Training ID]],Training_List[ID],0))</f>
        <v>Advanced People Management Methods</v>
      </c>
      <c r="I72" s="21" t="str">
        <f>INDEX(Emp_Training_Tracker[Department],MATCH($N72,Emp_Training_Tracker[ID],0))</f>
        <v>Sales</v>
      </c>
      <c r="J72" s="21" t="s">
        <v>97</v>
      </c>
      <c r="K72" s="116" t="s">
        <v>285</v>
      </c>
      <c r="L72" s="21" t="s">
        <v>296</v>
      </c>
      <c r="M72" s="21" t="s">
        <v>18</v>
      </c>
      <c r="N72" s="21" t="s">
        <v>247</v>
      </c>
      <c r="O72" s="21" t="s">
        <v>131</v>
      </c>
      <c r="P72" s="21">
        <v>5000</v>
      </c>
      <c r="Q72" s="21">
        <v>1</v>
      </c>
      <c r="R72" s="21" t="s">
        <v>32</v>
      </c>
    </row>
    <row r="73" spans="4:18" x14ac:dyDescent="0.3">
      <c r="D73" s="115"/>
      <c r="E73" s="115" t="str">
        <f t="shared" si="0"/>
        <v>All</v>
      </c>
      <c r="F73" s="115" t="str">
        <f t="shared" si="1"/>
        <v>HR</v>
      </c>
      <c r="G73" s="16" t="str">
        <f>IF($G$7=0,"All",Clean_data_Table[[#This Row],[Final Status]])</f>
        <v>All</v>
      </c>
      <c r="H73" s="21" t="str">
        <f>INDEX(Training_List[Program name],MATCH(Clean_data_Table[[#This Row],[Training ID]],Training_List[ID],0))</f>
        <v>Basic People Management Techniques</v>
      </c>
      <c r="I73" s="21" t="str">
        <f>INDEX(Emp_Training_Tracker[Department],MATCH($N73,Emp_Training_Tracker[ID],0))</f>
        <v>HR</v>
      </c>
      <c r="J73" s="21" t="s">
        <v>97</v>
      </c>
      <c r="K73" s="116" t="s">
        <v>285</v>
      </c>
      <c r="L73" s="21" t="s">
        <v>287</v>
      </c>
      <c r="M73" s="21" t="s">
        <v>37</v>
      </c>
      <c r="N73" s="21" t="s">
        <v>199</v>
      </c>
      <c r="O73" s="21" t="s">
        <v>111</v>
      </c>
      <c r="P73" s="21">
        <v>2000</v>
      </c>
      <c r="Q73" s="21">
        <v>1</v>
      </c>
      <c r="R73" s="21" t="s">
        <v>12</v>
      </c>
    </row>
    <row r="74" spans="4:18" x14ac:dyDescent="0.3">
      <c r="D74" s="115"/>
      <c r="E74" s="115" t="str">
        <f t="shared" si="0"/>
        <v>All</v>
      </c>
      <c r="F74" s="115" t="str">
        <f t="shared" si="1"/>
        <v>Finance</v>
      </c>
      <c r="G74" s="16" t="str">
        <f>IF($G$7=0,"All",Clean_data_Table[[#This Row],[Final Status]])</f>
        <v>All</v>
      </c>
      <c r="H74" s="21" t="str">
        <f>INDEX(Training_List[Program name],MATCH(Clean_data_Table[[#This Row],[Training ID]],Training_List[ID],0))</f>
        <v>Basic Project Management Methods</v>
      </c>
      <c r="I74" s="21" t="str">
        <f>INDEX(Emp_Training_Tracker[Department],MATCH($N74,Emp_Training_Tracker[ID],0))</f>
        <v>Finance</v>
      </c>
      <c r="J74" s="21" t="s">
        <v>98</v>
      </c>
      <c r="K74" s="116" t="s">
        <v>285</v>
      </c>
      <c r="L74" s="21" t="s">
        <v>287</v>
      </c>
      <c r="M74" s="21" t="s">
        <v>48</v>
      </c>
      <c r="N74" s="21" t="s">
        <v>251</v>
      </c>
      <c r="O74" s="21" t="s">
        <v>109</v>
      </c>
      <c r="P74" s="21">
        <v>4000</v>
      </c>
      <c r="Q74" s="21">
        <v>1</v>
      </c>
      <c r="R74" s="21" t="s">
        <v>17</v>
      </c>
    </row>
    <row r="75" spans="4:18" x14ac:dyDescent="0.3">
      <c r="D75" s="115"/>
      <c r="E75" s="115" t="str">
        <f t="shared" ref="E75:E138" si="2">IF($E$7=0,"All",$O75)</f>
        <v>All</v>
      </c>
      <c r="F75" s="115" t="str">
        <f t="shared" ref="F75:F138" si="3">IF($F$7=0,"All",I75)</f>
        <v>Finance</v>
      </c>
      <c r="G75" s="16" t="str">
        <f>IF($G$7=0,"All",Clean_data_Table[[#This Row],[Final Status]])</f>
        <v>All</v>
      </c>
      <c r="H75" s="21" t="str">
        <f>INDEX(Training_List[Program name],MATCH(Clean_data_Table[[#This Row],[Training ID]],Training_List[ID],0))</f>
        <v>Basic Advertising Techniques</v>
      </c>
      <c r="I75" s="21" t="str">
        <f>INDEX(Emp_Training_Tracker[Department],MATCH($N75,Emp_Training_Tracker[ID],0))</f>
        <v>Finance</v>
      </c>
      <c r="J75" s="21" t="s">
        <v>97</v>
      </c>
      <c r="K75" s="116" t="s">
        <v>285</v>
      </c>
      <c r="L75" s="21" t="s">
        <v>291</v>
      </c>
      <c r="M75" s="21" t="s">
        <v>45</v>
      </c>
      <c r="N75" s="21" t="s">
        <v>216</v>
      </c>
      <c r="O75" s="21" t="s">
        <v>121</v>
      </c>
      <c r="P75" s="21">
        <v>2000</v>
      </c>
      <c r="Q75" s="21">
        <v>1</v>
      </c>
      <c r="R75" s="21" t="s">
        <v>21</v>
      </c>
    </row>
    <row r="76" spans="4:18" x14ac:dyDescent="0.3">
      <c r="D76" s="115"/>
      <c r="E76" s="115" t="str">
        <f t="shared" si="2"/>
        <v>All</v>
      </c>
      <c r="F76" s="115" t="str">
        <f t="shared" si="3"/>
        <v>HR</v>
      </c>
      <c r="G76" s="16" t="str">
        <f>IF($G$7=0,"All",Clean_data_Table[[#This Row],[Final Status]])</f>
        <v>All</v>
      </c>
      <c r="H76" s="21" t="str">
        <f>INDEX(Training_List[Program name],MATCH(Clean_data_Table[[#This Row],[Training ID]],Training_List[ID],0))</f>
        <v>Basic Project Management Methods</v>
      </c>
      <c r="I76" s="21" t="str">
        <f>INDEX(Emp_Training_Tracker[Department],MATCH($N76,Emp_Training_Tracker[ID],0))</f>
        <v>HR</v>
      </c>
      <c r="J76" s="21" t="s">
        <v>98</v>
      </c>
      <c r="K76" s="116" t="s">
        <v>285</v>
      </c>
      <c r="L76" s="21" t="s">
        <v>287</v>
      </c>
      <c r="M76" s="21" t="s">
        <v>34</v>
      </c>
      <c r="N76" s="21" t="s">
        <v>234</v>
      </c>
      <c r="O76" s="21" t="s">
        <v>109</v>
      </c>
      <c r="P76" s="21">
        <v>4000</v>
      </c>
      <c r="Q76" s="21">
        <v>1</v>
      </c>
      <c r="R76" s="21" t="s">
        <v>7</v>
      </c>
    </row>
    <row r="77" spans="4:18" x14ac:dyDescent="0.3">
      <c r="D77" s="115"/>
      <c r="E77" s="115" t="str">
        <f t="shared" si="2"/>
        <v>All</v>
      </c>
      <c r="F77" s="115" t="str">
        <f t="shared" si="3"/>
        <v>Sales</v>
      </c>
      <c r="G77" s="16" t="str">
        <f>IF($G$7=0,"All",Clean_data_Table[[#This Row],[Final Status]])</f>
        <v>All</v>
      </c>
      <c r="H77" s="21" t="str">
        <f>INDEX(Training_List[Program name],MATCH(Clean_data_Table[[#This Row],[Training ID]],Training_List[ID],0))</f>
        <v>Basic Project Management Methods</v>
      </c>
      <c r="I77" s="21" t="str">
        <f>INDEX(Emp_Training_Tracker[Department],MATCH($N77,Emp_Training_Tracker[ID],0))</f>
        <v>Sales</v>
      </c>
      <c r="J77" s="21" t="s">
        <v>99</v>
      </c>
      <c r="K77" s="116" t="s">
        <v>285</v>
      </c>
      <c r="L77" s="21" t="s">
        <v>287</v>
      </c>
      <c r="M77" s="21" t="s">
        <v>20</v>
      </c>
      <c r="N77" s="21" t="s">
        <v>179</v>
      </c>
      <c r="O77" s="21" t="s">
        <v>109</v>
      </c>
      <c r="P77" s="21">
        <v>4000</v>
      </c>
      <c r="Q77" s="21">
        <v>1</v>
      </c>
      <c r="R77" s="21" t="s">
        <v>12</v>
      </c>
    </row>
    <row r="78" spans="4:18" x14ac:dyDescent="0.3">
      <c r="D78" s="115"/>
      <c r="E78" s="115" t="str">
        <f t="shared" si="2"/>
        <v>All</v>
      </c>
      <c r="F78" s="115" t="str">
        <f t="shared" si="3"/>
        <v>HR</v>
      </c>
      <c r="G78" s="16" t="str">
        <f>IF($G$7=0,"All",Clean_data_Table[[#This Row],[Final Status]])</f>
        <v>All</v>
      </c>
      <c r="H78" s="21" t="str">
        <f>INDEX(Training_List[Program name],MATCH(Clean_data_Table[[#This Row],[Training ID]],Training_List[ID],0))</f>
        <v>Basic Project Management Methods</v>
      </c>
      <c r="I78" s="21" t="str">
        <f>INDEX(Emp_Training_Tracker[Department],MATCH($N78,Emp_Training_Tracker[ID],0))</f>
        <v>HR</v>
      </c>
      <c r="J78" s="21" t="s">
        <v>98</v>
      </c>
      <c r="K78" s="116" t="s">
        <v>285</v>
      </c>
      <c r="L78" s="21" t="s">
        <v>287</v>
      </c>
      <c r="M78" s="21" t="s">
        <v>79</v>
      </c>
      <c r="N78" s="21" t="s">
        <v>217</v>
      </c>
      <c r="O78" s="21" t="s">
        <v>109</v>
      </c>
      <c r="P78" s="21">
        <v>4000</v>
      </c>
      <c r="Q78" s="21">
        <v>1</v>
      </c>
      <c r="R78" s="21" t="s">
        <v>12</v>
      </c>
    </row>
    <row r="79" spans="4:18" x14ac:dyDescent="0.3">
      <c r="D79" s="115"/>
      <c r="E79" s="115" t="str">
        <f t="shared" si="2"/>
        <v>All</v>
      </c>
      <c r="F79" s="115" t="str">
        <f t="shared" si="3"/>
        <v>Finance</v>
      </c>
      <c r="G79" s="16" t="str">
        <f>IF($G$7=0,"All",Clean_data_Table[[#This Row],[Final Status]])</f>
        <v>All</v>
      </c>
      <c r="H79" s="21" t="str">
        <f>INDEX(Training_List[Program name],MATCH(Clean_data_Table[[#This Row],[Training ID]],Training_List[ID],0))</f>
        <v>Advanced Business Methods</v>
      </c>
      <c r="I79" s="21" t="str">
        <f>INDEX(Emp_Training_Tracker[Department],MATCH($N79,Emp_Training_Tracker[ID],0))</f>
        <v>Finance</v>
      </c>
      <c r="J79" s="21" t="s">
        <v>97</v>
      </c>
      <c r="K79" s="116" t="s">
        <v>286</v>
      </c>
      <c r="L79" s="21" t="s">
        <v>287</v>
      </c>
      <c r="M79" s="21" t="s">
        <v>41</v>
      </c>
      <c r="N79" s="21" t="s">
        <v>271</v>
      </c>
      <c r="O79" s="21" t="s">
        <v>135</v>
      </c>
      <c r="P79" s="21">
        <v>3000</v>
      </c>
      <c r="Q79" s="21">
        <v>1</v>
      </c>
      <c r="R79" s="21"/>
    </row>
    <row r="80" spans="4:18" x14ac:dyDescent="0.3">
      <c r="D80" s="115"/>
      <c r="E80" s="115" t="str">
        <f t="shared" si="2"/>
        <v>All</v>
      </c>
      <c r="F80" s="115" t="str">
        <f t="shared" si="3"/>
        <v>Sales</v>
      </c>
      <c r="G80" s="16" t="str">
        <f>IF($G$7=0,"All",Clean_data_Table[[#This Row],[Final Status]])</f>
        <v>All</v>
      </c>
      <c r="H80" s="21" t="str">
        <f>INDEX(Training_List[Program name],MATCH(Clean_data_Table[[#This Row],[Training ID]],Training_List[ID],0))</f>
        <v>Advanced People Management Techniques</v>
      </c>
      <c r="I80" s="21" t="str">
        <f>INDEX(Emp_Training_Tracker[Department],MATCH($N80,Emp_Training_Tracker[ID],0))</f>
        <v>Sales</v>
      </c>
      <c r="J80" s="21" t="s">
        <v>97</v>
      </c>
      <c r="K80" s="116" t="s">
        <v>285</v>
      </c>
      <c r="L80" s="21" t="s">
        <v>295</v>
      </c>
      <c r="M80" s="21" t="s">
        <v>15</v>
      </c>
      <c r="N80" s="21" t="s">
        <v>221</v>
      </c>
      <c r="O80" s="21" t="s">
        <v>129</v>
      </c>
      <c r="P80" s="21">
        <v>6000</v>
      </c>
      <c r="Q80" s="21">
        <v>1</v>
      </c>
      <c r="R80" s="21" t="s">
        <v>12</v>
      </c>
    </row>
    <row r="81" spans="4:18" x14ac:dyDescent="0.3">
      <c r="D81" s="115"/>
      <c r="E81" s="115" t="str">
        <f t="shared" si="2"/>
        <v>All</v>
      </c>
      <c r="F81" s="115" t="str">
        <f t="shared" si="3"/>
        <v>Finance</v>
      </c>
      <c r="G81" s="16" t="str">
        <f>IF($G$7=0,"All",Clean_data_Table[[#This Row],[Final Status]])</f>
        <v>All</v>
      </c>
      <c r="H81" s="21" t="str">
        <f>INDEX(Training_List[Program name],MATCH(Clean_data_Table[[#This Row],[Training ID]],Training_List[ID],0))</f>
        <v>Advanced Business Methods</v>
      </c>
      <c r="I81" s="21" t="str">
        <f>INDEX(Emp_Training_Tracker[Department],MATCH($N81,Emp_Training_Tracker[ID],0))</f>
        <v>Finance</v>
      </c>
      <c r="J81" s="21" t="s">
        <v>97</v>
      </c>
      <c r="K81" s="116" t="s">
        <v>286</v>
      </c>
      <c r="L81" s="21" t="s">
        <v>287</v>
      </c>
      <c r="M81" s="21" t="s">
        <v>47</v>
      </c>
      <c r="N81" s="21" t="s">
        <v>189</v>
      </c>
      <c r="O81" s="21" t="s">
        <v>135</v>
      </c>
      <c r="P81" s="21">
        <v>3000</v>
      </c>
      <c r="Q81" s="21">
        <v>1</v>
      </c>
      <c r="R81" s="21"/>
    </row>
    <row r="82" spans="4:18" x14ac:dyDescent="0.3">
      <c r="D82" s="115"/>
      <c r="E82" s="115" t="str">
        <f t="shared" si="2"/>
        <v>All</v>
      </c>
      <c r="F82" s="115" t="str">
        <f t="shared" si="3"/>
        <v>Finance</v>
      </c>
      <c r="G82" s="16" t="str">
        <f>IF($G$7=0,"All",Clean_data_Table[[#This Row],[Final Status]])</f>
        <v>All</v>
      </c>
      <c r="H82" s="21" t="str">
        <f>INDEX(Training_List[Program name],MATCH(Clean_data_Table[[#This Row],[Training ID]],Training_List[ID],0))</f>
        <v>Advanced People Management Methods</v>
      </c>
      <c r="I82" s="21" t="str">
        <f>INDEX(Emp_Training_Tracker[Department],MATCH($N82,Emp_Training_Tracker[ID],0))</f>
        <v>Finance</v>
      </c>
      <c r="J82" s="21" t="s">
        <v>97</v>
      </c>
      <c r="K82" s="116" t="s">
        <v>285</v>
      </c>
      <c r="L82" s="21" t="s">
        <v>296</v>
      </c>
      <c r="M82" s="21" t="s">
        <v>80</v>
      </c>
      <c r="N82" s="21" t="s">
        <v>164</v>
      </c>
      <c r="O82" s="21" t="s">
        <v>131</v>
      </c>
      <c r="P82" s="21">
        <v>5000</v>
      </c>
      <c r="Q82" s="21">
        <v>1</v>
      </c>
      <c r="R82" s="21" t="s">
        <v>7</v>
      </c>
    </row>
    <row r="83" spans="4:18" x14ac:dyDescent="0.3">
      <c r="D83" s="115"/>
      <c r="E83" s="115" t="str">
        <f t="shared" si="2"/>
        <v>All</v>
      </c>
      <c r="F83" s="115" t="str">
        <f t="shared" si="3"/>
        <v>Finance</v>
      </c>
      <c r="G83" s="16" t="str">
        <f>IF($G$7=0,"All",Clean_data_Table[[#This Row],[Final Status]])</f>
        <v>All</v>
      </c>
      <c r="H83" s="21" t="str">
        <f>INDEX(Training_List[Program name],MATCH(Clean_data_Table[[#This Row],[Training ID]],Training_List[ID],0))</f>
        <v>Basic Business Skills</v>
      </c>
      <c r="I83" s="21" t="str">
        <f>INDEX(Emp_Training_Tracker[Department],MATCH($N83,Emp_Training_Tracker[ID],0))</f>
        <v>Finance</v>
      </c>
      <c r="J83" s="21" t="s">
        <v>97</v>
      </c>
      <c r="K83" s="116" t="s">
        <v>285</v>
      </c>
      <c r="L83" s="21" t="s">
        <v>290</v>
      </c>
      <c r="M83" s="21" t="s">
        <v>81</v>
      </c>
      <c r="N83" s="21" t="s">
        <v>242</v>
      </c>
      <c r="O83" s="21" t="s">
        <v>119</v>
      </c>
      <c r="P83" s="21">
        <v>2000</v>
      </c>
      <c r="Q83" s="21">
        <v>1</v>
      </c>
      <c r="R83" s="21" t="s">
        <v>17</v>
      </c>
    </row>
    <row r="84" spans="4:18" x14ac:dyDescent="0.3">
      <c r="D84" s="115"/>
      <c r="E84" s="115" t="str">
        <f t="shared" si="2"/>
        <v>All</v>
      </c>
      <c r="F84" s="115" t="str">
        <f t="shared" si="3"/>
        <v>Marketing</v>
      </c>
      <c r="G84" s="16" t="str">
        <f>IF($G$7=0,"All",Clean_data_Table[[#This Row],[Final Status]])</f>
        <v>All</v>
      </c>
      <c r="H84" s="21" t="str">
        <f>INDEX(Training_List[Program name],MATCH(Clean_data_Table[[#This Row],[Training ID]],Training_List[ID],0))</f>
        <v>Advanced People Management Skills</v>
      </c>
      <c r="I84" s="21" t="str">
        <f>INDEX(Emp_Training_Tracker[Department],MATCH($N84,Emp_Training_Tracker[ID],0))</f>
        <v>Marketing</v>
      </c>
      <c r="J84" s="21" t="s">
        <v>97</v>
      </c>
      <c r="K84" s="116" t="s">
        <v>285</v>
      </c>
      <c r="L84" s="21" t="s">
        <v>295</v>
      </c>
      <c r="M84" s="21" t="s">
        <v>82</v>
      </c>
      <c r="N84" s="21" t="s">
        <v>193</v>
      </c>
      <c r="O84" s="21" t="s">
        <v>130</v>
      </c>
      <c r="P84" s="21">
        <v>7000</v>
      </c>
      <c r="Q84" s="21">
        <v>1</v>
      </c>
      <c r="R84" s="21" t="s">
        <v>17</v>
      </c>
    </row>
    <row r="85" spans="4:18" x14ac:dyDescent="0.3">
      <c r="D85" s="115"/>
      <c r="E85" s="115" t="str">
        <f t="shared" si="2"/>
        <v>All</v>
      </c>
      <c r="F85" s="115" t="str">
        <f t="shared" si="3"/>
        <v>Operations</v>
      </c>
      <c r="G85" s="16" t="str">
        <f>IF($G$7=0,"All",Clean_data_Table[[#This Row],[Final Status]])</f>
        <v>All</v>
      </c>
      <c r="H85" s="21" t="str">
        <f>INDEX(Training_List[Program name],MATCH(Clean_data_Table[[#This Row],[Training ID]],Training_List[ID],0))</f>
        <v>Basic People Management Techniques</v>
      </c>
      <c r="I85" s="21" t="str">
        <f>INDEX(Emp_Training_Tracker[Department],MATCH($N85,Emp_Training_Tracker[ID],0))</f>
        <v>Operations</v>
      </c>
      <c r="J85" s="21" t="s">
        <v>97</v>
      </c>
      <c r="K85" s="116" t="s">
        <v>285</v>
      </c>
      <c r="L85" s="21" t="s">
        <v>287</v>
      </c>
      <c r="M85" s="21" t="s">
        <v>27</v>
      </c>
      <c r="N85" s="21" t="s">
        <v>168</v>
      </c>
      <c r="O85" s="21" t="s">
        <v>111</v>
      </c>
      <c r="P85" s="21">
        <v>2000</v>
      </c>
      <c r="Q85" s="21">
        <v>1</v>
      </c>
      <c r="R85" s="21" t="s">
        <v>21</v>
      </c>
    </row>
    <row r="86" spans="4:18" x14ac:dyDescent="0.3">
      <c r="D86" s="115"/>
      <c r="E86" s="115" t="str">
        <f t="shared" si="2"/>
        <v>All</v>
      </c>
      <c r="F86" s="115" t="str">
        <f t="shared" si="3"/>
        <v>Operations</v>
      </c>
      <c r="G86" s="16" t="str">
        <f>IF($G$7=0,"All",Clean_data_Table[[#This Row],[Final Status]])</f>
        <v>All</v>
      </c>
      <c r="H86" s="21" t="str">
        <f>INDEX(Training_List[Program name],MATCH(Clean_data_Table[[#This Row],[Training ID]],Training_List[ID],0))</f>
        <v>Basic People Management Skills</v>
      </c>
      <c r="I86" s="21" t="str">
        <f>INDEX(Emp_Training_Tracker[Department],MATCH($N86,Emp_Training_Tracker[ID],0))</f>
        <v>Operations</v>
      </c>
      <c r="J86" s="21" t="s">
        <v>97</v>
      </c>
      <c r="K86" s="116" t="s">
        <v>285</v>
      </c>
      <c r="L86" s="21" t="s">
        <v>288</v>
      </c>
      <c r="M86" s="21" t="s">
        <v>51</v>
      </c>
      <c r="N86" s="21" t="s">
        <v>154</v>
      </c>
      <c r="O86" s="21" t="s">
        <v>113</v>
      </c>
      <c r="P86" s="21">
        <v>6000</v>
      </c>
      <c r="Q86" s="21">
        <v>1</v>
      </c>
      <c r="R86" s="21" t="s">
        <v>32</v>
      </c>
    </row>
    <row r="87" spans="4:18" x14ac:dyDescent="0.3">
      <c r="D87" s="115"/>
      <c r="E87" s="115" t="str">
        <f t="shared" si="2"/>
        <v>All</v>
      </c>
      <c r="F87" s="115" t="str">
        <f t="shared" si="3"/>
        <v>Sales</v>
      </c>
      <c r="G87" s="16" t="str">
        <f>IF($G$7=0,"All",Clean_data_Table[[#This Row],[Final Status]])</f>
        <v>All</v>
      </c>
      <c r="H87" s="21" t="str">
        <f>INDEX(Training_List[Program name],MATCH(Clean_data_Table[[#This Row],[Training ID]],Training_List[ID],0))</f>
        <v>Basic Advertising Skills</v>
      </c>
      <c r="I87" s="21" t="str">
        <f>INDEX(Emp_Training_Tracker[Department],MATCH($N87,Emp_Training_Tracker[ID],0))</f>
        <v>Sales</v>
      </c>
      <c r="J87" s="21" t="s">
        <v>97</v>
      </c>
      <c r="K87" s="116" t="s">
        <v>285</v>
      </c>
      <c r="L87" s="21" t="s">
        <v>292</v>
      </c>
      <c r="M87" s="21" t="s">
        <v>83</v>
      </c>
      <c r="N87" s="21" t="s">
        <v>167</v>
      </c>
      <c r="O87" s="21" t="s">
        <v>123</v>
      </c>
      <c r="P87" s="21">
        <v>3000</v>
      </c>
      <c r="Q87" s="21">
        <v>1</v>
      </c>
      <c r="R87" s="21" t="s">
        <v>7</v>
      </c>
    </row>
    <row r="88" spans="4:18" x14ac:dyDescent="0.3">
      <c r="D88" s="115"/>
      <c r="E88" s="115" t="str">
        <f t="shared" si="2"/>
        <v>All</v>
      </c>
      <c r="F88" s="115" t="str">
        <f t="shared" si="3"/>
        <v>Finance</v>
      </c>
      <c r="G88" s="16" t="str">
        <f>IF($G$7=0,"All",Clean_data_Table[[#This Row],[Final Status]])</f>
        <v>All</v>
      </c>
      <c r="H88" s="21" t="str">
        <f>INDEX(Training_List[Program name],MATCH(Clean_data_Table[[#This Row],[Training ID]],Training_List[ID],0))</f>
        <v>Basic Advertising Skills</v>
      </c>
      <c r="I88" s="21" t="str">
        <f>INDEX(Emp_Training_Tracker[Department],MATCH($N88,Emp_Training_Tracker[ID],0))</f>
        <v>Finance</v>
      </c>
      <c r="J88" s="21" t="s">
        <v>97</v>
      </c>
      <c r="K88" s="116" t="s">
        <v>285</v>
      </c>
      <c r="L88" s="21" t="s">
        <v>292</v>
      </c>
      <c r="M88" s="21" t="s">
        <v>47</v>
      </c>
      <c r="N88" s="21" t="s">
        <v>189</v>
      </c>
      <c r="O88" s="21" t="s">
        <v>123</v>
      </c>
      <c r="P88" s="21">
        <v>3000</v>
      </c>
      <c r="Q88" s="21">
        <v>1</v>
      </c>
      <c r="R88" s="21" t="s">
        <v>17</v>
      </c>
    </row>
    <row r="89" spans="4:18" x14ac:dyDescent="0.3">
      <c r="D89" s="115"/>
      <c r="E89" s="115" t="str">
        <f t="shared" si="2"/>
        <v>All</v>
      </c>
      <c r="F89" s="115" t="str">
        <f t="shared" si="3"/>
        <v>Marketing</v>
      </c>
      <c r="G89" s="16" t="str">
        <f>IF($G$7=0,"All",Clean_data_Table[[#This Row],[Final Status]])</f>
        <v>All</v>
      </c>
      <c r="H89" s="21" t="str">
        <f>INDEX(Training_List[Program name],MATCH(Clean_data_Table[[#This Row],[Training ID]],Training_List[ID],0))</f>
        <v>Basic Advertising Methods</v>
      </c>
      <c r="I89" s="21" t="str">
        <f>INDEX(Emp_Training_Tracker[Department],MATCH($N89,Emp_Training_Tracker[ID],0))</f>
        <v>Marketing</v>
      </c>
      <c r="J89" s="21" t="s">
        <v>97</v>
      </c>
      <c r="K89" s="116" t="s">
        <v>285</v>
      </c>
      <c r="L89" s="21" t="s">
        <v>292</v>
      </c>
      <c r="M89" s="21" t="s">
        <v>60</v>
      </c>
      <c r="N89" s="21" t="s">
        <v>145</v>
      </c>
      <c r="O89" s="21" t="s">
        <v>125</v>
      </c>
      <c r="P89" s="21">
        <v>7000</v>
      </c>
      <c r="Q89" s="21">
        <v>1</v>
      </c>
      <c r="R89" s="21" t="s">
        <v>32</v>
      </c>
    </row>
    <row r="90" spans="4:18" x14ac:dyDescent="0.3">
      <c r="D90" s="115"/>
      <c r="E90" s="115" t="str">
        <f t="shared" si="2"/>
        <v>All</v>
      </c>
      <c r="F90" s="115" t="str">
        <f t="shared" si="3"/>
        <v>Marketing</v>
      </c>
      <c r="G90" s="16" t="str">
        <f>IF($G$7=0,"All",Clean_data_Table[[#This Row],[Final Status]])</f>
        <v>All</v>
      </c>
      <c r="H90" s="21" t="str">
        <f>INDEX(Training_List[Program name],MATCH(Clean_data_Table[[#This Row],[Training ID]],Training_List[ID],0))</f>
        <v>Advanced People Management Skills</v>
      </c>
      <c r="I90" s="21" t="str">
        <f>INDEX(Emp_Training_Tracker[Department],MATCH($N90,Emp_Training_Tracker[ID],0))</f>
        <v>Marketing</v>
      </c>
      <c r="J90" s="21" t="s">
        <v>97</v>
      </c>
      <c r="K90" s="116" t="s">
        <v>285</v>
      </c>
      <c r="L90" s="21" t="s">
        <v>295</v>
      </c>
      <c r="M90" s="21" t="s">
        <v>60</v>
      </c>
      <c r="N90" s="21" t="s">
        <v>145</v>
      </c>
      <c r="O90" s="21" t="s">
        <v>130</v>
      </c>
      <c r="P90" s="21">
        <v>7000</v>
      </c>
      <c r="Q90" s="21">
        <v>1</v>
      </c>
      <c r="R90" s="21" t="s">
        <v>12</v>
      </c>
    </row>
    <row r="91" spans="4:18" x14ac:dyDescent="0.3">
      <c r="D91" s="115"/>
      <c r="E91" s="115" t="str">
        <f t="shared" si="2"/>
        <v>All</v>
      </c>
      <c r="F91" s="115" t="str">
        <f t="shared" si="3"/>
        <v>Sales</v>
      </c>
      <c r="G91" s="16" t="str">
        <f>IF($G$7=0,"All",Clean_data_Table[[#This Row],[Final Status]])</f>
        <v>All</v>
      </c>
      <c r="H91" s="21" t="str">
        <f>INDEX(Training_List[Program name],MATCH(Clean_data_Table[[#This Row],[Training ID]],Training_List[ID],0))</f>
        <v>Advanced Advertising Skills</v>
      </c>
      <c r="I91" s="21" t="str">
        <f>INDEX(Emp_Training_Tracker[Department],MATCH($N91,Emp_Training_Tracker[ID],0))</f>
        <v>Sales</v>
      </c>
      <c r="J91" s="21" t="s">
        <v>97</v>
      </c>
      <c r="K91" s="116" t="s">
        <v>286</v>
      </c>
      <c r="L91" s="21" t="s">
        <v>287</v>
      </c>
      <c r="M91" s="21" t="s">
        <v>18</v>
      </c>
      <c r="N91" s="21" t="s">
        <v>247</v>
      </c>
      <c r="O91" s="21" t="s">
        <v>136</v>
      </c>
      <c r="P91" s="21">
        <v>6000</v>
      </c>
      <c r="Q91" s="21">
        <v>1</v>
      </c>
      <c r="R91" s="21"/>
    </row>
    <row r="92" spans="4:18" x14ac:dyDescent="0.3">
      <c r="D92" s="115"/>
      <c r="E92" s="115" t="str">
        <f t="shared" si="2"/>
        <v>All</v>
      </c>
      <c r="F92" s="115" t="str">
        <f t="shared" si="3"/>
        <v>Finance</v>
      </c>
      <c r="G92" s="16" t="str">
        <f>IF($G$7=0,"All",Clean_data_Table[[#This Row],[Final Status]])</f>
        <v>All</v>
      </c>
      <c r="H92" s="21" t="str">
        <f>INDEX(Training_List[Program name],MATCH(Clean_data_Table[[#This Row],[Training ID]],Training_List[ID],0))</f>
        <v>Advanced Sales Methods</v>
      </c>
      <c r="I92" s="21" t="str">
        <f>INDEX(Emp_Training_Tracker[Department],MATCH($N92,Emp_Training_Tracker[ID],0))</f>
        <v>Finance</v>
      </c>
      <c r="J92" s="21" t="s">
        <v>97</v>
      </c>
      <c r="K92" s="116" t="s">
        <v>285</v>
      </c>
      <c r="L92" s="21" t="s">
        <v>293</v>
      </c>
      <c r="M92" s="21" t="s">
        <v>70</v>
      </c>
      <c r="N92" s="21" t="s">
        <v>194</v>
      </c>
      <c r="O92" s="21" t="s">
        <v>127</v>
      </c>
      <c r="P92" s="21">
        <v>5000</v>
      </c>
      <c r="Q92" s="21">
        <v>0.5</v>
      </c>
      <c r="R92" s="21" t="s">
        <v>17</v>
      </c>
    </row>
    <row r="93" spans="4:18" x14ac:dyDescent="0.3">
      <c r="D93" s="115"/>
      <c r="E93" s="115" t="str">
        <f t="shared" si="2"/>
        <v>All</v>
      </c>
      <c r="F93" s="115" t="str">
        <f t="shared" si="3"/>
        <v>Marketing</v>
      </c>
      <c r="G93" s="16" t="str">
        <f>IF($G$7=0,"All",Clean_data_Table[[#This Row],[Final Status]])</f>
        <v>All</v>
      </c>
      <c r="H93" s="21" t="str">
        <f>INDEX(Training_List[Program name],MATCH(Clean_data_Table[[#This Row],[Training ID]],Training_List[ID],0))</f>
        <v>Advanced People Management Skills</v>
      </c>
      <c r="I93" s="21" t="str">
        <f>INDEX(Emp_Training_Tracker[Department],MATCH($N93,Emp_Training_Tracker[ID],0))</f>
        <v>Marketing</v>
      </c>
      <c r="J93" s="21" t="s">
        <v>99</v>
      </c>
      <c r="K93" s="116" t="s">
        <v>285</v>
      </c>
      <c r="L93" s="21" t="s">
        <v>295</v>
      </c>
      <c r="M93" s="21" t="s">
        <v>60</v>
      </c>
      <c r="N93" s="21" t="s">
        <v>145</v>
      </c>
      <c r="O93" s="21" t="s">
        <v>130</v>
      </c>
      <c r="P93" s="21">
        <v>7000</v>
      </c>
      <c r="Q93" s="21">
        <v>1</v>
      </c>
      <c r="R93" s="21" t="s">
        <v>7</v>
      </c>
    </row>
    <row r="94" spans="4:18" x14ac:dyDescent="0.3">
      <c r="D94" s="115"/>
      <c r="E94" s="115" t="str">
        <f t="shared" si="2"/>
        <v>All</v>
      </c>
      <c r="F94" s="115" t="str">
        <f t="shared" si="3"/>
        <v>Sales</v>
      </c>
      <c r="G94" s="16" t="str">
        <f>IF($G$7=0,"All",Clean_data_Table[[#This Row],[Final Status]])</f>
        <v>All</v>
      </c>
      <c r="H94" s="21" t="str">
        <f>INDEX(Training_List[Program name],MATCH(Clean_data_Table[[#This Row],[Training ID]],Training_List[ID],0))</f>
        <v>Basic IT Methods</v>
      </c>
      <c r="I94" s="21" t="str">
        <f>INDEX(Emp_Training_Tracker[Department],MATCH($N94,Emp_Training_Tracker[ID],0))</f>
        <v>Sales</v>
      </c>
      <c r="J94" s="21" t="s">
        <v>97</v>
      </c>
      <c r="K94" s="116" t="s">
        <v>285</v>
      </c>
      <c r="L94" s="21" t="s">
        <v>289</v>
      </c>
      <c r="M94" s="21" t="s">
        <v>69</v>
      </c>
      <c r="N94" s="21" t="s">
        <v>153</v>
      </c>
      <c r="O94" s="21" t="s">
        <v>117</v>
      </c>
      <c r="P94" s="21">
        <v>2000</v>
      </c>
      <c r="Q94" s="21">
        <v>1</v>
      </c>
      <c r="R94" s="21" t="s">
        <v>7</v>
      </c>
    </row>
    <row r="95" spans="4:18" x14ac:dyDescent="0.3">
      <c r="D95" s="115"/>
      <c r="E95" s="115" t="str">
        <f t="shared" si="2"/>
        <v>All</v>
      </c>
      <c r="F95" s="115" t="str">
        <f t="shared" si="3"/>
        <v>Marketing</v>
      </c>
      <c r="G95" s="16" t="str">
        <f>IF($G$7=0,"All",Clean_data_Table[[#This Row],[Final Status]])</f>
        <v>All</v>
      </c>
      <c r="H95" s="21" t="str">
        <f>INDEX(Training_List[Program name],MATCH(Clean_data_Table[[#This Row],[Training ID]],Training_List[ID],0))</f>
        <v>Advanced Advertising Skills</v>
      </c>
      <c r="I95" s="21" t="str">
        <f>INDEX(Emp_Training_Tracker[Department],MATCH($N95,Emp_Training_Tracker[ID],0))</f>
        <v>Marketing</v>
      </c>
      <c r="J95" s="21" t="s">
        <v>97</v>
      </c>
      <c r="K95" s="116" t="s">
        <v>286</v>
      </c>
      <c r="L95" s="21" t="s">
        <v>287</v>
      </c>
      <c r="M95" s="21" t="s">
        <v>74</v>
      </c>
      <c r="N95" s="21" t="s">
        <v>202</v>
      </c>
      <c r="O95" s="21" t="s">
        <v>136</v>
      </c>
      <c r="P95" s="21">
        <v>6000</v>
      </c>
      <c r="Q95" s="21">
        <v>1</v>
      </c>
      <c r="R95" s="21"/>
    </row>
    <row r="96" spans="4:18" x14ac:dyDescent="0.3">
      <c r="D96" s="115"/>
      <c r="E96" s="115" t="str">
        <f t="shared" si="2"/>
        <v>All</v>
      </c>
      <c r="F96" s="115" t="str">
        <f t="shared" si="3"/>
        <v>Finance</v>
      </c>
      <c r="G96" s="16" t="str">
        <f>IF($G$7=0,"All",Clean_data_Table[[#This Row],[Final Status]])</f>
        <v>All</v>
      </c>
      <c r="H96" s="21" t="str">
        <f>INDEX(Training_List[Program name],MATCH(Clean_data_Table[[#This Row],[Training ID]],Training_List[ID],0))</f>
        <v>Basic People Management Skills</v>
      </c>
      <c r="I96" s="21" t="str">
        <f>INDEX(Emp_Training_Tracker[Department],MATCH($N96,Emp_Training_Tracker[ID],0))</f>
        <v>Finance</v>
      </c>
      <c r="J96" s="21" t="s">
        <v>97</v>
      </c>
      <c r="K96" s="116" t="s">
        <v>285</v>
      </c>
      <c r="L96" s="21" t="s">
        <v>288</v>
      </c>
      <c r="M96" s="21" t="s">
        <v>53</v>
      </c>
      <c r="N96" s="21" t="s">
        <v>201</v>
      </c>
      <c r="O96" s="21" t="s">
        <v>113</v>
      </c>
      <c r="P96" s="21">
        <v>6000</v>
      </c>
      <c r="Q96" s="21">
        <v>1</v>
      </c>
      <c r="R96" s="21" t="s">
        <v>17</v>
      </c>
    </row>
    <row r="97" spans="4:18" x14ac:dyDescent="0.3">
      <c r="D97" s="115"/>
      <c r="E97" s="115" t="str">
        <f t="shared" si="2"/>
        <v>All</v>
      </c>
      <c r="F97" s="115" t="str">
        <f t="shared" si="3"/>
        <v>Finance</v>
      </c>
      <c r="G97" s="16" t="str">
        <f>IF($G$7=0,"All",Clean_data_Table[[#This Row],[Final Status]])</f>
        <v>All</v>
      </c>
      <c r="H97" s="21" t="str">
        <f>INDEX(Training_List[Program name],MATCH(Clean_data_Table[[#This Row],[Training ID]],Training_List[ID],0))</f>
        <v>Advanced People Management Methods</v>
      </c>
      <c r="I97" s="21" t="str">
        <f>INDEX(Emp_Training_Tracker[Department],MATCH($N97,Emp_Training_Tracker[ID],0))</f>
        <v>Finance</v>
      </c>
      <c r="J97" s="21" t="s">
        <v>97</v>
      </c>
      <c r="K97" s="116" t="s">
        <v>285</v>
      </c>
      <c r="L97" s="21" t="s">
        <v>296</v>
      </c>
      <c r="M97" s="21" t="s">
        <v>48</v>
      </c>
      <c r="N97" s="21" t="s">
        <v>251</v>
      </c>
      <c r="O97" s="21" t="s">
        <v>131</v>
      </c>
      <c r="P97" s="21">
        <v>5000</v>
      </c>
      <c r="Q97" s="21">
        <v>1</v>
      </c>
      <c r="R97" s="21" t="s">
        <v>32</v>
      </c>
    </row>
    <row r="98" spans="4:18" x14ac:dyDescent="0.3">
      <c r="D98" s="115"/>
      <c r="E98" s="115" t="str">
        <f t="shared" si="2"/>
        <v>All</v>
      </c>
      <c r="F98" s="115" t="str">
        <f t="shared" si="3"/>
        <v>Sales</v>
      </c>
      <c r="G98" s="16" t="str">
        <f>IF($G$7=0,"All",Clean_data_Table[[#This Row],[Final Status]])</f>
        <v>All</v>
      </c>
      <c r="H98" s="21" t="str">
        <f>INDEX(Training_List[Program name],MATCH(Clean_data_Table[[#This Row],[Training ID]],Training_List[ID],0))</f>
        <v>Basic Sales Skills</v>
      </c>
      <c r="I98" s="21" t="str">
        <f>INDEX(Emp_Training_Tracker[Department],MATCH($N98,Emp_Training_Tracker[ID],0))</f>
        <v>Sales</v>
      </c>
      <c r="J98" s="21" t="s">
        <v>99</v>
      </c>
      <c r="K98" s="116" t="s">
        <v>285</v>
      </c>
      <c r="L98" s="21" t="s">
        <v>287</v>
      </c>
      <c r="M98" s="21" t="s">
        <v>69</v>
      </c>
      <c r="N98" s="21" t="s">
        <v>153</v>
      </c>
      <c r="O98" s="21" t="s">
        <v>107</v>
      </c>
      <c r="P98" s="21">
        <v>5000</v>
      </c>
      <c r="Q98" s="21">
        <v>1</v>
      </c>
      <c r="R98" s="21" t="s">
        <v>17</v>
      </c>
    </row>
    <row r="99" spans="4:18" x14ac:dyDescent="0.3">
      <c r="D99" s="115"/>
      <c r="E99" s="115" t="str">
        <f t="shared" si="2"/>
        <v>All</v>
      </c>
      <c r="F99" s="115" t="str">
        <f t="shared" si="3"/>
        <v>IT</v>
      </c>
      <c r="G99" s="16" t="str">
        <f>IF($G$7=0,"All",Clean_data_Table[[#This Row],[Final Status]])</f>
        <v>All</v>
      </c>
      <c r="H99" s="21" t="str">
        <f>INDEX(Training_List[Program name],MATCH(Clean_data_Table[[#This Row],[Training ID]],Training_List[ID],0))</f>
        <v>Basic Advertising Skills</v>
      </c>
      <c r="I99" s="21" t="str">
        <f>INDEX(Emp_Training_Tracker[Department],MATCH($N99,Emp_Training_Tracker[ID],0))</f>
        <v>IT</v>
      </c>
      <c r="J99" s="21" t="s">
        <v>97</v>
      </c>
      <c r="K99" s="116" t="s">
        <v>285</v>
      </c>
      <c r="L99" s="21" t="s">
        <v>292</v>
      </c>
      <c r="M99" s="21" t="s">
        <v>4</v>
      </c>
      <c r="N99" s="21" t="s">
        <v>270</v>
      </c>
      <c r="O99" s="21" t="s">
        <v>123</v>
      </c>
      <c r="P99" s="21">
        <v>3000</v>
      </c>
      <c r="Q99" s="21">
        <v>1</v>
      </c>
      <c r="R99" s="21" t="s">
        <v>12</v>
      </c>
    </row>
    <row r="100" spans="4:18" x14ac:dyDescent="0.3">
      <c r="D100" s="115"/>
      <c r="E100" s="115" t="str">
        <f t="shared" si="2"/>
        <v>All</v>
      </c>
      <c r="F100" s="115" t="str">
        <f t="shared" si="3"/>
        <v>Operations</v>
      </c>
      <c r="G100" s="16" t="str">
        <f>IF($G$7=0,"All",Clean_data_Table[[#This Row],[Final Status]])</f>
        <v>All</v>
      </c>
      <c r="H100" s="21" t="str">
        <f>INDEX(Training_List[Program name],MATCH(Clean_data_Table[[#This Row],[Training ID]],Training_List[ID],0))</f>
        <v>Advanced People Management Techniques</v>
      </c>
      <c r="I100" s="21" t="str">
        <f>INDEX(Emp_Training_Tracker[Department],MATCH($N100,Emp_Training_Tracker[ID],0))</f>
        <v>Operations</v>
      </c>
      <c r="J100" s="21" t="s">
        <v>97</v>
      </c>
      <c r="K100" s="116" t="s">
        <v>285</v>
      </c>
      <c r="L100" s="21" t="s">
        <v>295</v>
      </c>
      <c r="M100" s="21" t="s">
        <v>22</v>
      </c>
      <c r="N100" s="21" t="s">
        <v>267</v>
      </c>
      <c r="O100" s="21" t="s">
        <v>129</v>
      </c>
      <c r="P100" s="21">
        <v>6000</v>
      </c>
      <c r="Q100" s="21">
        <v>1</v>
      </c>
      <c r="R100" s="21" t="s">
        <v>21</v>
      </c>
    </row>
    <row r="101" spans="4:18" x14ac:dyDescent="0.3">
      <c r="D101" s="115"/>
      <c r="E101" s="115" t="str">
        <f t="shared" si="2"/>
        <v>All</v>
      </c>
      <c r="F101" s="115" t="str">
        <f t="shared" si="3"/>
        <v>Sales</v>
      </c>
      <c r="G101" s="16" t="str">
        <f>IF($G$7=0,"All",Clean_data_Table[[#This Row],[Final Status]])</f>
        <v>All</v>
      </c>
      <c r="H101" s="21" t="str">
        <f>INDEX(Training_List[Program name],MATCH(Clean_data_Table[[#This Row],[Training ID]],Training_List[ID],0))</f>
        <v>Basic Sales Skills</v>
      </c>
      <c r="I101" s="21" t="str">
        <f>INDEX(Emp_Training_Tracker[Department],MATCH($N101,Emp_Training_Tracker[ID],0))</f>
        <v>Sales</v>
      </c>
      <c r="J101" s="21" t="s">
        <v>97</v>
      </c>
      <c r="K101" s="116" t="s">
        <v>285</v>
      </c>
      <c r="L101" s="21" t="s">
        <v>287</v>
      </c>
      <c r="M101" s="21" t="s">
        <v>83</v>
      </c>
      <c r="N101" s="21" t="s">
        <v>167</v>
      </c>
      <c r="O101" s="21" t="s">
        <v>107</v>
      </c>
      <c r="P101" s="21">
        <v>5000</v>
      </c>
      <c r="Q101" s="21">
        <v>1</v>
      </c>
      <c r="R101" s="21" t="s">
        <v>21</v>
      </c>
    </row>
    <row r="102" spans="4:18" x14ac:dyDescent="0.3">
      <c r="D102" s="115"/>
      <c r="E102" s="115" t="str">
        <f t="shared" si="2"/>
        <v>All</v>
      </c>
      <c r="F102" s="115" t="str">
        <f t="shared" si="3"/>
        <v>IT</v>
      </c>
      <c r="G102" s="16" t="str">
        <f>IF($G$7=0,"All",Clean_data_Table[[#This Row],[Final Status]])</f>
        <v>All</v>
      </c>
      <c r="H102" s="21" t="str">
        <f>INDEX(Training_List[Program name],MATCH(Clean_data_Table[[#This Row],[Training ID]],Training_List[ID],0))</f>
        <v>Advanced Project Management Skills</v>
      </c>
      <c r="I102" s="21" t="str">
        <f>INDEX(Emp_Training_Tracker[Department],MATCH($N102,Emp_Training_Tracker[ID],0))</f>
        <v>IT</v>
      </c>
      <c r="J102" s="21" t="s">
        <v>97</v>
      </c>
      <c r="K102" s="116" t="s">
        <v>285</v>
      </c>
      <c r="L102" s="21" t="s">
        <v>294</v>
      </c>
      <c r="M102" s="21" t="s">
        <v>4</v>
      </c>
      <c r="N102" s="21" t="s">
        <v>270</v>
      </c>
      <c r="O102" s="21" t="s">
        <v>128</v>
      </c>
      <c r="P102" s="21">
        <v>7000</v>
      </c>
      <c r="Q102" s="21">
        <v>1</v>
      </c>
      <c r="R102" s="21" t="s">
        <v>17</v>
      </c>
    </row>
    <row r="103" spans="4:18" x14ac:dyDescent="0.3">
      <c r="D103" s="115"/>
      <c r="E103" s="115" t="str">
        <f t="shared" si="2"/>
        <v>All</v>
      </c>
      <c r="F103" s="115" t="str">
        <f t="shared" si="3"/>
        <v>Sales</v>
      </c>
      <c r="G103" s="16" t="str">
        <f>IF($G$7=0,"All",Clean_data_Table[[#This Row],[Final Status]])</f>
        <v>All</v>
      </c>
      <c r="H103" s="21" t="str">
        <f>INDEX(Training_List[Program name],MATCH(Clean_data_Table[[#This Row],[Training ID]],Training_List[ID],0))</f>
        <v>Advanced People Management Methods</v>
      </c>
      <c r="I103" s="21" t="str">
        <f>INDEX(Emp_Training_Tracker[Department],MATCH($N103,Emp_Training_Tracker[ID],0))</f>
        <v>Sales</v>
      </c>
      <c r="J103" s="21" t="s">
        <v>97</v>
      </c>
      <c r="K103" s="116" t="s">
        <v>285</v>
      </c>
      <c r="L103" s="21" t="s">
        <v>296</v>
      </c>
      <c r="M103" s="21" t="s">
        <v>84</v>
      </c>
      <c r="N103" s="21" t="s">
        <v>255</v>
      </c>
      <c r="O103" s="21" t="s">
        <v>131</v>
      </c>
      <c r="P103" s="21">
        <v>5000</v>
      </c>
      <c r="Q103" s="21">
        <v>1</v>
      </c>
      <c r="R103" s="21" t="s">
        <v>12</v>
      </c>
    </row>
    <row r="104" spans="4:18" x14ac:dyDescent="0.3">
      <c r="D104" s="115"/>
      <c r="E104" s="115" t="str">
        <f t="shared" si="2"/>
        <v>All</v>
      </c>
      <c r="F104" s="115" t="str">
        <f t="shared" si="3"/>
        <v>Finance</v>
      </c>
      <c r="G104" s="16" t="str">
        <f>IF($G$7=0,"All",Clean_data_Table[[#This Row],[Final Status]])</f>
        <v>All</v>
      </c>
      <c r="H104" s="21" t="str">
        <f>INDEX(Training_List[Program name],MATCH(Clean_data_Table[[#This Row],[Training ID]],Training_List[ID],0))</f>
        <v>Basic Advertising Methods</v>
      </c>
      <c r="I104" s="21" t="str">
        <f>INDEX(Emp_Training_Tracker[Department],MATCH($N104,Emp_Training_Tracker[ID],0))</f>
        <v>Finance</v>
      </c>
      <c r="J104" s="21" t="s">
        <v>97</v>
      </c>
      <c r="K104" s="116" t="s">
        <v>285</v>
      </c>
      <c r="L104" s="21" t="s">
        <v>292</v>
      </c>
      <c r="M104" s="21" t="s">
        <v>85</v>
      </c>
      <c r="N104" s="21" t="s">
        <v>169</v>
      </c>
      <c r="O104" s="21" t="s">
        <v>125</v>
      </c>
      <c r="P104" s="21">
        <v>7000</v>
      </c>
      <c r="Q104" s="21">
        <v>1</v>
      </c>
      <c r="R104" s="21" t="s">
        <v>7</v>
      </c>
    </row>
    <row r="105" spans="4:18" x14ac:dyDescent="0.3">
      <c r="D105" s="115"/>
      <c r="E105" s="115" t="str">
        <f t="shared" si="2"/>
        <v>All</v>
      </c>
      <c r="F105" s="115" t="str">
        <f t="shared" si="3"/>
        <v>IT</v>
      </c>
      <c r="G105" s="16" t="str">
        <f>IF($G$7=0,"All",Clean_data_Table[[#This Row],[Final Status]])</f>
        <v>All</v>
      </c>
      <c r="H105" s="21" t="str">
        <f>INDEX(Training_List[Program name],MATCH(Clean_data_Table[[#This Row],[Training ID]],Training_List[ID],0))</f>
        <v>Advanced Sales Methods</v>
      </c>
      <c r="I105" s="21" t="str">
        <f>INDEX(Emp_Training_Tracker[Department],MATCH($N105,Emp_Training_Tracker[ID],0))</f>
        <v>IT</v>
      </c>
      <c r="J105" s="21" t="s">
        <v>97</v>
      </c>
      <c r="K105" s="116" t="s">
        <v>285</v>
      </c>
      <c r="L105" s="21" t="s">
        <v>293</v>
      </c>
      <c r="M105" s="21" t="s">
        <v>25</v>
      </c>
      <c r="N105" s="21" t="s">
        <v>176</v>
      </c>
      <c r="O105" s="21" t="s">
        <v>127</v>
      </c>
      <c r="P105" s="21">
        <v>5000</v>
      </c>
      <c r="Q105" s="21">
        <v>0.5</v>
      </c>
      <c r="R105" s="21" t="s">
        <v>7</v>
      </c>
    </row>
    <row r="106" spans="4:18" x14ac:dyDescent="0.3">
      <c r="D106" s="115"/>
      <c r="E106" s="115" t="str">
        <f t="shared" si="2"/>
        <v>All</v>
      </c>
      <c r="F106" s="115" t="str">
        <f t="shared" si="3"/>
        <v>Operations</v>
      </c>
      <c r="G106" s="16" t="str">
        <f>IF($G$7=0,"All",Clean_data_Table[[#This Row],[Final Status]])</f>
        <v>All</v>
      </c>
      <c r="H106" s="21" t="str">
        <f>INDEX(Training_List[Program name],MATCH(Clean_data_Table[[#This Row],[Training ID]],Training_List[ID],0))</f>
        <v>Basic Sales Skills</v>
      </c>
      <c r="I106" s="21" t="str">
        <f>INDEX(Emp_Training_Tracker[Department],MATCH($N106,Emp_Training_Tracker[ID],0))</f>
        <v>Operations</v>
      </c>
      <c r="J106" s="21" t="s">
        <v>97</v>
      </c>
      <c r="K106" s="116" t="s">
        <v>285</v>
      </c>
      <c r="L106" s="21" t="s">
        <v>287</v>
      </c>
      <c r="M106" s="21" t="s">
        <v>27</v>
      </c>
      <c r="N106" s="21" t="s">
        <v>168</v>
      </c>
      <c r="O106" s="21" t="s">
        <v>107</v>
      </c>
      <c r="P106" s="21">
        <v>5000</v>
      </c>
      <c r="Q106" s="21">
        <v>1</v>
      </c>
      <c r="R106" s="21" t="s">
        <v>32</v>
      </c>
    </row>
    <row r="107" spans="4:18" x14ac:dyDescent="0.3">
      <c r="D107" s="115"/>
      <c r="E107" s="115" t="str">
        <f t="shared" si="2"/>
        <v>All</v>
      </c>
      <c r="F107" s="115" t="str">
        <f t="shared" si="3"/>
        <v>HR</v>
      </c>
      <c r="G107" s="16" t="str">
        <f>IF($G$7=0,"All",Clean_data_Table[[#This Row],[Final Status]])</f>
        <v>All</v>
      </c>
      <c r="H107" s="21" t="str">
        <f>INDEX(Training_List[Program name],MATCH(Clean_data_Table[[#This Row],[Training ID]],Training_List[ID],0))</f>
        <v>Basic Advertising Skills</v>
      </c>
      <c r="I107" s="21" t="str">
        <f>INDEX(Emp_Training_Tracker[Department],MATCH($N107,Emp_Training_Tracker[ID],0))</f>
        <v>HR</v>
      </c>
      <c r="J107" s="21" t="s">
        <v>99</v>
      </c>
      <c r="K107" s="116" t="s">
        <v>285</v>
      </c>
      <c r="L107" s="21" t="s">
        <v>292</v>
      </c>
      <c r="M107" s="21" t="s">
        <v>43</v>
      </c>
      <c r="N107" s="21" t="s">
        <v>165</v>
      </c>
      <c r="O107" s="21" t="s">
        <v>123</v>
      </c>
      <c r="P107" s="21">
        <v>3000</v>
      </c>
      <c r="Q107" s="21">
        <v>1</v>
      </c>
      <c r="R107" s="21" t="s">
        <v>12</v>
      </c>
    </row>
    <row r="108" spans="4:18" x14ac:dyDescent="0.3">
      <c r="D108" s="115"/>
      <c r="E108" s="115" t="str">
        <f t="shared" si="2"/>
        <v>All</v>
      </c>
      <c r="F108" s="115" t="str">
        <f t="shared" si="3"/>
        <v>HR</v>
      </c>
      <c r="G108" s="16" t="str">
        <f>IF($G$7=0,"All",Clean_data_Table[[#This Row],[Final Status]])</f>
        <v>All</v>
      </c>
      <c r="H108" s="21" t="str">
        <f>INDEX(Training_List[Program name],MATCH(Clean_data_Table[[#This Row],[Training ID]],Training_List[ID],0))</f>
        <v>Basic Advertising Techniques</v>
      </c>
      <c r="I108" s="21" t="str">
        <f>INDEX(Emp_Training_Tracker[Department],MATCH($N108,Emp_Training_Tracker[ID],0))</f>
        <v>HR</v>
      </c>
      <c r="J108" s="21" t="s">
        <v>97</v>
      </c>
      <c r="K108" s="116" t="s">
        <v>285</v>
      </c>
      <c r="L108" s="21" t="s">
        <v>291</v>
      </c>
      <c r="M108" s="21" t="s">
        <v>86</v>
      </c>
      <c r="N108" s="21" t="s">
        <v>230</v>
      </c>
      <c r="O108" s="21" t="s">
        <v>121</v>
      </c>
      <c r="P108" s="21">
        <v>2000</v>
      </c>
      <c r="Q108" s="21">
        <v>1</v>
      </c>
      <c r="R108" s="21" t="s">
        <v>7</v>
      </c>
    </row>
    <row r="109" spans="4:18" x14ac:dyDescent="0.3">
      <c r="D109" s="115"/>
      <c r="E109" s="115" t="str">
        <f t="shared" si="2"/>
        <v>All</v>
      </c>
      <c r="F109" s="115" t="str">
        <f t="shared" si="3"/>
        <v>IT</v>
      </c>
      <c r="G109" s="16" t="str">
        <f>IF($G$7=0,"All",Clean_data_Table[[#This Row],[Final Status]])</f>
        <v>All</v>
      </c>
      <c r="H109" s="21" t="str">
        <f>INDEX(Training_List[Program name],MATCH(Clean_data_Table[[#This Row],[Training ID]],Training_List[ID],0))</f>
        <v>Advanced Sales Methods</v>
      </c>
      <c r="I109" s="21" t="str">
        <f>INDEX(Emp_Training_Tracker[Department],MATCH($N109,Emp_Training_Tracker[ID],0))</f>
        <v>IT</v>
      </c>
      <c r="J109" s="21" t="s">
        <v>97</v>
      </c>
      <c r="K109" s="116" t="s">
        <v>285</v>
      </c>
      <c r="L109" s="21" t="s">
        <v>293</v>
      </c>
      <c r="M109" s="21" t="s">
        <v>87</v>
      </c>
      <c r="N109" s="21" t="s">
        <v>224</v>
      </c>
      <c r="O109" s="21" t="s">
        <v>127</v>
      </c>
      <c r="P109" s="21">
        <v>5000</v>
      </c>
      <c r="Q109" s="21">
        <v>0.5</v>
      </c>
      <c r="R109" s="21" t="s">
        <v>21</v>
      </c>
    </row>
    <row r="110" spans="4:18" x14ac:dyDescent="0.3">
      <c r="D110" s="115"/>
      <c r="E110" s="115" t="str">
        <f t="shared" si="2"/>
        <v>All</v>
      </c>
      <c r="F110" s="115" t="str">
        <f t="shared" si="3"/>
        <v>IT</v>
      </c>
      <c r="G110" s="16" t="str">
        <f>IF($G$7=0,"All",Clean_data_Table[[#This Row],[Final Status]])</f>
        <v>All</v>
      </c>
      <c r="H110" s="21" t="str">
        <f>INDEX(Training_List[Program name],MATCH(Clean_data_Table[[#This Row],[Training ID]],Training_List[ID],0))</f>
        <v>Advanced Project Management Skills</v>
      </c>
      <c r="I110" s="21" t="str">
        <f>INDEX(Emp_Training_Tracker[Department],MATCH($N110,Emp_Training_Tracker[ID],0))</f>
        <v>IT</v>
      </c>
      <c r="J110" s="21" t="s">
        <v>97</v>
      </c>
      <c r="K110" s="116" t="s">
        <v>285</v>
      </c>
      <c r="L110" s="21" t="s">
        <v>294</v>
      </c>
      <c r="M110" s="21" t="s">
        <v>88</v>
      </c>
      <c r="N110" s="21" t="s">
        <v>235</v>
      </c>
      <c r="O110" s="21" t="s">
        <v>128</v>
      </c>
      <c r="P110" s="21">
        <v>7000</v>
      </c>
      <c r="Q110" s="21">
        <v>1</v>
      </c>
      <c r="R110" s="21" t="s">
        <v>17</v>
      </c>
    </row>
    <row r="111" spans="4:18" x14ac:dyDescent="0.3">
      <c r="D111" s="115"/>
      <c r="E111" s="115" t="str">
        <f t="shared" si="2"/>
        <v>All</v>
      </c>
      <c r="F111" s="115" t="str">
        <f t="shared" si="3"/>
        <v>Sales</v>
      </c>
      <c r="G111" s="16" t="str">
        <f>IF($G$7=0,"All",Clean_data_Table[[#This Row],[Final Status]])</f>
        <v>All</v>
      </c>
      <c r="H111" s="21" t="str">
        <f>INDEX(Training_List[Program name],MATCH(Clean_data_Table[[#This Row],[Training ID]],Training_List[ID],0))</f>
        <v>Advanced People Management Methods</v>
      </c>
      <c r="I111" s="21" t="str">
        <f>INDEX(Emp_Training_Tracker[Department],MATCH($N111,Emp_Training_Tracker[ID],0))</f>
        <v>Sales</v>
      </c>
      <c r="J111" s="21" t="s">
        <v>97</v>
      </c>
      <c r="K111" s="116" t="s">
        <v>285</v>
      </c>
      <c r="L111" s="21" t="s">
        <v>296</v>
      </c>
      <c r="M111" s="21" t="s">
        <v>20</v>
      </c>
      <c r="N111" s="21" t="s">
        <v>179</v>
      </c>
      <c r="O111" s="21" t="s">
        <v>131</v>
      </c>
      <c r="P111" s="21">
        <v>5000</v>
      </c>
      <c r="Q111" s="21">
        <v>1</v>
      </c>
      <c r="R111" s="21" t="s">
        <v>12</v>
      </c>
    </row>
    <row r="112" spans="4:18" x14ac:dyDescent="0.3">
      <c r="D112" s="115"/>
      <c r="E112" s="115" t="str">
        <f t="shared" si="2"/>
        <v>All</v>
      </c>
      <c r="F112" s="115" t="str">
        <f t="shared" si="3"/>
        <v>Operations</v>
      </c>
      <c r="G112" s="16" t="str">
        <f>IF($G$7=0,"All",Clean_data_Table[[#This Row],[Final Status]])</f>
        <v>All</v>
      </c>
      <c r="H112" s="21" t="str">
        <f>INDEX(Training_List[Program name],MATCH(Clean_data_Table[[#This Row],[Training ID]],Training_List[ID],0))</f>
        <v>Advanced Advertising Skills</v>
      </c>
      <c r="I112" s="21" t="str">
        <f>INDEX(Emp_Training_Tracker[Department],MATCH($N112,Emp_Training_Tracker[ID],0))</f>
        <v>Operations</v>
      </c>
      <c r="J112" s="21" t="s">
        <v>97</v>
      </c>
      <c r="K112" s="116" t="s">
        <v>286</v>
      </c>
      <c r="L112" s="21" t="s">
        <v>287</v>
      </c>
      <c r="M112" s="21" t="s">
        <v>90</v>
      </c>
      <c r="N112" s="21" t="s">
        <v>171</v>
      </c>
      <c r="O112" s="21" t="s">
        <v>136</v>
      </c>
      <c r="P112" s="21">
        <v>6000</v>
      </c>
      <c r="Q112" s="21">
        <v>1</v>
      </c>
      <c r="R112" s="21"/>
    </row>
    <row r="113" spans="4:18" x14ac:dyDescent="0.3">
      <c r="D113" s="115"/>
      <c r="E113" s="115" t="str">
        <f t="shared" si="2"/>
        <v>All</v>
      </c>
      <c r="F113" s="115" t="str">
        <f t="shared" si="3"/>
        <v>Operations</v>
      </c>
      <c r="G113" s="16" t="str">
        <f>IF($G$7=0,"All",Clean_data_Table[[#This Row],[Final Status]])</f>
        <v>All</v>
      </c>
      <c r="H113" s="21" t="str">
        <f>INDEX(Training_List[Program name],MATCH(Clean_data_Table[[#This Row],[Training ID]],Training_List[ID],0))</f>
        <v>Advanced Sales Methods</v>
      </c>
      <c r="I113" s="21" t="str">
        <f>INDEX(Emp_Training_Tracker[Department],MATCH($N113,Emp_Training_Tracker[ID],0))</f>
        <v>Operations</v>
      </c>
      <c r="J113" s="21" t="s">
        <v>97</v>
      </c>
      <c r="K113" s="116" t="s">
        <v>285</v>
      </c>
      <c r="L113" s="21" t="s">
        <v>293</v>
      </c>
      <c r="M113" s="21" t="s">
        <v>58</v>
      </c>
      <c r="N113" s="21" t="s">
        <v>215</v>
      </c>
      <c r="O113" s="21" t="s">
        <v>127</v>
      </c>
      <c r="P113" s="21">
        <v>5000</v>
      </c>
      <c r="Q113" s="21">
        <v>0.5</v>
      </c>
      <c r="R113" s="21" t="s">
        <v>7</v>
      </c>
    </row>
    <row r="114" spans="4:18" x14ac:dyDescent="0.3">
      <c r="D114" s="115"/>
      <c r="E114" s="115" t="str">
        <f t="shared" si="2"/>
        <v>All</v>
      </c>
      <c r="F114" s="115" t="str">
        <f t="shared" si="3"/>
        <v>Finance</v>
      </c>
      <c r="G114" s="16" t="str">
        <f>IF($G$7=0,"All",Clean_data_Table[[#This Row],[Final Status]])</f>
        <v>All</v>
      </c>
      <c r="H114" s="21" t="str">
        <f>INDEX(Training_List[Program name],MATCH(Clean_data_Table[[#This Row],[Training ID]],Training_List[ID],0))</f>
        <v>Basic Sales Skills</v>
      </c>
      <c r="I114" s="21" t="str">
        <f>INDEX(Emp_Training_Tracker[Department],MATCH($N114,Emp_Training_Tracker[ID],0))</f>
        <v>Finance</v>
      </c>
      <c r="J114" s="21" t="s">
        <v>97</v>
      </c>
      <c r="K114" s="116" t="s">
        <v>285</v>
      </c>
      <c r="L114" s="21" t="s">
        <v>287</v>
      </c>
      <c r="M114" s="21" t="s">
        <v>40</v>
      </c>
      <c r="N114" s="21" t="s">
        <v>196</v>
      </c>
      <c r="O114" s="21" t="s">
        <v>107</v>
      </c>
      <c r="P114" s="21">
        <v>5000</v>
      </c>
      <c r="Q114" s="21">
        <v>1</v>
      </c>
      <c r="R114" s="21" t="s">
        <v>21</v>
      </c>
    </row>
    <row r="115" spans="4:18" x14ac:dyDescent="0.3">
      <c r="D115" s="115"/>
      <c r="E115" s="115" t="str">
        <f t="shared" si="2"/>
        <v>All</v>
      </c>
      <c r="F115" s="115" t="str">
        <f t="shared" si="3"/>
        <v>Sales</v>
      </c>
      <c r="G115" s="16" t="str">
        <f>IF($G$7=0,"All",Clean_data_Table[[#This Row],[Final Status]])</f>
        <v>All</v>
      </c>
      <c r="H115" s="21" t="str">
        <f>INDEX(Training_List[Program name],MATCH(Clean_data_Table[[#This Row],[Training ID]],Training_List[ID],0))</f>
        <v>Advanced Business Methods</v>
      </c>
      <c r="I115" s="21" t="str">
        <f>INDEX(Emp_Training_Tracker[Department],MATCH($N115,Emp_Training_Tracker[ID],0))</f>
        <v>Sales</v>
      </c>
      <c r="J115" s="21" t="s">
        <v>97</v>
      </c>
      <c r="K115" s="116" t="s">
        <v>286</v>
      </c>
      <c r="L115" s="21" t="s">
        <v>287</v>
      </c>
      <c r="M115" s="21" t="s">
        <v>71</v>
      </c>
      <c r="N115" s="21" t="s">
        <v>143</v>
      </c>
      <c r="O115" s="21" t="s">
        <v>135</v>
      </c>
      <c r="P115" s="21">
        <v>3000</v>
      </c>
      <c r="Q115" s="21">
        <v>1</v>
      </c>
      <c r="R115" s="21"/>
    </row>
    <row r="116" spans="4:18" x14ac:dyDescent="0.3">
      <c r="D116" s="115"/>
      <c r="E116" s="115" t="str">
        <f t="shared" si="2"/>
        <v>All</v>
      </c>
      <c r="F116" s="115" t="str">
        <f t="shared" si="3"/>
        <v>IT</v>
      </c>
      <c r="G116" s="16" t="str">
        <f>IF($G$7=0,"All",Clean_data_Table[[#This Row],[Final Status]])</f>
        <v>All</v>
      </c>
      <c r="H116" s="21" t="str">
        <f>INDEX(Training_List[Program name],MATCH(Clean_data_Table[[#This Row],[Training ID]],Training_List[ID],0))</f>
        <v>Advanced Sales Methods</v>
      </c>
      <c r="I116" s="21" t="str">
        <f>INDEX(Emp_Training_Tracker[Department],MATCH($N116,Emp_Training_Tracker[ID],0))</f>
        <v>IT</v>
      </c>
      <c r="J116" s="21" t="s">
        <v>97</v>
      </c>
      <c r="K116" s="116" t="s">
        <v>285</v>
      </c>
      <c r="L116" s="21" t="s">
        <v>293</v>
      </c>
      <c r="M116" s="21" t="s">
        <v>66</v>
      </c>
      <c r="N116" s="21" t="s">
        <v>243</v>
      </c>
      <c r="O116" s="21" t="s">
        <v>127</v>
      </c>
      <c r="P116" s="21">
        <v>5000</v>
      </c>
      <c r="Q116" s="21">
        <v>0.5</v>
      </c>
      <c r="R116" s="21" t="s">
        <v>17</v>
      </c>
    </row>
    <row r="117" spans="4:18" x14ac:dyDescent="0.3">
      <c r="D117" s="115"/>
      <c r="E117" s="115" t="str">
        <f t="shared" si="2"/>
        <v>All</v>
      </c>
      <c r="F117" s="115" t="str">
        <f t="shared" si="3"/>
        <v>Sales</v>
      </c>
      <c r="G117" s="16" t="str">
        <f>IF($G$7=0,"All",Clean_data_Table[[#This Row],[Final Status]])</f>
        <v>All</v>
      </c>
      <c r="H117" s="21" t="str">
        <f>INDEX(Training_List[Program name],MATCH(Clean_data_Table[[#This Row],[Training ID]],Training_List[ID],0))</f>
        <v>Basic Advertising Techniques</v>
      </c>
      <c r="I117" s="21" t="str">
        <f>INDEX(Emp_Training_Tracker[Department],MATCH($N117,Emp_Training_Tracker[ID],0))</f>
        <v>Sales</v>
      </c>
      <c r="J117" s="21" t="s">
        <v>97</v>
      </c>
      <c r="K117" s="116" t="s">
        <v>285</v>
      </c>
      <c r="L117" s="21" t="s">
        <v>291</v>
      </c>
      <c r="M117" s="21" t="s">
        <v>83</v>
      </c>
      <c r="N117" s="21" t="s">
        <v>167</v>
      </c>
      <c r="O117" s="21" t="s">
        <v>121</v>
      </c>
      <c r="P117" s="21">
        <v>2000</v>
      </c>
      <c r="Q117" s="21">
        <v>1</v>
      </c>
      <c r="R117" s="21" t="s">
        <v>12</v>
      </c>
    </row>
    <row r="118" spans="4:18" x14ac:dyDescent="0.3">
      <c r="D118" s="115"/>
      <c r="E118" s="115" t="str">
        <f t="shared" si="2"/>
        <v>All</v>
      </c>
      <c r="F118" s="115" t="str">
        <f t="shared" si="3"/>
        <v>Marketing</v>
      </c>
      <c r="G118" s="16" t="str">
        <f>IF($G$7=0,"All",Clean_data_Table[[#This Row],[Final Status]])</f>
        <v>All</v>
      </c>
      <c r="H118" s="21" t="str">
        <f>INDEX(Training_List[Program name],MATCH(Clean_data_Table[[#This Row],[Training ID]],Training_List[ID],0))</f>
        <v>Advanced Business Methods</v>
      </c>
      <c r="I118" s="21" t="str">
        <f>INDEX(Emp_Training_Tracker[Department],MATCH($N118,Emp_Training_Tracker[ID],0))</f>
        <v>Marketing</v>
      </c>
      <c r="J118" s="21" t="s">
        <v>97</v>
      </c>
      <c r="K118" s="116" t="s">
        <v>286</v>
      </c>
      <c r="L118" s="21" t="s">
        <v>287</v>
      </c>
      <c r="M118" s="21" t="s">
        <v>8</v>
      </c>
      <c r="N118" s="21" t="s">
        <v>141</v>
      </c>
      <c r="O118" s="21" t="s">
        <v>135</v>
      </c>
      <c r="P118" s="21">
        <v>3000</v>
      </c>
      <c r="Q118" s="21">
        <v>1</v>
      </c>
      <c r="R118" s="21"/>
    </row>
    <row r="119" spans="4:18" x14ac:dyDescent="0.3">
      <c r="D119" s="115"/>
      <c r="E119" s="115" t="str">
        <f t="shared" si="2"/>
        <v>All</v>
      </c>
      <c r="F119" s="115" t="str">
        <f t="shared" si="3"/>
        <v>Sales</v>
      </c>
      <c r="G119" s="16" t="str">
        <f>IF($G$7=0,"All",Clean_data_Table[[#This Row],[Final Status]])</f>
        <v>All</v>
      </c>
      <c r="H119" s="21" t="str">
        <f>INDEX(Training_List[Program name],MATCH(Clean_data_Table[[#This Row],[Training ID]],Training_List[ID],0))</f>
        <v>Advanced Sales Techniques</v>
      </c>
      <c r="I119" s="21" t="str">
        <f>INDEX(Emp_Training_Tracker[Department],MATCH($N119,Emp_Training_Tracker[ID],0))</f>
        <v>Sales</v>
      </c>
      <c r="J119" s="21" t="s">
        <v>97</v>
      </c>
      <c r="K119" s="116" t="s">
        <v>285</v>
      </c>
      <c r="L119" s="21" t="s">
        <v>293</v>
      </c>
      <c r="M119" s="21" t="s">
        <v>91</v>
      </c>
      <c r="N119" s="21" t="s">
        <v>253</v>
      </c>
      <c r="O119" s="21" t="s">
        <v>126</v>
      </c>
      <c r="P119" s="21">
        <v>2000</v>
      </c>
      <c r="Q119" s="21">
        <v>0.5</v>
      </c>
      <c r="R119" s="21" t="s">
        <v>7</v>
      </c>
    </row>
    <row r="120" spans="4:18" x14ac:dyDescent="0.3">
      <c r="D120" s="115"/>
      <c r="E120" s="115" t="str">
        <f t="shared" si="2"/>
        <v>All</v>
      </c>
      <c r="F120" s="115" t="str">
        <f t="shared" si="3"/>
        <v>Sales</v>
      </c>
      <c r="G120" s="16" t="str">
        <f>IF($G$7=0,"All",Clean_data_Table[[#This Row],[Final Status]])</f>
        <v>All</v>
      </c>
      <c r="H120" s="21" t="str">
        <f>INDEX(Training_List[Program name],MATCH(Clean_data_Table[[#This Row],[Training ID]],Training_List[ID],0))</f>
        <v>Basic Project Management Methods</v>
      </c>
      <c r="I120" s="21" t="str">
        <f>INDEX(Emp_Training_Tracker[Department],MATCH($N120,Emp_Training_Tracker[ID],0))</f>
        <v>Sales</v>
      </c>
      <c r="J120" s="21" t="s">
        <v>99</v>
      </c>
      <c r="K120" s="116" t="s">
        <v>285</v>
      </c>
      <c r="L120" s="21" t="s">
        <v>287</v>
      </c>
      <c r="M120" s="21" t="s">
        <v>20</v>
      </c>
      <c r="N120" s="21" t="s">
        <v>179</v>
      </c>
      <c r="O120" s="21" t="s">
        <v>109</v>
      </c>
      <c r="P120" s="21">
        <v>4000</v>
      </c>
      <c r="Q120" s="21">
        <v>1</v>
      </c>
      <c r="R120" s="21" t="s">
        <v>17</v>
      </c>
    </row>
    <row r="121" spans="4:18" x14ac:dyDescent="0.3">
      <c r="D121" s="115"/>
      <c r="E121" s="115" t="str">
        <f t="shared" si="2"/>
        <v>All</v>
      </c>
      <c r="F121" s="115" t="str">
        <f t="shared" si="3"/>
        <v>Sales</v>
      </c>
      <c r="G121" s="16" t="str">
        <f>IF($G$7=0,"All",Clean_data_Table[[#This Row],[Final Status]])</f>
        <v>All</v>
      </c>
      <c r="H121" s="21" t="str">
        <f>INDEX(Training_List[Program name],MATCH(Clean_data_Table[[#This Row],[Training ID]],Training_List[ID],0))</f>
        <v>Advanced Advertising Skills</v>
      </c>
      <c r="I121" s="21" t="str">
        <f>INDEX(Emp_Training_Tracker[Department],MATCH($N121,Emp_Training_Tracker[ID],0))</f>
        <v>Sales</v>
      </c>
      <c r="J121" s="21" t="s">
        <v>97</v>
      </c>
      <c r="K121" s="116" t="s">
        <v>286</v>
      </c>
      <c r="L121" s="21" t="s">
        <v>287</v>
      </c>
      <c r="M121" s="21" t="s">
        <v>69</v>
      </c>
      <c r="N121" s="21" t="s">
        <v>153</v>
      </c>
      <c r="O121" s="21" t="s">
        <v>136</v>
      </c>
      <c r="P121" s="21">
        <v>6000</v>
      </c>
      <c r="Q121" s="21">
        <v>1</v>
      </c>
      <c r="R121" s="21"/>
    </row>
    <row r="122" spans="4:18" x14ac:dyDescent="0.3">
      <c r="D122" s="115"/>
      <c r="E122" s="115" t="str">
        <f t="shared" si="2"/>
        <v>All</v>
      </c>
      <c r="F122" s="115" t="str">
        <f t="shared" si="3"/>
        <v>Finance</v>
      </c>
      <c r="G122" s="16" t="str">
        <f>IF($G$7=0,"All",Clean_data_Table[[#This Row],[Final Status]])</f>
        <v>All</v>
      </c>
      <c r="H122" s="21" t="str">
        <f>INDEX(Training_List[Program name],MATCH(Clean_data_Table[[#This Row],[Training ID]],Training_List[ID],0))</f>
        <v>Basic Project Management Methods</v>
      </c>
      <c r="I122" s="21" t="str">
        <f>INDEX(Emp_Training_Tracker[Department],MATCH($N122,Emp_Training_Tracker[ID],0))</f>
        <v>Finance</v>
      </c>
      <c r="J122" s="21" t="s">
        <v>98</v>
      </c>
      <c r="K122" s="116" t="s">
        <v>285</v>
      </c>
      <c r="L122" s="21" t="s">
        <v>287</v>
      </c>
      <c r="M122" s="21" t="s">
        <v>38</v>
      </c>
      <c r="N122" s="21" t="s">
        <v>174</v>
      </c>
      <c r="O122" s="21" t="s">
        <v>109</v>
      </c>
      <c r="P122" s="21">
        <v>4000</v>
      </c>
      <c r="Q122" s="21">
        <v>1</v>
      </c>
      <c r="R122" s="21" t="s">
        <v>32</v>
      </c>
    </row>
    <row r="123" spans="4:18" x14ac:dyDescent="0.3">
      <c r="D123" s="115"/>
      <c r="E123" s="115" t="str">
        <f t="shared" si="2"/>
        <v>All</v>
      </c>
      <c r="F123" s="115" t="str">
        <f t="shared" si="3"/>
        <v>HR</v>
      </c>
      <c r="G123" s="16" t="str">
        <f>IF($G$7=0,"All",Clean_data_Table[[#This Row],[Final Status]])</f>
        <v>All</v>
      </c>
      <c r="H123" s="21" t="str">
        <f>INDEX(Training_List[Program name],MATCH(Clean_data_Table[[#This Row],[Training ID]],Training_List[ID],0))</f>
        <v>Basic Advertising Techniques</v>
      </c>
      <c r="I123" s="21" t="str">
        <f>INDEX(Emp_Training_Tracker[Department],MATCH($N123,Emp_Training_Tracker[ID],0))</f>
        <v>HR</v>
      </c>
      <c r="J123" s="21" t="s">
        <v>97</v>
      </c>
      <c r="K123" s="116" t="s">
        <v>285</v>
      </c>
      <c r="L123" s="21" t="s">
        <v>291</v>
      </c>
      <c r="M123" s="21" t="s">
        <v>92</v>
      </c>
      <c r="N123" s="21" t="s">
        <v>246</v>
      </c>
      <c r="O123" s="21" t="s">
        <v>121</v>
      </c>
      <c r="P123" s="21">
        <v>2000</v>
      </c>
      <c r="Q123" s="21">
        <v>1</v>
      </c>
      <c r="R123" s="21" t="s">
        <v>21</v>
      </c>
    </row>
    <row r="124" spans="4:18" x14ac:dyDescent="0.3">
      <c r="D124" s="115"/>
      <c r="E124" s="115" t="str">
        <f t="shared" si="2"/>
        <v>All</v>
      </c>
      <c r="F124" s="115" t="str">
        <f t="shared" si="3"/>
        <v>Finance</v>
      </c>
      <c r="G124" s="16" t="str">
        <f>IF($G$7=0,"All",Clean_data_Table[[#This Row],[Final Status]])</f>
        <v>All</v>
      </c>
      <c r="H124" s="21" t="str">
        <f>INDEX(Training_List[Program name],MATCH(Clean_data_Table[[#This Row],[Training ID]],Training_List[ID],0))</f>
        <v>Basic Advertising Skills</v>
      </c>
      <c r="I124" s="21" t="str">
        <f>INDEX(Emp_Training_Tracker[Department],MATCH($N124,Emp_Training_Tracker[ID],0))</f>
        <v>Finance</v>
      </c>
      <c r="J124" s="21" t="s">
        <v>97</v>
      </c>
      <c r="K124" s="116" t="s">
        <v>285</v>
      </c>
      <c r="L124" s="21" t="s">
        <v>292</v>
      </c>
      <c r="M124" s="21" t="s">
        <v>42</v>
      </c>
      <c r="N124" s="21" t="s">
        <v>209</v>
      </c>
      <c r="O124" s="21" t="s">
        <v>123</v>
      </c>
      <c r="P124" s="21">
        <v>3000</v>
      </c>
      <c r="Q124" s="21">
        <v>1</v>
      </c>
      <c r="R124" s="21" t="s">
        <v>17</v>
      </c>
    </row>
    <row r="125" spans="4:18" x14ac:dyDescent="0.3">
      <c r="D125" s="115"/>
      <c r="E125" s="115" t="str">
        <f t="shared" si="2"/>
        <v>All</v>
      </c>
      <c r="F125" s="115" t="str">
        <f t="shared" si="3"/>
        <v>HR</v>
      </c>
      <c r="G125" s="16" t="str">
        <f>IF($G$7=0,"All",Clean_data_Table[[#This Row],[Final Status]])</f>
        <v>All</v>
      </c>
      <c r="H125" s="21" t="str">
        <f>INDEX(Training_List[Program name],MATCH(Clean_data_Table[[#This Row],[Training ID]],Training_List[ID],0))</f>
        <v>Basic Project Management Methods</v>
      </c>
      <c r="I125" s="21" t="str">
        <f>INDEX(Emp_Training_Tracker[Department],MATCH($N125,Emp_Training_Tracker[ID],0))</f>
        <v>HR</v>
      </c>
      <c r="J125" s="21" t="s">
        <v>99</v>
      </c>
      <c r="K125" s="116" t="s">
        <v>285</v>
      </c>
      <c r="L125" s="21" t="s">
        <v>287</v>
      </c>
      <c r="M125" s="21" t="s">
        <v>34</v>
      </c>
      <c r="N125" s="21" t="s">
        <v>234</v>
      </c>
      <c r="O125" s="21" t="s">
        <v>109</v>
      </c>
      <c r="P125" s="21">
        <v>4000</v>
      </c>
      <c r="Q125" s="21">
        <v>1</v>
      </c>
      <c r="R125" s="21" t="s">
        <v>7</v>
      </c>
    </row>
    <row r="126" spans="4:18" x14ac:dyDescent="0.3">
      <c r="D126" s="115"/>
      <c r="E126" s="115" t="str">
        <f t="shared" si="2"/>
        <v>All</v>
      </c>
      <c r="F126" s="115" t="str">
        <f t="shared" si="3"/>
        <v>Finance</v>
      </c>
      <c r="G126" s="16" t="str">
        <f>IF($G$7=0,"All",Clean_data_Table[[#This Row],[Final Status]])</f>
        <v>All</v>
      </c>
      <c r="H126" s="21" t="str">
        <f>INDEX(Training_List[Program name],MATCH(Clean_data_Table[[#This Row],[Training ID]],Training_List[ID],0))</f>
        <v>Advanced People Management Methods</v>
      </c>
      <c r="I126" s="21" t="str">
        <f>INDEX(Emp_Training_Tracker[Department],MATCH($N126,Emp_Training_Tracker[ID],0))</f>
        <v>Finance</v>
      </c>
      <c r="J126" s="21" t="s">
        <v>99</v>
      </c>
      <c r="K126" s="116" t="s">
        <v>285</v>
      </c>
      <c r="L126" s="21" t="s">
        <v>296</v>
      </c>
      <c r="M126" s="21" t="s">
        <v>80</v>
      </c>
      <c r="N126" s="21" t="s">
        <v>164</v>
      </c>
      <c r="O126" s="21" t="s">
        <v>131</v>
      </c>
      <c r="P126" s="21">
        <v>5000</v>
      </c>
      <c r="Q126" s="21">
        <v>1</v>
      </c>
      <c r="R126" s="21" t="s">
        <v>21</v>
      </c>
    </row>
    <row r="127" spans="4:18" x14ac:dyDescent="0.3">
      <c r="D127" s="115"/>
      <c r="E127" s="115" t="str">
        <f t="shared" si="2"/>
        <v>All</v>
      </c>
      <c r="F127" s="115" t="str">
        <f t="shared" si="3"/>
        <v>Sales</v>
      </c>
      <c r="G127" s="16" t="str">
        <f>IF($G$7=0,"All",Clean_data_Table[[#This Row],[Final Status]])</f>
        <v>All</v>
      </c>
      <c r="H127" s="21" t="str">
        <f>INDEX(Training_List[Program name],MATCH(Clean_data_Table[[#This Row],[Training ID]],Training_List[ID],0))</f>
        <v>Basic Project Management Methods</v>
      </c>
      <c r="I127" s="21" t="str">
        <f>INDEX(Emp_Training_Tracker[Department],MATCH($N127,Emp_Training_Tracker[ID],0))</f>
        <v>Sales</v>
      </c>
      <c r="J127" s="21" t="s">
        <v>98</v>
      </c>
      <c r="K127" s="116" t="s">
        <v>285</v>
      </c>
      <c r="L127" s="21" t="s">
        <v>287</v>
      </c>
      <c r="M127" s="21" t="s">
        <v>15</v>
      </c>
      <c r="N127" s="21" t="s">
        <v>221</v>
      </c>
      <c r="O127" s="21" t="s">
        <v>109</v>
      </c>
      <c r="P127" s="21">
        <v>4000</v>
      </c>
      <c r="Q127" s="21">
        <v>1</v>
      </c>
      <c r="R127" s="21" t="s">
        <v>7</v>
      </c>
    </row>
    <row r="128" spans="4:18" x14ac:dyDescent="0.3">
      <c r="D128" s="115"/>
      <c r="E128" s="115" t="str">
        <f t="shared" si="2"/>
        <v>All</v>
      </c>
      <c r="F128" s="115" t="str">
        <f t="shared" si="3"/>
        <v>HR</v>
      </c>
      <c r="G128" s="16" t="str">
        <f>IF($G$7=0,"All",Clean_data_Table[[#This Row],[Final Status]])</f>
        <v>All</v>
      </c>
      <c r="H128" s="21" t="str">
        <f>INDEX(Training_List[Program name],MATCH(Clean_data_Table[[#This Row],[Training ID]],Training_List[ID],0))</f>
        <v>Advanced Sales Methods</v>
      </c>
      <c r="I128" s="21" t="str">
        <f>INDEX(Emp_Training_Tracker[Department],MATCH($N128,Emp_Training_Tracker[ID],0))</f>
        <v>HR</v>
      </c>
      <c r="J128" s="21" t="s">
        <v>97</v>
      </c>
      <c r="K128" s="116" t="s">
        <v>285</v>
      </c>
      <c r="L128" s="21" t="s">
        <v>293</v>
      </c>
      <c r="M128" s="21" t="s">
        <v>43</v>
      </c>
      <c r="N128" s="21" t="s">
        <v>165</v>
      </c>
      <c r="O128" s="21" t="s">
        <v>127</v>
      </c>
      <c r="P128" s="21">
        <v>5000</v>
      </c>
      <c r="Q128" s="21">
        <v>0.5</v>
      </c>
      <c r="R128" s="21" t="s">
        <v>7</v>
      </c>
    </row>
    <row r="129" spans="4:18" x14ac:dyDescent="0.3">
      <c r="D129" s="115"/>
      <c r="E129" s="115" t="str">
        <f t="shared" si="2"/>
        <v>All</v>
      </c>
      <c r="F129" s="115" t="str">
        <f t="shared" si="3"/>
        <v>Marketing</v>
      </c>
      <c r="G129" s="16" t="str">
        <f>IF($G$7=0,"All",Clean_data_Table[[#This Row],[Final Status]])</f>
        <v>All</v>
      </c>
      <c r="H129" s="21" t="str">
        <f>INDEX(Training_List[Program name],MATCH(Clean_data_Table[[#This Row],[Training ID]],Training_List[ID],0))</f>
        <v>Advanced People Management Methods</v>
      </c>
      <c r="I129" s="21" t="str">
        <f>INDEX(Emp_Training_Tracker[Department],MATCH($N129,Emp_Training_Tracker[ID],0))</f>
        <v>Marketing</v>
      </c>
      <c r="J129" s="21" t="s">
        <v>98</v>
      </c>
      <c r="K129" s="116" t="s">
        <v>285</v>
      </c>
      <c r="L129" s="21" t="s">
        <v>296</v>
      </c>
      <c r="M129" s="21" t="s">
        <v>8</v>
      </c>
      <c r="N129" s="21" t="s">
        <v>141</v>
      </c>
      <c r="O129" s="21" t="s">
        <v>131</v>
      </c>
      <c r="P129" s="21">
        <v>5000</v>
      </c>
      <c r="Q129" s="21">
        <v>1</v>
      </c>
      <c r="R129" s="21" t="s">
        <v>7</v>
      </c>
    </row>
    <row r="130" spans="4:18" x14ac:dyDescent="0.3">
      <c r="D130" s="115"/>
      <c r="E130" s="115" t="str">
        <f t="shared" si="2"/>
        <v>All</v>
      </c>
      <c r="F130" s="115" t="str">
        <f t="shared" si="3"/>
        <v>Marketing</v>
      </c>
      <c r="G130" s="16" t="str">
        <f>IF($G$7=0,"All",Clean_data_Table[[#This Row],[Final Status]])</f>
        <v>All</v>
      </c>
      <c r="H130" s="21" t="str">
        <f>INDEX(Training_List[Program name],MATCH(Clean_data_Table[[#This Row],[Training ID]],Training_List[ID],0))</f>
        <v>Advanced People Management Skills</v>
      </c>
      <c r="I130" s="21" t="str">
        <f>INDEX(Emp_Training_Tracker[Department],MATCH($N130,Emp_Training_Tracker[ID],0))</f>
        <v>Marketing</v>
      </c>
      <c r="J130" s="21" t="s">
        <v>97</v>
      </c>
      <c r="K130" s="116" t="s">
        <v>285</v>
      </c>
      <c r="L130" s="21" t="s">
        <v>295</v>
      </c>
      <c r="M130" s="21" t="s">
        <v>63</v>
      </c>
      <c r="N130" s="21" t="s">
        <v>161</v>
      </c>
      <c r="O130" s="21" t="s">
        <v>130</v>
      </c>
      <c r="P130" s="21">
        <v>7000</v>
      </c>
      <c r="Q130" s="21">
        <v>1</v>
      </c>
      <c r="R130" s="21" t="s">
        <v>17</v>
      </c>
    </row>
    <row r="131" spans="4:18" x14ac:dyDescent="0.3">
      <c r="D131" s="115"/>
      <c r="E131" s="115" t="str">
        <f t="shared" si="2"/>
        <v>All</v>
      </c>
      <c r="F131" s="115" t="str">
        <f t="shared" si="3"/>
        <v>Finance</v>
      </c>
      <c r="G131" s="16" t="str">
        <f>IF($G$7=0,"All",Clean_data_Table[[#This Row],[Final Status]])</f>
        <v>All</v>
      </c>
      <c r="H131" s="21" t="str">
        <f>INDEX(Training_List[Program name],MATCH(Clean_data_Table[[#This Row],[Training ID]],Training_List[ID],0))</f>
        <v>Advanced Sales Methods</v>
      </c>
      <c r="I131" s="21" t="str">
        <f>INDEX(Emp_Training_Tracker[Department],MATCH($N131,Emp_Training_Tracker[ID],0))</f>
        <v>Finance</v>
      </c>
      <c r="J131" s="21" t="s">
        <v>97</v>
      </c>
      <c r="K131" s="116" t="s">
        <v>285</v>
      </c>
      <c r="L131" s="21" t="s">
        <v>293</v>
      </c>
      <c r="M131" s="21" t="s">
        <v>38</v>
      </c>
      <c r="N131" s="21" t="s">
        <v>174</v>
      </c>
      <c r="O131" s="21" t="s">
        <v>127</v>
      </c>
      <c r="P131" s="21">
        <v>5000</v>
      </c>
      <c r="Q131" s="21">
        <v>0.5</v>
      </c>
      <c r="R131" s="21" t="s">
        <v>12</v>
      </c>
    </row>
    <row r="132" spans="4:18" x14ac:dyDescent="0.3">
      <c r="D132" s="115"/>
      <c r="E132" s="115" t="str">
        <f t="shared" si="2"/>
        <v>All</v>
      </c>
      <c r="F132" s="115" t="str">
        <f t="shared" si="3"/>
        <v>HR</v>
      </c>
      <c r="G132" s="16" t="str">
        <f>IF($G$7=0,"All",Clean_data_Table[[#This Row],[Final Status]])</f>
        <v>All</v>
      </c>
      <c r="H132" s="21" t="str">
        <f>INDEX(Training_List[Program name],MATCH(Clean_data_Table[[#This Row],[Training ID]],Training_List[ID],0))</f>
        <v>Advanced IT Techniques</v>
      </c>
      <c r="I132" s="21" t="str">
        <f>INDEX(Emp_Training_Tracker[Department],MATCH($N132,Emp_Training_Tracker[ID],0))</f>
        <v>HR</v>
      </c>
      <c r="J132" s="21" t="s">
        <v>97</v>
      </c>
      <c r="K132" s="116" t="s">
        <v>285</v>
      </c>
      <c r="L132" s="21" t="s">
        <v>297</v>
      </c>
      <c r="M132" s="21" t="s">
        <v>43</v>
      </c>
      <c r="N132" s="21" t="s">
        <v>165</v>
      </c>
      <c r="O132" s="21" t="s">
        <v>132</v>
      </c>
      <c r="P132" s="21">
        <v>5000</v>
      </c>
      <c r="Q132" s="21">
        <v>1</v>
      </c>
      <c r="R132" s="21"/>
    </row>
    <row r="133" spans="4:18" x14ac:dyDescent="0.3">
      <c r="D133" s="115"/>
      <c r="E133" s="115" t="str">
        <f t="shared" si="2"/>
        <v>All</v>
      </c>
      <c r="F133" s="115" t="str">
        <f t="shared" si="3"/>
        <v>Operations</v>
      </c>
      <c r="G133" s="16" t="str">
        <f>IF($G$7=0,"All",Clean_data_Table[[#This Row],[Final Status]])</f>
        <v>All</v>
      </c>
      <c r="H133" s="21" t="str">
        <f>INDEX(Training_List[Program name],MATCH(Clean_data_Table[[#This Row],[Training ID]],Training_List[ID],0))</f>
        <v>Advanced Advertising Skills</v>
      </c>
      <c r="I133" s="21" t="str">
        <f>INDEX(Emp_Training_Tracker[Department],MATCH($N133,Emp_Training_Tracker[ID],0))</f>
        <v>Operations</v>
      </c>
      <c r="J133" s="21" t="s">
        <v>97</v>
      </c>
      <c r="K133" s="116" t="s">
        <v>286</v>
      </c>
      <c r="L133" s="21" t="s">
        <v>287</v>
      </c>
      <c r="M133" s="21" t="s">
        <v>36</v>
      </c>
      <c r="N133" s="21" t="s">
        <v>214</v>
      </c>
      <c r="O133" s="21" t="s">
        <v>136</v>
      </c>
      <c r="P133" s="21">
        <v>6000</v>
      </c>
      <c r="Q133" s="21">
        <v>1</v>
      </c>
      <c r="R133" s="21"/>
    </row>
    <row r="134" spans="4:18" x14ac:dyDescent="0.3">
      <c r="D134" s="115"/>
      <c r="E134" s="115" t="str">
        <f t="shared" si="2"/>
        <v>All</v>
      </c>
      <c r="F134" s="115" t="str">
        <f t="shared" si="3"/>
        <v>Finance</v>
      </c>
      <c r="G134" s="16" t="str">
        <f>IF($G$7=0,"All",Clean_data_Table[[#This Row],[Final Status]])</f>
        <v>All</v>
      </c>
      <c r="H134" s="21" t="str">
        <f>INDEX(Training_List[Program name],MATCH(Clean_data_Table[[#This Row],[Training ID]],Training_List[ID],0))</f>
        <v>Advanced People Management Skills</v>
      </c>
      <c r="I134" s="21" t="str">
        <f>INDEX(Emp_Training_Tracker[Department],MATCH($N134,Emp_Training_Tracker[ID],0))</f>
        <v>Finance</v>
      </c>
      <c r="J134" s="21" t="s">
        <v>97</v>
      </c>
      <c r="K134" s="116" t="s">
        <v>285</v>
      </c>
      <c r="L134" s="21" t="s">
        <v>295</v>
      </c>
      <c r="M134" s="21" t="s">
        <v>81</v>
      </c>
      <c r="N134" s="21" t="s">
        <v>242</v>
      </c>
      <c r="O134" s="21" t="s">
        <v>130</v>
      </c>
      <c r="P134" s="21">
        <v>7000</v>
      </c>
      <c r="Q134" s="21">
        <v>1</v>
      </c>
      <c r="R134" s="21" t="s">
        <v>21</v>
      </c>
    </row>
    <row r="135" spans="4:18" x14ac:dyDescent="0.3">
      <c r="D135" s="115"/>
      <c r="E135" s="115" t="str">
        <f t="shared" si="2"/>
        <v>All</v>
      </c>
      <c r="F135" s="115" t="str">
        <f t="shared" si="3"/>
        <v>Finance</v>
      </c>
      <c r="G135" s="16" t="str">
        <f>IF($G$7=0,"All",Clean_data_Table[[#This Row],[Final Status]])</f>
        <v>All</v>
      </c>
      <c r="H135" s="21" t="str">
        <f>INDEX(Training_List[Program name],MATCH(Clean_data_Table[[#This Row],[Training ID]],Training_List[ID],0))</f>
        <v>Basic Advertising Techniques</v>
      </c>
      <c r="I135" s="21" t="str">
        <f>INDEX(Emp_Training_Tracker[Department],MATCH($N135,Emp_Training_Tracker[ID],0))</f>
        <v>Finance</v>
      </c>
      <c r="J135" s="21" t="s">
        <v>97</v>
      </c>
      <c r="K135" s="116" t="s">
        <v>285</v>
      </c>
      <c r="L135" s="21" t="s">
        <v>291</v>
      </c>
      <c r="M135" s="21" t="s">
        <v>48</v>
      </c>
      <c r="N135" s="21" t="s">
        <v>251</v>
      </c>
      <c r="O135" s="21" t="s">
        <v>121</v>
      </c>
      <c r="P135" s="21">
        <v>2000</v>
      </c>
      <c r="Q135" s="21">
        <v>1</v>
      </c>
      <c r="R135" s="21" t="s">
        <v>12</v>
      </c>
    </row>
    <row r="136" spans="4:18" x14ac:dyDescent="0.3">
      <c r="D136" s="115"/>
      <c r="E136" s="115" t="str">
        <f t="shared" si="2"/>
        <v>All</v>
      </c>
      <c r="F136" s="115" t="str">
        <f t="shared" si="3"/>
        <v>Finance</v>
      </c>
      <c r="G136" s="16" t="str">
        <f>IF($G$7=0,"All",Clean_data_Table[[#This Row],[Final Status]])</f>
        <v>All</v>
      </c>
      <c r="H136" s="21" t="str">
        <f>INDEX(Training_List[Program name],MATCH(Clean_data_Table[[#This Row],[Training ID]],Training_List[ID],0))</f>
        <v>Advanced People Management Skills</v>
      </c>
      <c r="I136" s="21" t="str">
        <f>INDEX(Emp_Training_Tracker[Department],MATCH($N136,Emp_Training_Tracker[ID],0))</f>
        <v>Finance</v>
      </c>
      <c r="J136" s="21" t="s">
        <v>97</v>
      </c>
      <c r="K136" s="116" t="s">
        <v>285</v>
      </c>
      <c r="L136" s="21" t="s">
        <v>295</v>
      </c>
      <c r="M136" s="21" t="s">
        <v>47</v>
      </c>
      <c r="N136" s="21" t="s">
        <v>189</v>
      </c>
      <c r="O136" s="21" t="s">
        <v>130</v>
      </c>
      <c r="P136" s="21">
        <v>7000</v>
      </c>
      <c r="Q136" s="21">
        <v>1</v>
      </c>
      <c r="R136" s="21" t="s">
        <v>7</v>
      </c>
    </row>
    <row r="137" spans="4:18" x14ac:dyDescent="0.3">
      <c r="D137" s="115"/>
      <c r="E137" s="115" t="str">
        <f t="shared" si="2"/>
        <v>All</v>
      </c>
      <c r="F137" s="115" t="str">
        <f t="shared" si="3"/>
        <v>Sales</v>
      </c>
      <c r="G137" s="16" t="str">
        <f>IF($G$7=0,"All",Clean_data_Table[[#This Row],[Final Status]])</f>
        <v>All</v>
      </c>
      <c r="H137" s="21" t="str">
        <f>INDEX(Training_List[Program name],MATCH(Clean_data_Table[[#This Row],[Training ID]],Training_List[ID],0))</f>
        <v>Advanced Advertising Skills</v>
      </c>
      <c r="I137" s="21" t="str">
        <f>INDEX(Emp_Training_Tracker[Department],MATCH($N137,Emp_Training_Tracker[ID],0))</f>
        <v>Sales</v>
      </c>
      <c r="J137" s="21" t="s">
        <v>99</v>
      </c>
      <c r="K137" s="116" t="s">
        <v>286</v>
      </c>
      <c r="L137" s="21" t="s">
        <v>287</v>
      </c>
      <c r="M137" s="21" t="s">
        <v>69</v>
      </c>
      <c r="N137" s="21" t="s">
        <v>153</v>
      </c>
      <c r="O137" s="21" t="s">
        <v>136</v>
      </c>
      <c r="P137" s="21">
        <v>6000</v>
      </c>
      <c r="Q137" s="21">
        <v>1</v>
      </c>
      <c r="R137" s="21"/>
    </row>
    <row r="138" spans="4:18" x14ac:dyDescent="0.3">
      <c r="D138" s="115"/>
      <c r="E138" s="115" t="str">
        <f t="shared" si="2"/>
        <v>All</v>
      </c>
      <c r="F138" s="115" t="str">
        <f t="shared" si="3"/>
        <v>Finance</v>
      </c>
      <c r="G138" s="16" t="str">
        <f>IF($G$7=0,"All",Clean_data_Table[[#This Row],[Final Status]])</f>
        <v>All</v>
      </c>
      <c r="H138" s="21" t="str">
        <f>INDEX(Training_List[Program name],MATCH(Clean_data_Table[[#This Row],[Training ID]],Training_List[ID],0))</f>
        <v>Basic IT Methods</v>
      </c>
      <c r="I138" s="21" t="str">
        <f>INDEX(Emp_Training_Tracker[Department],MATCH($N138,Emp_Training_Tracker[ID],0))</f>
        <v>Finance</v>
      </c>
      <c r="J138" s="21" t="s">
        <v>97</v>
      </c>
      <c r="K138" s="116" t="s">
        <v>285</v>
      </c>
      <c r="L138" s="21" t="s">
        <v>289</v>
      </c>
      <c r="M138" s="21" t="s">
        <v>42</v>
      </c>
      <c r="N138" s="21" t="s">
        <v>209</v>
      </c>
      <c r="O138" s="21" t="s">
        <v>117</v>
      </c>
      <c r="P138" s="21">
        <v>2000</v>
      </c>
      <c r="Q138" s="21">
        <v>1</v>
      </c>
      <c r="R138" s="21" t="s">
        <v>12</v>
      </c>
    </row>
    <row r="139" spans="4:18" x14ac:dyDescent="0.3">
      <c r="D139" s="115"/>
      <c r="E139" s="115" t="str">
        <f t="shared" ref="E139:E159" si="4">IF($E$7=0,"All",$O139)</f>
        <v>All</v>
      </c>
      <c r="F139" s="115" t="str">
        <f t="shared" ref="F139:F159" si="5">IF($F$7=0,"All",I139)</f>
        <v>HR</v>
      </c>
      <c r="G139" s="16" t="str">
        <f>IF($G$7=0,"All",Clean_data_Table[[#This Row],[Final Status]])</f>
        <v>All</v>
      </c>
      <c r="H139" s="21" t="str">
        <f>INDEX(Training_List[Program name],MATCH(Clean_data_Table[[#This Row],[Training ID]],Training_List[ID],0))</f>
        <v>Basic Sales Skills</v>
      </c>
      <c r="I139" s="21" t="str">
        <f>INDEX(Emp_Training_Tracker[Department],MATCH($N139,Emp_Training_Tracker[ID],0))</f>
        <v>HR</v>
      </c>
      <c r="J139" s="21" t="s">
        <v>97</v>
      </c>
      <c r="K139" s="116" t="s">
        <v>285</v>
      </c>
      <c r="L139" s="21" t="s">
        <v>287</v>
      </c>
      <c r="M139" s="21" t="s">
        <v>79</v>
      </c>
      <c r="N139" s="21" t="s">
        <v>217</v>
      </c>
      <c r="O139" s="21" t="s">
        <v>107</v>
      </c>
      <c r="P139" s="21">
        <v>5000</v>
      </c>
      <c r="Q139" s="21">
        <v>1</v>
      </c>
      <c r="R139" s="21" t="s">
        <v>17</v>
      </c>
    </row>
    <row r="140" spans="4:18" x14ac:dyDescent="0.3">
      <c r="D140" s="115"/>
      <c r="E140" s="115" t="str">
        <f t="shared" si="4"/>
        <v>All</v>
      </c>
      <c r="F140" s="115" t="str">
        <f t="shared" si="5"/>
        <v>IT</v>
      </c>
      <c r="G140" s="16" t="str">
        <f>IF($G$7=0,"All",Clean_data_Table[[#This Row],[Final Status]])</f>
        <v>All</v>
      </c>
      <c r="H140" s="21" t="str">
        <f>INDEX(Training_List[Program name],MATCH(Clean_data_Table[[#This Row],[Training ID]],Training_List[ID],0))</f>
        <v>Advanced IT Skills</v>
      </c>
      <c r="I140" s="21" t="str">
        <f>INDEX(Emp_Training_Tracker[Department],MATCH($N140,Emp_Training_Tracker[ID],0))</f>
        <v>IT</v>
      </c>
      <c r="J140" s="21" t="s">
        <v>97</v>
      </c>
      <c r="K140" s="116" t="s">
        <v>285</v>
      </c>
      <c r="L140" s="21" t="s">
        <v>298</v>
      </c>
      <c r="M140" s="21" t="s">
        <v>93</v>
      </c>
      <c r="N140" s="21" t="s">
        <v>152</v>
      </c>
      <c r="O140" s="21" t="s">
        <v>133</v>
      </c>
      <c r="P140" s="21">
        <v>3000</v>
      </c>
      <c r="Q140" s="21">
        <v>1.5</v>
      </c>
      <c r="R140" s="21"/>
    </row>
    <row r="141" spans="4:18" x14ac:dyDescent="0.3">
      <c r="D141" s="115"/>
      <c r="E141" s="115" t="str">
        <f t="shared" si="4"/>
        <v>All</v>
      </c>
      <c r="F141" s="115" t="str">
        <f t="shared" si="5"/>
        <v>Finance</v>
      </c>
      <c r="G141" s="16" t="str">
        <f>IF($G$7=0,"All",Clean_data_Table[[#This Row],[Final Status]])</f>
        <v>All</v>
      </c>
      <c r="H141" s="21" t="str">
        <f>INDEX(Training_List[Program name],MATCH(Clean_data_Table[[#This Row],[Training ID]],Training_List[ID],0))</f>
        <v>Basic Advertising Techniques</v>
      </c>
      <c r="I141" s="21" t="str">
        <f>INDEX(Emp_Training_Tracker[Department],MATCH($N141,Emp_Training_Tracker[ID],0))</f>
        <v>Finance</v>
      </c>
      <c r="J141" s="21" t="s">
        <v>97</v>
      </c>
      <c r="K141" s="116" t="s">
        <v>285</v>
      </c>
      <c r="L141" s="21" t="s">
        <v>291</v>
      </c>
      <c r="M141" s="21" t="s">
        <v>47</v>
      </c>
      <c r="N141" s="21" t="s">
        <v>189</v>
      </c>
      <c r="O141" s="21" t="s">
        <v>121</v>
      </c>
      <c r="P141" s="21">
        <v>2000</v>
      </c>
      <c r="Q141" s="21">
        <v>1</v>
      </c>
      <c r="R141" s="21" t="s">
        <v>32</v>
      </c>
    </row>
    <row r="142" spans="4:18" x14ac:dyDescent="0.3">
      <c r="D142" s="115"/>
      <c r="E142" s="115" t="str">
        <f t="shared" si="4"/>
        <v>All</v>
      </c>
      <c r="F142" s="115" t="str">
        <f t="shared" si="5"/>
        <v>Finance</v>
      </c>
      <c r="G142" s="16" t="str">
        <f>IF($G$7=0,"All",Clean_data_Table[[#This Row],[Final Status]])</f>
        <v>All</v>
      </c>
      <c r="H142" s="21" t="str">
        <f>INDEX(Training_List[Program name],MATCH(Clean_data_Table[[#This Row],[Training ID]],Training_List[ID],0))</f>
        <v>Advanced IT Techniques</v>
      </c>
      <c r="I142" s="21" t="str">
        <f>INDEX(Emp_Training_Tracker[Department],MATCH($N142,Emp_Training_Tracker[ID],0))</f>
        <v>Finance</v>
      </c>
      <c r="J142" s="21" t="s">
        <v>97</v>
      </c>
      <c r="K142" s="116" t="s">
        <v>285</v>
      </c>
      <c r="L142" s="21" t="s">
        <v>297</v>
      </c>
      <c r="M142" s="21" t="s">
        <v>24</v>
      </c>
      <c r="N142" s="21" t="s">
        <v>279</v>
      </c>
      <c r="O142" s="21" t="s">
        <v>132</v>
      </c>
      <c r="P142" s="21">
        <v>5000</v>
      </c>
      <c r="Q142" s="21">
        <v>1</v>
      </c>
      <c r="R142" s="21"/>
    </row>
    <row r="143" spans="4:18" x14ac:dyDescent="0.3">
      <c r="D143" s="115"/>
      <c r="E143" s="115" t="str">
        <f t="shared" si="4"/>
        <v>All</v>
      </c>
      <c r="F143" s="115" t="str">
        <f t="shared" si="5"/>
        <v>Marketing</v>
      </c>
      <c r="G143" s="16" t="str">
        <f>IF($G$7=0,"All",Clean_data_Table[[#This Row],[Final Status]])</f>
        <v>All</v>
      </c>
      <c r="H143" s="21" t="str">
        <f>INDEX(Training_List[Program name],MATCH(Clean_data_Table[[#This Row],[Training ID]],Training_List[ID],0))</f>
        <v>Advanced Sales Techniques</v>
      </c>
      <c r="I143" s="21" t="str">
        <f>INDEX(Emp_Training_Tracker[Department],MATCH($N143,Emp_Training_Tracker[ID],0))</f>
        <v>Marketing</v>
      </c>
      <c r="J143" s="21" t="s">
        <v>97</v>
      </c>
      <c r="K143" s="116" t="s">
        <v>285</v>
      </c>
      <c r="L143" s="21" t="s">
        <v>293</v>
      </c>
      <c r="M143" s="21" t="s">
        <v>74</v>
      </c>
      <c r="N143" s="21" t="s">
        <v>202</v>
      </c>
      <c r="O143" s="21" t="s">
        <v>126</v>
      </c>
      <c r="P143" s="21">
        <v>2000</v>
      </c>
      <c r="Q143" s="21">
        <v>0.5</v>
      </c>
      <c r="R143" s="21" t="s">
        <v>21</v>
      </c>
    </row>
    <row r="144" spans="4:18" x14ac:dyDescent="0.3">
      <c r="D144" s="115"/>
      <c r="E144" s="115" t="str">
        <f t="shared" si="4"/>
        <v>All</v>
      </c>
      <c r="F144" s="115" t="str">
        <f t="shared" si="5"/>
        <v>Marketing</v>
      </c>
      <c r="G144" s="16" t="str">
        <f>IF($G$7=0,"All",Clean_data_Table[[#This Row],[Final Status]])</f>
        <v>All</v>
      </c>
      <c r="H144" s="21" t="str">
        <f>INDEX(Training_List[Program name],MATCH(Clean_data_Table[[#This Row],[Training ID]],Training_List[ID],0))</f>
        <v>Basic People Management Skills</v>
      </c>
      <c r="I144" s="21" t="str">
        <f>INDEX(Emp_Training_Tracker[Department],MATCH($N144,Emp_Training_Tracker[ID],0))</f>
        <v>Marketing</v>
      </c>
      <c r="J144" s="21" t="s">
        <v>97</v>
      </c>
      <c r="K144" s="116" t="s">
        <v>285</v>
      </c>
      <c r="L144" s="21" t="s">
        <v>288</v>
      </c>
      <c r="M144" s="21" t="s">
        <v>60</v>
      </c>
      <c r="N144" s="21" t="s">
        <v>145</v>
      </c>
      <c r="O144" s="21" t="s">
        <v>113</v>
      </c>
      <c r="P144" s="21">
        <v>6000</v>
      </c>
      <c r="Q144" s="21">
        <v>1</v>
      </c>
      <c r="R144" s="21" t="s">
        <v>21</v>
      </c>
    </row>
    <row r="145" spans="4:18" x14ac:dyDescent="0.3">
      <c r="D145" s="115"/>
      <c r="E145" s="115" t="str">
        <f t="shared" si="4"/>
        <v>All</v>
      </c>
      <c r="F145" s="115" t="str">
        <f t="shared" si="5"/>
        <v>Operations</v>
      </c>
      <c r="G145" s="16" t="str">
        <f>IF($G$7=0,"All",Clean_data_Table[[#This Row],[Final Status]])</f>
        <v>All</v>
      </c>
      <c r="H145" s="21" t="str">
        <f>INDEX(Training_List[Program name],MATCH(Clean_data_Table[[#This Row],[Training ID]],Training_List[ID],0))</f>
        <v>Advanced IT Techniques</v>
      </c>
      <c r="I145" s="21" t="str">
        <f>INDEX(Emp_Training_Tracker[Department],MATCH($N145,Emp_Training_Tracker[ID],0))</f>
        <v>Operations</v>
      </c>
      <c r="J145" s="21" t="s">
        <v>97</v>
      </c>
      <c r="K145" s="116" t="s">
        <v>285</v>
      </c>
      <c r="L145" s="21" t="s">
        <v>297</v>
      </c>
      <c r="M145" s="21" t="s">
        <v>51</v>
      </c>
      <c r="N145" s="21" t="s">
        <v>154</v>
      </c>
      <c r="O145" s="21" t="s">
        <v>132</v>
      </c>
      <c r="P145" s="21">
        <v>5000</v>
      </c>
      <c r="Q145" s="21">
        <v>1</v>
      </c>
      <c r="R145" s="21"/>
    </row>
    <row r="146" spans="4:18" x14ac:dyDescent="0.3">
      <c r="D146" s="115"/>
      <c r="E146" s="115" t="str">
        <f t="shared" si="4"/>
        <v>All</v>
      </c>
      <c r="F146" s="115" t="str">
        <f t="shared" si="5"/>
        <v>Finance</v>
      </c>
      <c r="G146" s="16" t="str">
        <f>IF($G$7=0,"All",Clean_data_Table[[#This Row],[Final Status]])</f>
        <v>All</v>
      </c>
      <c r="H146" s="21" t="str">
        <f>INDEX(Training_List[Program name],MATCH(Clean_data_Table[[#This Row],[Training ID]],Training_List[ID],0))</f>
        <v>Basic People Management Methods</v>
      </c>
      <c r="I146" s="21" t="str">
        <f>INDEX(Emp_Training_Tracker[Department],MATCH($N146,Emp_Training_Tracker[ID],0))</f>
        <v>Finance</v>
      </c>
      <c r="J146" s="21" t="s">
        <v>97</v>
      </c>
      <c r="K146" s="116" t="s">
        <v>285</v>
      </c>
      <c r="L146" s="21" t="s">
        <v>289</v>
      </c>
      <c r="M146" s="21" t="s">
        <v>30</v>
      </c>
      <c r="N146" s="21" t="s">
        <v>139</v>
      </c>
      <c r="O146" s="21" t="s">
        <v>115</v>
      </c>
      <c r="P146" s="21">
        <v>7000</v>
      </c>
      <c r="Q146" s="21">
        <v>1</v>
      </c>
      <c r="R146" s="21" t="s">
        <v>17</v>
      </c>
    </row>
    <row r="147" spans="4:18" x14ac:dyDescent="0.3">
      <c r="D147" s="115"/>
      <c r="E147" s="115" t="str">
        <f t="shared" si="4"/>
        <v>All</v>
      </c>
      <c r="F147" s="115" t="str">
        <f t="shared" si="5"/>
        <v>Finance</v>
      </c>
      <c r="G147" s="16" t="str">
        <f>IF($G$7=0,"All",Clean_data_Table[[#This Row],[Final Status]])</f>
        <v>All</v>
      </c>
      <c r="H147" s="21" t="str">
        <f>INDEX(Training_List[Program name],MATCH(Clean_data_Table[[#This Row],[Training ID]],Training_List[ID],0))</f>
        <v>Advanced IT Techniques</v>
      </c>
      <c r="I147" s="21" t="str">
        <f>INDEX(Emp_Training_Tracker[Department],MATCH($N147,Emp_Training_Tracker[ID],0))</f>
        <v>Finance</v>
      </c>
      <c r="J147" s="21" t="s">
        <v>97</v>
      </c>
      <c r="K147" s="116" t="s">
        <v>285</v>
      </c>
      <c r="L147" s="21" t="s">
        <v>297</v>
      </c>
      <c r="M147" s="21" t="s">
        <v>70</v>
      </c>
      <c r="N147" s="21" t="s">
        <v>194</v>
      </c>
      <c r="O147" s="21" t="s">
        <v>132</v>
      </c>
      <c r="P147" s="21">
        <v>5000</v>
      </c>
      <c r="Q147" s="21">
        <v>1</v>
      </c>
      <c r="R147" s="21"/>
    </row>
    <row r="148" spans="4:18" x14ac:dyDescent="0.3">
      <c r="D148" s="115"/>
      <c r="E148" s="115" t="str">
        <f t="shared" si="4"/>
        <v>All</v>
      </c>
      <c r="F148" s="115" t="str">
        <f t="shared" si="5"/>
        <v>IT</v>
      </c>
      <c r="G148" s="16" t="str">
        <f>IF($G$7=0,"All",Clean_data_Table[[#This Row],[Final Status]])</f>
        <v>All</v>
      </c>
      <c r="H148" s="21" t="str">
        <f>INDEX(Training_List[Program name],MATCH(Clean_data_Table[[#This Row],[Training ID]],Training_List[ID],0))</f>
        <v>Basic Project Management Methods</v>
      </c>
      <c r="I148" s="21" t="str">
        <f>INDEX(Emp_Training_Tracker[Department],MATCH($N148,Emp_Training_Tracker[ID],0))</f>
        <v>IT</v>
      </c>
      <c r="J148" s="21" t="s">
        <v>98</v>
      </c>
      <c r="K148" s="116" t="s">
        <v>285</v>
      </c>
      <c r="L148" s="21" t="s">
        <v>287</v>
      </c>
      <c r="M148" s="21" t="s">
        <v>88</v>
      </c>
      <c r="N148" s="21" t="s">
        <v>235</v>
      </c>
      <c r="O148" s="21" t="s">
        <v>109</v>
      </c>
      <c r="P148" s="21">
        <v>4000</v>
      </c>
      <c r="Q148" s="21">
        <v>1</v>
      </c>
      <c r="R148" s="21" t="s">
        <v>21</v>
      </c>
    </row>
    <row r="149" spans="4:18" x14ac:dyDescent="0.3">
      <c r="D149" s="115"/>
      <c r="E149" s="115" t="str">
        <f t="shared" si="4"/>
        <v>All</v>
      </c>
      <c r="F149" s="115" t="str">
        <f t="shared" si="5"/>
        <v>Marketing</v>
      </c>
      <c r="G149" s="16" t="str">
        <f>IF($G$7=0,"All",Clean_data_Table[[#This Row],[Final Status]])</f>
        <v>All</v>
      </c>
      <c r="H149" s="21" t="str">
        <f>INDEX(Training_List[Program name],MATCH(Clean_data_Table[[#This Row],[Training ID]],Training_List[ID],0))</f>
        <v>Basic People Management Methods</v>
      </c>
      <c r="I149" s="21" t="str">
        <f>INDEX(Emp_Training_Tracker[Department],MATCH($N149,Emp_Training_Tracker[ID],0))</f>
        <v>Marketing</v>
      </c>
      <c r="J149" s="21" t="s">
        <v>97</v>
      </c>
      <c r="K149" s="116" t="s">
        <v>285</v>
      </c>
      <c r="L149" s="21" t="s">
        <v>289</v>
      </c>
      <c r="M149" s="21" t="s">
        <v>94</v>
      </c>
      <c r="N149" s="21" t="s">
        <v>280</v>
      </c>
      <c r="O149" s="21" t="s">
        <v>115</v>
      </c>
      <c r="P149" s="21">
        <v>7000</v>
      </c>
      <c r="Q149" s="21">
        <v>1</v>
      </c>
      <c r="R149" s="21" t="s">
        <v>17</v>
      </c>
    </row>
    <row r="150" spans="4:18" x14ac:dyDescent="0.3">
      <c r="D150" s="115"/>
      <c r="E150" s="115" t="str">
        <f t="shared" si="4"/>
        <v>All</v>
      </c>
      <c r="F150" s="115" t="str">
        <f t="shared" si="5"/>
        <v>Finance</v>
      </c>
      <c r="G150" s="16" t="str">
        <f>IF($G$7=0,"All",Clean_data_Table[[#This Row],[Final Status]])</f>
        <v>All</v>
      </c>
      <c r="H150" s="21" t="str">
        <f>INDEX(Training_List[Program name],MATCH(Clean_data_Table[[#This Row],[Training ID]],Training_List[ID],0))</f>
        <v>Advanced Advertising Skills</v>
      </c>
      <c r="I150" s="21" t="str">
        <f>INDEX(Emp_Training_Tracker[Department],MATCH($N150,Emp_Training_Tracker[ID],0))</f>
        <v>Finance</v>
      </c>
      <c r="J150" s="21" t="s">
        <v>97</v>
      </c>
      <c r="K150" s="116" t="s">
        <v>286</v>
      </c>
      <c r="L150" s="21" t="s">
        <v>287</v>
      </c>
      <c r="M150" s="21" t="s">
        <v>47</v>
      </c>
      <c r="N150" s="21" t="s">
        <v>189</v>
      </c>
      <c r="O150" s="21" t="s">
        <v>136</v>
      </c>
      <c r="P150" s="21">
        <v>6000</v>
      </c>
      <c r="Q150" s="21">
        <v>1</v>
      </c>
      <c r="R150" s="21"/>
    </row>
    <row r="151" spans="4:18" x14ac:dyDescent="0.3">
      <c r="D151" s="115"/>
      <c r="E151" s="115" t="str">
        <f t="shared" si="4"/>
        <v>All</v>
      </c>
      <c r="F151" s="115" t="str">
        <f t="shared" si="5"/>
        <v>Finance</v>
      </c>
      <c r="G151" s="16" t="str">
        <f>IF($G$7=0,"All",Clean_data_Table[[#This Row],[Final Status]])</f>
        <v>All</v>
      </c>
      <c r="H151" s="21" t="str">
        <f>INDEX(Training_List[Program name],MATCH(Clean_data_Table[[#This Row],[Training ID]],Training_List[ID],0))</f>
        <v>Basic Advertising Skills</v>
      </c>
      <c r="I151" s="21" t="str">
        <f>INDEX(Emp_Training_Tracker[Department],MATCH($N151,Emp_Training_Tracker[ID],0))</f>
        <v>Finance</v>
      </c>
      <c r="J151" s="21" t="s">
        <v>97</v>
      </c>
      <c r="K151" s="116" t="s">
        <v>285</v>
      </c>
      <c r="L151" s="21" t="s">
        <v>292</v>
      </c>
      <c r="M151" s="21" t="s">
        <v>45</v>
      </c>
      <c r="N151" s="21" t="s">
        <v>216</v>
      </c>
      <c r="O151" s="21" t="s">
        <v>123</v>
      </c>
      <c r="P151" s="21">
        <v>3000</v>
      </c>
      <c r="Q151" s="21">
        <v>1</v>
      </c>
      <c r="R151" s="21" t="s">
        <v>12</v>
      </c>
    </row>
    <row r="152" spans="4:18" x14ac:dyDescent="0.3">
      <c r="D152" s="115"/>
      <c r="E152" s="115" t="str">
        <f t="shared" si="4"/>
        <v>All</v>
      </c>
      <c r="F152" s="115" t="str">
        <f t="shared" si="5"/>
        <v>Finance</v>
      </c>
      <c r="G152" s="16" t="str">
        <f>IF($G$7=0,"All",Clean_data_Table[[#This Row],[Final Status]])</f>
        <v>All</v>
      </c>
      <c r="H152" s="21" t="str">
        <f>INDEX(Training_List[Program name],MATCH(Clean_data_Table[[#This Row],[Training ID]],Training_List[ID],0))</f>
        <v>Advanced IT Techniques</v>
      </c>
      <c r="I152" s="21" t="str">
        <f>INDEX(Emp_Training_Tracker[Department],MATCH($N152,Emp_Training_Tracker[ID],0))</f>
        <v>Finance</v>
      </c>
      <c r="J152" s="21" t="s">
        <v>97</v>
      </c>
      <c r="K152" s="116" t="s">
        <v>285</v>
      </c>
      <c r="L152" s="21" t="s">
        <v>297</v>
      </c>
      <c r="M152" s="21" t="s">
        <v>42</v>
      </c>
      <c r="N152" s="21" t="s">
        <v>209</v>
      </c>
      <c r="O152" s="21" t="s">
        <v>132</v>
      </c>
      <c r="P152" s="21">
        <v>5000</v>
      </c>
      <c r="Q152" s="21">
        <v>1</v>
      </c>
      <c r="R152" s="21"/>
    </row>
    <row r="153" spans="4:18" x14ac:dyDescent="0.3">
      <c r="D153" s="115"/>
      <c r="E153" s="115" t="str">
        <f t="shared" si="4"/>
        <v>All</v>
      </c>
      <c r="F153" s="115" t="str">
        <f t="shared" si="5"/>
        <v>Finance</v>
      </c>
      <c r="G153" s="16" t="str">
        <f>IF($G$7=0,"All",Clean_data_Table[[#This Row],[Final Status]])</f>
        <v>All</v>
      </c>
      <c r="H153" s="21" t="str">
        <f>INDEX(Training_List[Program name],MATCH(Clean_data_Table[[#This Row],[Training ID]],Training_List[ID],0))</f>
        <v>Basic People Management Methods</v>
      </c>
      <c r="I153" s="21" t="str">
        <f>INDEX(Emp_Training_Tracker[Department],MATCH($N153,Emp_Training_Tracker[ID],0))</f>
        <v>Finance</v>
      </c>
      <c r="J153" s="21" t="s">
        <v>97</v>
      </c>
      <c r="K153" s="116" t="s">
        <v>285</v>
      </c>
      <c r="L153" s="21" t="s">
        <v>289</v>
      </c>
      <c r="M153" s="21" t="s">
        <v>80</v>
      </c>
      <c r="N153" s="21" t="s">
        <v>164</v>
      </c>
      <c r="O153" s="21" t="s">
        <v>115</v>
      </c>
      <c r="P153" s="21">
        <v>7000</v>
      </c>
      <c r="Q153" s="21">
        <v>1</v>
      </c>
      <c r="R153" s="21" t="s">
        <v>32</v>
      </c>
    </row>
    <row r="154" spans="4:18" x14ac:dyDescent="0.3">
      <c r="D154" s="115"/>
      <c r="E154" s="115" t="str">
        <f t="shared" si="4"/>
        <v>All</v>
      </c>
      <c r="F154" s="115" t="str">
        <f t="shared" si="5"/>
        <v>Finance</v>
      </c>
      <c r="G154" s="16" t="str">
        <f>IF($G$7=0,"All",Clean_data_Table[[#This Row],[Final Status]])</f>
        <v>All</v>
      </c>
      <c r="H154" s="21" t="str">
        <f>INDEX(Training_List[Program name],MATCH(Clean_data_Table[[#This Row],[Training ID]],Training_List[ID],0))</f>
        <v>Advanced Business Methods</v>
      </c>
      <c r="I154" s="21" t="str">
        <f>INDEX(Emp_Training_Tracker[Department],MATCH($N154,Emp_Training_Tracker[ID],0))</f>
        <v>Finance</v>
      </c>
      <c r="J154" s="21" t="s">
        <v>97</v>
      </c>
      <c r="K154" s="116" t="s">
        <v>286</v>
      </c>
      <c r="L154" s="21" t="s">
        <v>287</v>
      </c>
      <c r="M154" s="21" t="s">
        <v>38</v>
      </c>
      <c r="N154" s="21" t="s">
        <v>174</v>
      </c>
      <c r="O154" s="21" t="s">
        <v>135</v>
      </c>
      <c r="P154" s="21">
        <v>3000</v>
      </c>
      <c r="Q154" s="21">
        <v>1</v>
      </c>
      <c r="R154" s="21"/>
    </row>
    <row r="155" spans="4:18" x14ac:dyDescent="0.3">
      <c r="D155" s="115"/>
      <c r="E155" s="115" t="str">
        <f t="shared" si="4"/>
        <v>All</v>
      </c>
      <c r="F155" s="115" t="str">
        <f t="shared" si="5"/>
        <v>Finance</v>
      </c>
      <c r="G155" s="16" t="str">
        <f>IF($G$7=0,"All",Clean_data_Table[[#This Row],[Final Status]])</f>
        <v>All</v>
      </c>
      <c r="H155" s="21" t="str">
        <f>INDEX(Training_List[Program name],MATCH(Clean_data_Table[[#This Row],[Training ID]],Training_List[ID],0))</f>
        <v>Advanced Project Management Skills</v>
      </c>
      <c r="I155" s="21" t="str">
        <f>INDEX(Emp_Training_Tracker[Department],MATCH($N155,Emp_Training_Tracker[ID],0))</f>
        <v>Finance</v>
      </c>
      <c r="J155" s="21" t="s">
        <v>97</v>
      </c>
      <c r="K155" s="116" t="s">
        <v>285</v>
      </c>
      <c r="L155" s="21" t="s">
        <v>294</v>
      </c>
      <c r="M155" s="21" t="s">
        <v>81</v>
      </c>
      <c r="N155" s="21" t="s">
        <v>242</v>
      </c>
      <c r="O155" s="21" t="s">
        <v>128</v>
      </c>
      <c r="P155" s="21">
        <v>7000</v>
      </c>
      <c r="Q155" s="21">
        <v>1</v>
      </c>
      <c r="R155" s="21" t="s">
        <v>17</v>
      </c>
    </row>
    <row r="156" spans="4:18" x14ac:dyDescent="0.3">
      <c r="D156" s="115"/>
      <c r="E156" s="115" t="str">
        <f t="shared" si="4"/>
        <v>All</v>
      </c>
      <c r="F156" s="115" t="str">
        <f t="shared" si="5"/>
        <v>HR</v>
      </c>
      <c r="G156" s="16" t="str">
        <f>IF($G$7=0,"All",Clean_data_Table[[#This Row],[Final Status]])</f>
        <v>All</v>
      </c>
      <c r="H156" s="21" t="str">
        <f>INDEX(Training_List[Program name],MATCH(Clean_data_Table[[#This Row],[Training ID]],Training_List[ID],0))</f>
        <v>Basic People Management Skills</v>
      </c>
      <c r="I156" s="21" t="str">
        <f>INDEX(Emp_Training_Tracker[Department],MATCH($N156,Emp_Training_Tracker[ID],0))</f>
        <v>HR</v>
      </c>
      <c r="J156" s="21" t="s">
        <v>97</v>
      </c>
      <c r="K156" s="116" t="s">
        <v>285</v>
      </c>
      <c r="L156" s="21" t="s">
        <v>288</v>
      </c>
      <c r="M156" s="21" t="s">
        <v>95</v>
      </c>
      <c r="N156" s="21" t="s">
        <v>227</v>
      </c>
      <c r="O156" s="21" t="s">
        <v>113</v>
      </c>
      <c r="P156" s="21">
        <v>6000</v>
      </c>
      <c r="Q156" s="21">
        <v>1</v>
      </c>
      <c r="R156" s="21" t="s">
        <v>21</v>
      </c>
    </row>
    <row r="157" spans="4:18" x14ac:dyDescent="0.3">
      <c r="D157" s="115"/>
      <c r="E157" s="115" t="str">
        <f t="shared" si="4"/>
        <v>All</v>
      </c>
      <c r="F157" s="115" t="str">
        <f t="shared" si="5"/>
        <v>Sales</v>
      </c>
      <c r="G157" s="16" t="str">
        <f>IF($G$7=0,"All",Clean_data_Table[[#This Row],[Final Status]])</f>
        <v>All</v>
      </c>
      <c r="H157" s="21" t="str">
        <f>INDEX(Training_List[Program name],MATCH(Clean_data_Table[[#This Row],[Training ID]],Training_List[ID],0))</f>
        <v>Advanced Advertising Skills</v>
      </c>
      <c r="I157" s="21" t="str">
        <f>INDEX(Emp_Training_Tracker[Department],MATCH($N157,Emp_Training_Tracker[ID],0))</f>
        <v>Sales</v>
      </c>
      <c r="J157" s="21" t="s">
        <v>99</v>
      </c>
      <c r="K157" s="116" t="s">
        <v>286</v>
      </c>
      <c r="L157" s="21" t="s">
        <v>287</v>
      </c>
      <c r="M157" s="21" t="s">
        <v>18</v>
      </c>
      <c r="N157" s="21" t="s">
        <v>247</v>
      </c>
      <c r="O157" s="21" t="s">
        <v>136</v>
      </c>
      <c r="P157" s="21">
        <v>6000</v>
      </c>
      <c r="Q157" s="21">
        <v>1</v>
      </c>
      <c r="R157" s="21"/>
    </row>
    <row r="158" spans="4:18" x14ac:dyDescent="0.3">
      <c r="D158" s="115"/>
      <c r="E158" s="115" t="str">
        <f t="shared" si="4"/>
        <v>All</v>
      </c>
      <c r="F158" s="115" t="str">
        <f t="shared" si="5"/>
        <v>Finance</v>
      </c>
      <c r="G158" s="16" t="str">
        <f>IF($G$7=0,"All",Clean_data_Table[[#This Row],[Final Status]])</f>
        <v>All</v>
      </c>
      <c r="H158" s="21" t="str">
        <f>INDEX(Training_List[Program name],MATCH(Clean_data_Table[[#This Row],[Training ID]],Training_List[ID],0))</f>
        <v>Advanced Sales Techniques</v>
      </c>
      <c r="I158" s="21" t="str">
        <f>INDEX(Emp_Training_Tracker[Department],MATCH($N158,Emp_Training_Tracker[ID],0))</f>
        <v>Finance</v>
      </c>
      <c r="J158" s="21" t="s">
        <v>97</v>
      </c>
      <c r="K158" s="116" t="s">
        <v>285</v>
      </c>
      <c r="L158" s="21" t="s">
        <v>293</v>
      </c>
      <c r="M158" s="21" t="s">
        <v>78</v>
      </c>
      <c r="N158" s="21" t="s">
        <v>254</v>
      </c>
      <c r="O158" s="21" t="s">
        <v>126</v>
      </c>
      <c r="P158" s="21">
        <v>2000</v>
      </c>
      <c r="Q158" s="21">
        <v>0.5</v>
      </c>
      <c r="R158" s="21" t="s">
        <v>7</v>
      </c>
    </row>
    <row r="159" spans="4:18" x14ac:dyDescent="0.3">
      <c r="D159" s="115"/>
      <c r="E159" s="115" t="str">
        <f t="shared" si="4"/>
        <v>All</v>
      </c>
      <c r="F159" s="115" t="str">
        <f t="shared" si="5"/>
        <v>IT</v>
      </c>
      <c r="G159" s="16" t="str">
        <f>IF($G$7=0,"All",Clean_data_Table[[#This Row],[Final Status]])</f>
        <v>All</v>
      </c>
      <c r="H159" s="21" t="str">
        <f>INDEX(Training_List[Program name],MATCH(Clean_data_Table[[#This Row],[Training ID]],Training_List[ID],0))</f>
        <v>Advanced People Management Techniques</v>
      </c>
      <c r="I159" s="21" t="str">
        <f>INDEX(Emp_Training_Tracker[Department],MATCH($N159,Emp_Training_Tracker[ID],0))</f>
        <v>IT</v>
      </c>
      <c r="J159" s="21" t="s">
        <v>97</v>
      </c>
      <c r="K159" s="116" t="s">
        <v>285</v>
      </c>
      <c r="L159" s="21" t="s">
        <v>295</v>
      </c>
      <c r="M159" s="21" t="s">
        <v>87</v>
      </c>
      <c r="N159" s="21" t="s">
        <v>224</v>
      </c>
      <c r="O159" s="21" t="s">
        <v>129</v>
      </c>
      <c r="P159" s="21">
        <v>6000</v>
      </c>
      <c r="Q159" s="21">
        <v>1</v>
      </c>
      <c r="R159" s="21" t="s">
        <v>7</v>
      </c>
    </row>
  </sheetData>
  <mergeCells count="3">
    <mergeCell ref="H8:J8"/>
    <mergeCell ref="E8:G8"/>
    <mergeCell ref="K8:R8"/>
  </mergeCells>
  <pageMargins left="0.7" right="0.7" top="0.75" bottom="0.75" header="0.3" footer="0.3"/>
  <pageSetup orientation="portrait" r:id="rId1"/>
  <ignoredErrors>
    <ignoredError sqref="K10:K159" numberStoredAsText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G42"/>
  <sheetViews>
    <sheetView showGridLines="0" workbookViewId="0">
      <selection activeCell="D48" sqref="D48"/>
    </sheetView>
  </sheetViews>
  <sheetFormatPr defaultRowHeight="14.4" x14ac:dyDescent="0.3"/>
  <cols>
    <col min="1" max="2" width="8.88671875" style="2"/>
    <col min="3" max="3" width="11.77734375" style="2" customWidth="1"/>
    <col min="4" max="4" width="33.21875" style="2" bestFit="1" customWidth="1"/>
    <col min="5" max="5" width="29.21875" style="2" bestFit="1" customWidth="1"/>
    <col min="6" max="6" width="11.77734375" style="2" customWidth="1"/>
    <col min="7" max="7" width="29.21875" style="2" bestFit="1" customWidth="1"/>
    <col min="8" max="16384" width="8.88671875" style="2"/>
  </cols>
  <sheetData>
    <row r="2" spans="3:7" x14ac:dyDescent="0.3">
      <c r="C2" s="20" t="s">
        <v>138</v>
      </c>
    </row>
    <row r="3" spans="3:7" x14ac:dyDescent="0.3">
      <c r="C3" s="51" t="s">
        <v>299</v>
      </c>
      <c r="D3" s="52" t="s">
        <v>300</v>
      </c>
      <c r="E3" s="52" t="s">
        <v>301</v>
      </c>
      <c r="F3" s="52" t="s">
        <v>314</v>
      </c>
      <c r="G3" s="53" t="s">
        <v>311</v>
      </c>
    </row>
    <row r="4" spans="3:7" x14ac:dyDescent="0.3">
      <c r="C4" s="49">
        <v>1</v>
      </c>
      <c r="D4" s="16" t="s">
        <v>355</v>
      </c>
      <c r="E4" s="16" t="s">
        <v>310</v>
      </c>
      <c r="F4" s="16">
        <v>0</v>
      </c>
      <c r="G4" s="50" t="s">
        <v>310</v>
      </c>
    </row>
    <row r="5" spans="3:7" x14ac:dyDescent="0.3">
      <c r="C5" s="49">
        <v>2</v>
      </c>
      <c r="D5" s="16" t="s">
        <v>302</v>
      </c>
      <c r="E5" s="16" t="s">
        <v>140</v>
      </c>
      <c r="F5" s="16">
        <v>1</v>
      </c>
      <c r="G5" s="50" t="s">
        <v>140</v>
      </c>
    </row>
    <row r="6" spans="3:7" x14ac:dyDescent="0.3">
      <c r="C6" s="49">
        <v>3</v>
      </c>
      <c r="D6" s="16" t="s">
        <v>303</v>
      </c>
      <c r="E6" s="16" t="s">
        <v>166</v>
      </c>
      <c r="F6" s="16">
        <v>1</v>
      </c>
      <c r="G6" s="50" t="s">
        <v>166</v>
      </c>
    </row>
    <row r="7" spans="3:7" x14ac:dyDescent="0.3">
      <c r="C7" s="49">
        <v>4</v>
      </c>
      <c r="D7" s="16" t="s">
        <v>304</v>
      </c>
      <c r="E7" s="16" t="s">
        <v>151</v>
      </c>
      <c r="F7" s="16">
        <v>1</v>
      </c>
      <c r="G7" s="50" t="s">
        <v>151</v>
      </c>
    </row>
    <row r="8" spans="3:7" x14ac:dyDescent="0.3">
      <c r="C8" s="49">
        <v>5</v>
      </c>
      <c r="D8" s="16" t="s">
        <v>305</v>
      </c>
      <c r="E8" s="16" t="s">
        <v>142</v>
      </c>
      <c r="F8" s="16">
        <v>1</v>
      </c>
      <c r="G8" s="50" t="s">
        <v>142</v>
      </c>
    </row>
    <row r="9" spans="3:7" x14ac:dyDescent="0.3">
      <c r="C9" s="49">
        <v>6</v>
      </c>
      <c r="D9" s="16" t="s">
        <v>306</v>
      </c>
      <c r="E9" s="16" t="s">
        <v>148</v>
      </c>
      <c r="F9" s="16">
        <v>1</v>
      </c>
      <c r="G9" s="50" t="s">
        <v>148</v>
      </c>
    </row>
    <row r="10" spans="3:7" x14ac:dyDescent="0.3">
      <c r="C10" s="54">
        <v>7</v>
      </c>
      <c r="D10" s="55" t="s">
        <v>307</v>
      </c>
      <c r="E10" s="55" t="s">
        <v>144</v>
      </c>
      <c r="F10" s="55">
        <v>1</v>
      </c>
      <c r="G10" s="56" t="s">
        <v>144</v>
      </c>
    </row>
    <row r="12" spans="3:7" x14ac:dyDescent="0.3">
      <c r="C12" s="20" t="s">
        <v>282</v>
      </c>
    </row>
    <row r="13" spans="3:7" x14ac:dyDescent="0.3">
      <c r="C13" s="51" t="s">
        <v>299</v>
      </c>
      <c r="D13" s="52" t="s">
        <v>300</v>
      </c>
      <c r="E13" s="52" t="s">
        <v>301</v>
      </c>
      <c r="F13" s="52" t="s">
        <v>314</v>
      </c>
      <c r="G13" s="53" t="s">
        <v>311</v>
      </c>
    </row>
    <row r="14" spans="3:7" x14ac:dyDescent="0.3">
      <c r="C14" s="57">
        <v>1</v>
      </c>
      <c r="D14" s="21" t="s">
        <v>354</v>
      </c>
      <c r="E14" s="17" t="s">
        <v>310</v>
      </c>
      <c r="F14" s="17">
        <v>0</v>
      </c>
      <c r="G14" s="58" t="s">
        <v>310</v>
      </c>
    </row>
    <row r="15" spans="3:7" x14ac:dyDescent="0.3">
      <c r="C15" s="57">
        <v>2</v>
      </c>
      <c r="D15" s="21" t="s">
        <v>320</v>
      </c>
      <c r="E15" s="21" t="s">
        <v>107</v>
      </c>
      <c r="F15" s="21">
        <v>1</v>
      </c>
      <c r="G15" s="59" t="s">
        <v>107</v>
      </c>
    </row>
    <row r="16" spans="3:7" x14ac:dyDescent="0.3">
      <c r="C16" s="57">
        <v>3</v>
      </c>
      <c r="D16" s="21" t="s">
        <v>321</v>
      </c>
      <c r="E16" s="21" t="s">
        <v>109</v>
      </c>
      <c r="F16" s="21">
        <v>1</v>
      </c>
      <c r="G16" s="59" t="s">
        <v>109</v>
      </c>
    </row>
    <row r="17" spans="3:7" x14ac:dyDescent="0.3">
      <c r="C17" s="57">
        <v>4</v>
      </c>
      <c r="D17" s="21" t="s">
        <v>322</v>
      </c>
      <c r="E17" s="21" t="s">
        <v>111</v>
      </c>
      <c r="F17" s="21">
        <v>1</v>
      </c>
      <c r="G17" s="59" t="s">
        <v>111</v>
      </c>
    </row>
    <row r="18" spans="3:7" x14ac:dyDescent="0.3">
      <c r="C18" s="57">
        <v>5</v>
      </c>
      <c r="D18" s="21" t="s">
        <v>323</v>
      </c>
      <c r="E18" s="21" t="s">
        <v>113</v>
      </c>
      <c r="F18" s="21">
        <v>1</v>
      </c>
      <c r="G18" s="59" t="s">
        <v>113</v>
      </c>
    </row>
    <row r="19" spans="3:7" x14ac:dyDescent="0.3">
      <c r="C19" s="57">
        <v>6</v>
      </c>
      <c r="D19" s="21" t="s">
        <v>324</v>
      </c>
      <c r="E19" s="21" t="s">
        <v>115</v>
      </c>
      <c r="F19" s="21">
        <v>1</v>
      </c>
      <c r="G19" s="59" t="s">
        <v>115</v>
      </c>
    </row>
    <row r="20" spans="3:7" x14ac:dyDescent="0.3">
      <c r="C20" s="57">
        <v>7</v>
      </c>
      <c r="D20" s="21" t="s">
        <v>325</v>
      </c>
      <c r="E20" s="21" t="s">
        <v>117</v>
      </c>
      <c r="F20" s="21">
        <v>1</v>
      </c>
      <c r="G20" s="59" t="s">
        <v>117</v>
      </c>
    </row>
    <row r="21" spans="3:7" x14ac:dyDescent="0.3">
      <c r="C21" s="57">
        <v>8</v>
      </c>
      <c r="D21" s="21" t="s">
        <v>326</v>
      </c>
      <c r="E21" s="21" t="s">
        <v>119</v>
      </c>
      <c r="F21" s="21">
        <v>1</v>
      </c>
      <c r="G21" s="59" t="s">
        <v>119</v>
      </c>
    </row>
    <row r="22" spans="3:7" x14ac:dyDescent="0.3">
      <c r="C22" s="57">
        <v>9</v>
      </c>
      <c r="D22" s="21" t="s">
        <v>327</v>
      </c>
      <c r="E22" s="21" t="s">
        <v>121</v>
      </c>
      <c r="F22" s="21">
        <v>1</v>
      </c>
      <c r="G22" s="59" t="s">
        <v>121</v>
      </c>
    </row>
    <row r="23" spans="3:7" x14ac:dyDescent="0.3">
      <c r="C23" s="57">
        <v>10</v>
      </c>
      <c r="D23" s="21" t="s">
        <v>328</v>
      </c>
      <c r="E23" s="21" t="s">
        <v>123</v>
      </c>
      <c r="F23" s="21">
        <v>1</v>
      </c>
      <c r="G23" s="59" t="s">
        <v>123</v>
      </c>
    </row>
    <row r="24" spans="3:7" x14ac:dyDescent="0.3">
      <c r="C24" s="57">
        <v>11</v>
      </c>
      <c r="D24" s="21" t="s">
        <v>329</v>
      </c>
      <c r="E24" s="21" t="s">
        <v>125</v>
      </c>
      <c r="F24" s="21">
        <v>1</v>
      </c>
      <c r="G24" s="59" t="s">
        <v>125</v>
      </c>
    </row>
    <row r="25" spans="3:7" x14ac:dyDescent="0.3">
      <c r="C25" s="57">
        <v>12</v>
      </c>
      <c r="D25" s="21" t="s">
        <v>330</v>
      </c>
      <c r="E25" s="21" t="s">
        <v>126</v>
      </c>
      <c r="F25" s="21">
        <v>1</v>
      </c>
      <c r="G25" s="59" t="s">
        <v>126</v>
      </c>
    </row>
    <row r="26" spans="3:7" x14ac:dyDescent="0.3">
      <c r="C26" s="57">
        <v>13</v>
      </c>
      <c r="D26" s="21" t="s">
        <v>331</v>
      </c>
      <c r="E26" s="21" t="s">
        <v>127</v>
      </c>
      <c r="F26" s="21">
        <v>1</v>
      </c>
      <c r="G26" s="59" t="s">
        <v>127</v>
      </c>
    </row>
    <row r="27" spans="3:7" x14ac:dyDescent="0.3">
      <c r="C27" s="57">
        <v>14</v>
      </c>
      <c r="D27" s="21" t="s">
        <v>332</v>
      </c>
      <c r="E27" s="21" t="s">
        <v>128</v>
      </c>
      <c r="F27" s="21">
        <v>1</v>
      </c>
      <c r="G27" s="59" t="s">
        <v>128</v>
      </c>
    </row>
    <row r="28" spans="3:7" x14ac:dyDescent="0.3">
      <c r="C28" s="57">
        <v>15</v>
      </c>
      <c r="D28" s="21" t="s">
        <v>333</v>
      </c>
      <c r="E28" s="21" t="s">
        <v>129</v>
      </c>
      <c r="F28" s="21">
        <v>1</v>
      </c>
      <c r="G28" s="59" t="s">
        <v>129</v>
      </c>
    </row>
    <row r="29" spans="3:7" x14ac:dyDescent="0.3">
      <c r="C29" s="57">
        <v>16</v>
      </c>
      <c r="D29" s="21" t="s">
        <v>334</v>
      </c>
      <c r="E29" s="21" t="s">
        <v>130</v>
      </c>
      <c r="F29" s="21">
        <v>1</v>
      </c>
      <c r="G29" s="59" t="s">
        <v>130</v>
      </c>
    </row>
    <row r="30" spans="3:7" x14ac:dyDescent="0.3">
      <c r="C30" s="57">
        <v>17</v>
      </c>
      <c r="D30" s="21" t="s">
        <v>335</v>
      </c>
      <c r="E30" s="21" t="s">
        <v>131</v>
      </c>
      <c r="F30" s="21">
        <v>1</v>
      </c>
      <c r="G30" s="59" t="s">
        <v>131</v>
      </c>
    </row>
    <row r="31" spans="3:7" x14ac:dyDescent="0.3">
      <c r="C31" s="57">
        <v>18</v>
      </c>
      <c r="D31" s="21" t="s">
        <v>336</v>
      </c>
      <c r="E31" s="21" t="s">
        <v>132</v>
      </c>
      <c r="F31" s="21">
        <v>1</v>
      </c>
      <c r="G31" s="59" t="s">
        <v>132</v>
      </c>
    </row>
    <row r="32" spans="3:7" x14ac:dyDescent="0.3">
      <c r="C32" s="57">
        <v>19</v>
      </c>
      <c r="D32" s="21" t="s">
        <v>337</v>
      </c>
      <c r="E32" s="21" t="s">
        <v>133</v>
      </c>
      <c r="F32" s="21">
        <v>1</v>
      </c>
      <c r="G32" s="59" t="s">
        <v>133</v>
      </c>
    </row>
    <row r="33" spans="3:7" x14ac:dyDescent="0.3">
      <c r="C33" s="57">
        <v>20</v>
      </c>
      <c r="D33" s="21" t="s">
        <v>338</v>
      </c>
      <c r="E33" s="21" t="s">
        <v>134</v>
      </c>
      <c r="F33" s="21">
        <v>1</v>
      </c>
      <c r="G33" s="59" t="s">
        <v>134</v>
      </c>
    </row>
    <row r="34" spans="3:7" x14ac:dyDescent="0.3">
      <c r="C34" s="57">
        <v>21</v>
      </c>
      <c r="D34" s="21" t="s">
        <v>339</v>
      </c>
      <c r="E34" s="21" t="s">
        <v>135</v>
      </c>
      <c r="F34" s="21">
        <v>1</v>
      </c>
      <c r="G34" s="59" t="s">
        <v>135</v>
      </c>
    </row>
    <row r="35" spans="3:7" x14ac:dyDescent="0.3">
      <c r="C35" s="60">
        <v>22</v>
      </c>
      <c r="D35" s="61" t="s">
        <v>340</v>
      </c>
      <c r="E35" s="61" t="s">
        <v>136</v>
      </c>
      <c r="F35" s="61">
        <v>1</v>
      </c>
      <c r="G35" s="62" t="s">
        <v>136</v>
      </c>
    </row>
    <row r="37" spans="3:7" x14ac:dyDescent="0.3">
      <c r="C37" s="20" t="s">
        <v>96</v>
      </c>
    </row>
    <row r="38" spans="3:7" x14ac:dyDescent="0.3">
      <c r="C38" s="73" t="s">
        <v>299</v>
      </c>
      <c r="D38" s="73" t="s">
        <v>300</v>
      </c>
      <c r="E38" s="73" t="s">
        <v>301</v>
      </c>
      <c r="F38" s="73" t="s">
        <v>314</v>
      </c>
      <c r="G38" s="73" t="s">
        <v>311</v>
      </c>
    </row>
    <row r="39" spans="3:7" x14ac:dyDescent="0.3">
      <c r="C39" s="21">
        <v>1</v>
      </c>
      <c r="D39" s="21" t="s">
        <v>353</v>
      </c>
      <c r="E39" s="21" t="s">
        <v>310</v>
      </c>
      <c r="F39" s="21">
        <v>0</v>
      </c>
      <c r="G39" s="21" t="s">
        <v>310</v>
      </c>
    </row>
    <row r="40" spans="3:7" x14ac:dyDescent="0.3">
      <c r="C40" s="21">
        <v>2</v>
      </c>
      <c r="D40" s="21" t="s">
        <v>350</v>
      </c>
      <c r="E40" s="21" t="s">
        <v>97</v>
      </c>
      <c r="F40" s="21">
        <v>1</v>
      </c>
      <c r="G40" s="21" t="s">
        <v>97</v>
      </c>
    </row>
    <row r="41" spans="3:7" x14ac:dyDescent="0.3">
      <c r="C41" s="21">
        <v>3</v>
      </c>
      <c r="D41" s="21" t="s">
        <v>351</v>
      </c>
      <c r="E41" s="21" t="s">
        <v>346</v>
      </c>
      <c r="F41" s="21">
        <v>1</v>
      </c>
      <c r="G41" s="21" t="s">
        <v>346</v>
      </c>
    </row>
    <row r="42" spans="3:7" x14ac:dyDescent="0.3">
      <c r="C42" s="21">
        <v>4</v>
      </c>
      <c r="D42" s="21" t="s">
        <v>352</v>
      </c>
      <c r="E42" s="21" t="s">
        <v>99</v>
      </c>
      <c r="F42" s="21">
        <v>1</v>
      </c>
      <c r="G42" s="21" t="s">
        <v>99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B2:EB173"/>
  <sheetViews>
    <sheetView zoomScaleNormal="100" workbookViewId="0">
      <selection activeCell="C4" sqref="C4"/>
    </sheetView>
  </sheetViews>
  <sheetFormatPr defaultColWidth="8.88671875" defaultRowHeight="12" x14ac:dyDescent="0.25"/>
  <cols>
    <col min="1" max="1" width="5.21875" style="78" customWidth="1"/>
    <col min="2" max="2" width="13.109375" style="78" bestFit="1" customWidth="1"/>
    <col min="3" max="4" width="20.77734375" style="78" bestFit="1" customWidth="1"/>
    <col min="5" max="5" width="5.44140625" style="78" bestFit="1" customWidth="1"/>
    <col min="6" max="6" width="6.5546875" style="78" bestFit="1" customWidth="1"/>
    <col min="7" max="7" width="14.88671875" style="78" bestFit="1" customWidth="1"/>
    <col min="8" max="8" width="5.44140625" style="78" bestFit="1" customWidth="1"/>
    <col min="9" max="9" width="3.44140625" style="78" customWidth="1"/>
    <col min="10" max="10" width="4.5546875" style="78" customWidth="1"/>
    <col min="11" max="11" width="6.5546875" style="78" bestFit="1" customWidth="1"/>
    <col min="12" max="12" width="4.109375" style="78" customWidth="1"/>
    <col min="13" max="13" width="4.5546875" style="78" customWidth="1"/>
    <col min="14" max="14" width="4.21875" style="78" customWidth="1"/>
    <col min="15" max="15" width="11.21875" style="78" customWidth="1"/>
    <col min="16" max="16" width="5.6640625" style="78" customWidth="1"/>
    <col min="17" max="17" width="4.109375" style="78" customWidth="1"/>
    <col min="18" max="18" width="4.33203125" style="78" customWidth="1"/>
    <col min="19" max="19" width="4.6640625" style="78" customWidth="1"/>
    <col min="20" max="20" width="4" style="78" customWidth="1"/>
    <col min="21" max="21" width="3.44140625" style="78" customWidth="1"/>
    <col min="22" max="22" width="4.5546875" style="78" customWidth="1"/>
    <col min="23" max="23" width="4.21875" style="78" customWidth="1"/>
    <col min="24" max="24" width="8.6640625" style="78" customWidth="1"/>
    <col min="25" max="25" width="4.6640625" style="78" customWidth="1"/>
    <col min="26" max="26" width="4.33203125" style="78" customWidth="1"/>
    <col min="27" max="27" width="4" style="78" customWidth="1"/>
    <col min="28" max="28" width="3.44140625" style="78" customWidth="1"/>
    <col min="29" max="29" width="4.5546875" style="78" customWidth="1"/>
    <col min="30" max="30" width="4.21875" style="78" customWidth="1"/>
    <col min="31" max="31" width="4.5546875" style="78" customWidth="1"/>
    <col min="32" max="32" width="4.21875" style="78" customWidth="1"/>
    <col min="33" max="33" width="7.6640625" style="78" customWidth="1"/>
    <col min="34" max="34" width="11.77734375" style="78" customWidth="1"/>
    <col min="35" max="35" width="4.109375" style="78" customWidth="1"/>
    <col min="36" max="36" width="4.33203125" style="78" customWidth="1"/>
    <col min="37" max="37" width="4.6640625" style="78" customWidth="1"/>
    <col min="38" max="38" width="4" style="78" customWidth="1"/>
    <col min="39" max="39" width="3.44140625" style="78" customWidth="1"/>
    <col min="40" max="40" width="4.5546875" style="78" customWidth="1"/>
    <col min="41" max="41" width="4.21875" style="78" customWidth="1"/>
    <col min="42" max="42" width="4.109375" style="78" customWidth="1"/>
    <col min="43" max="43" width="14.88671875" style="78" customWidth="1"/>
    <col min="44" max="44" width="12.5546875" style="78" customWidth="1"/>
    <col min="45" max="45" width="4.109375" style="78" customWidth="1"/>
    <col min="46" max="46" width="4.6640625" style="78" customWidth="1"/>
    <col min="47" max="47" width="4" style="78" customWidth="1"/>
    <col min="48" max="48" width="3.44140625" style="78" customWidth="1"/>
    <col min="49" max="49" width="4.21875" style="78" customWidth="1"/>
    <col min="50" max="50" width="4.5546875" style="78" customWidth="1"/>
    <col min="51" max="51" width="4.21875" style="78" customWidth="1"/>
    <col min="52" max="52" width="15.6640625" style="78" customWidth="1"/>
    <col min="53" max="53" width="7.5546875" style="78" customWidth="1"/>
    <col min="54" max="54" width="4.33203125" style="78" customWidth="1"/>
    <col min="55" max="55" width="4.109375" style="78" customWidth="1"/>
    <col min="56" max="56" width="4.6640625" style="78" customWidth="1"/>
    <col min="57" max="57" width="4" style="78" customWidth="1"/>
    <col min="58" max="58" width="3.44140625" style="78" customWidth="1"/>
    <col min="59" max="59" width="4.5546875" style="78" customWidth="1"/>
    <col min="60" max="60" width="4.21875" style="78" customWidth="1"/>
    <col min="61" max="61" width="4.109375" style="78" customWidth="1"/>
    <col min="62" max="62" width="4.21875" style="78" customWidth="1"/>
    <col min="63" max="63" width="10.5546875" style="78" customWidth="1"/>
    <col min="64" max="64" width="11.21875" style="78" customWidth="1"/>
    <col min="65" max="65" width="6.77734375" style="78" customWidth="1"/>
    <col min="66" max="66" width="6.6640625" style="78" customWidth="1"/>
    <col min="67" max="67" width="10.109375" style="78" customWidth="1"/>
    <col min="68" max="69" width="6.6640625" style="78" customWidth="1"/>
    <col min="70" max="70" width="6.77734375" style="78" customWidth="1"/>
    <col min="71" max="71" width="6.6640625" style="78" customWidth="1"/>
    <col min="72" max="73" width="6.77734375" style="78" customWidth="1"/>
    <col min="74" max="75" width="6.5546875" style="78" customWidth="1"/>
    <col min="76" max="77" width="6.6640625" style="78" customWidth="1"/>
    <col min="78" max="78" width="6.5546875" style="78" customWidth="1"/>
    <col min="79" max="81" width="6.6640625" style="78" customWidth="1"/>
    <col min="82" max="83" width="6.5546875" style="78" customWidth="1"/>
    <col min="84" max="84" width="6.6640625" style="78" customWidth="1"/>
    <col min="85" max="85" width="6.5546875" style="78" customWidth="1"/>
    <col min="86" max="89" width="6.6640625" style="78" customWidth="1"/>
    <col min="90" max="91" width="6.5546875" style="78" customWidth="1"/>
    <col min="92" max="93" width="6.6640625" style="78" customWidth="1"/>
    <col min="94" max="94" width="6.77734375" style="78" customWidth="1"/>
    <col min="95" max="96" width="6.6640625" style="78" customWidth="1"/>
    <col min="97" max="97" width="6.77734375" style="78" customWidth="1"/>
    <col min="98" max="98" width="6.6640625" style="78" customWidth="1"/>
    <col min="99" max="99" width="6.77734375" style="78" customWidth="1"/>
    <col min="100" max="101" width="6.5546875" style="78" customWidth="1"/>
    <col min="102" max="102" width="6.6640625" style="78" customWidth="1"/>
    <col min="103" max="103" width="6.5546875" style="78" customWidth="1"/>
    <col min="104" max="105" width="6.6640625" style="78" customWidth="1"/>
    <col min="106" max="106" width="6.77734375" style="78" customWidth="1"/>
    <col min="107" max="107" width="6.6640625" style="78" customWidth="1"/>
    <col min="108" max="109" width="6.77734375" style="78" customWidth="1"/>
    <col min="110" max="110" width="6.6640625" style="78" customWidth="1"/>
    <col min="111" max="112" width="6.77734375" style="78" customWidth="1"/>
    <col min="113" max="114" width="6.5546875" style="78" customWidth="1"/>
    <col min="115" max="116" width="6.6640625" style="78" customWidth="1"/>
    <col min="117" max="117" width="6.5546875" style="78" customWidth="1"/>
    <col min="118" max="118" width="6.6640625" style="78" customWidth="1"/>
    <col min="119" max="119" width="6.77734375" style="78" customWidth="1"/>
    <col min="120" max="122" width="6.6640625" style="78" customWidth="1"/>
    <col min="123" max="124" width="6.77734375" style="78" customWidth="1"/>
    <col min="125" max="126" width="6.6640625" style="78" customWidth="1"/>
    <col min="127" max="129" width="6.77734375" style="78" customWidth="1"/>
    <col min="130" max="130" width="6.6640625" style="78" customWidth="1"/>
    <col min="131" max="131" width="27.77734375" style="78" customWidth="1"/>
    <col min="132" max="132" width="15.44140625" style="78" customWidth="1"/>
    <col min="133" max="16384" width="8.88671875" style="78"/>
  </cols>
  <sheetData>
    <row r="2" spans="2:132" x14ac:dyDescent="0.25">
      <c r="B2" s="77" t="s">
        <v>316</v>
      </c>
    </row>
    <row r="3" spans="2:132" x14ac:dyDescent="0.25">
      <c r="B3" s="79" t="s">
        <v>308</v>
      </c>
      <c r="C3" s="79" t="s">
        <v>299</v>
      </c>
      <c r="D3" s="79" t="s">
        <v>301</v>
      </c>
      <c r="E3" s="79" t="s">
        <v>314</v>
      </c>
      <c r="F3" s="79" t="s">
        <v>311</v>
      </c>
      <c r="G3" s="79" t="s">
        <v>309</v>
      </c>
      <c r="I3" s="80"/>
    </row>
    <row r="4" spans="2:132" x14ac:dyDescent="0.25">
      <c r="B4" s="81" t="s">
        <v>138</v>
      </c>
      <c r="C4" s="81">
        <v>5</v>
      </c>
      <c r="D4" s="81" t="str">
        <f>INDEX(index_dept[Control Value],MATCH(QRY!$C$4,index_dept[Control ID],0))</f>
        <v>Marketing</v>
      </c>
      <c r="E4" s="81">
        <f>INDEX(Index!F$4:F$10,MATCH($C4,Index!$C$4:$C$10,0))</f>
        <v>1</v>
      </c>
      <c r="F4" s="81" t="str">
        <f>INDEX(Index!G$4:G$10,MATCH($C4,Index!$C$4:$C$10,0))</f>
        <v>Marketing</v>
      </c>
      <c r="G4" s="81" t="str">
        <f>IF(D4="All","All Department",CONCATENATE(D4," ", B4))</f>
        <v>Marketing Department</v>
      </c>
      <c r="I4" s="80"/>
    </row>
    <row r="5" spans="2:132" x14ac:dyDescent="0.25">
      <c r="B5" s="82" t="s">
        <v>365</v>
      </c>
      <c r="C5" s="83">
        <v>1</v>
      </c>
      <c r="D5" s="83" t="str">
        <f>INDEX(index_trainingid[Control Value],MATCH(QRY!$C$5,index_trainingid[Control ID],0))</f>
        <v>All</v>
      </c>
      <c r="E5" s="83">
        <f>INDEX(index_trainingid[H Level ID],MATCH(QRY!$C$5,index_trainingid[Control ID],0))</f>
        <v>0</v>
      </c>
      <c r="F5" s="83" t="str">
        <f>INDEX(index_trainingid[Control Value],MATCH(QRY!$C$5,index_trainingid[Control ID],0))</f>
        <v>All</v>
      </c>
      <c r="G5" s="83" t="str">
        <f>IF(C5=1,CONCATENATE("All ",B5),D5)</f>
        <v>All Training Program</v>
      </c>
    </row>
    <row r="6" spans="2:132" x14ac:dyDescent="0.25">
      <c r="B6" s="82" t="s">
        <v>2</v>
      </c>
      <c r="C6" s="83">
        <v>1</v>
      </c>
      <c r="D6" s="83" t="str">
        <f>INDEX(index_finalstatus[Control Value],MATCH(QRY!$C$6,index_finalstatus[Control ID],0))</f>
        <v>All</v>
      </c>
      <c r="E6" s="83">
        <f>INDEX(index_finalstatus[H Level ID],MATCH(QRY!$C$6,index_finalstatus[Control ID],0))</f>
        <v>0</v>
      </c>
      <c r="F6" s="83" t="str">
        <f>INDEX(index_finalstatus[QRY Value],MATCH(QRY!$C$6,index_finalstatus[Control ID],0))</f>
        <v>All</v>
      </c>
      <c r="G6" s="83"/>
    </row>
    <row r="7" spans="2:132" x14ac:dyDescent="0.25">
      <c r="B7" s="141" t="str">
        <f>CONCATENATE(G4," • "," ",G5)</f>
        <v>Marketing Department •  All Training Program</v>
      </c>
      <c r="C7" s="141"/>
      <c r="D7" s="141"/>
      <c r="E7" s="141"/>
      <c r="F7" s="141"/>
      <c r="G7" s="141"/>
      <c r="K7" s="80"/>
      <c r="L7" s="80"/>
      <c r="M7" s="80"/>
    </row>
    <row r="8" spans="2:132" x14ac:dyDescent="0.25">
      <c r="B8" s="77"/>
      <c r="C8" s="77"/>
      <c r="G8" s="84"/>
      <c r="H8" s="84"/>
      <c r="I8" s="84"/>
      <c r="J8" s="84"/>
      <c r="K8" s="85"/>
      <c r="L8" s="80"/>
      <c r="M8" s="80"/>
    </row>
    <row r="9" spans="2:132" x14ac:dyDescent="0.25">
      <c r="B9" s="77" t="s">
        <v>361</v>
      </c>
      <c r="C9" s="77"/>
      <c r="G9" s="84"/>
      <c r="H9" s="84"/>
      <c r="I9" s="84"/>
      <c r="J9" s="84"/>
      <c r="K9" s="85"/>
      <c r="L9" s="80"/>
      <c r="M9" s="80"/>
    </row>
    <row r="10" spans="2:132" x14ac:dyDescent="0.25">
      <c r="B10" s="86" t="s">
        <v>283</v>
      </c>
      <c r="C10" s="86" t="s">
        <v>284</v>
      </c>
      <c r="D10" s="86" t="s">
        <v>103</v>
      </c>
      <c r="E10" s="86" t="s">
        <v>106</v>
      </c>
      <c r="F10" s="87" t="s">
        <v>362</v>
      </c>
      <c r="G10" s="87" t="s">
        <v>363</v>
      </c>
      <c r="H10" s="80"/>
      <c r="I10" s="80"/>
      <c r="J10" s="80"/>
      <c r="K10" s="80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</row>
    <row r="11" spans="2:132" x14ac:dyDescent="0.25">
      <c r="B11" s="83">
        <v>2015</v>
      </c>
      <c r="C11" s="89" t="s">
        <v>287</v>
      </c>
      <c r="D11" s="83" t="str">
        <f>CONCATENATE(C11,"-",B11)</f>
        <v>Jan-2015</v>
      </c>
      <c r="E11" s="90">
        <f t="shared" ref="E11:E23" si="0">IF(F11&gt;0,F11,"")</f>
        <v>10000</v>
      </c>
      <c r="F11" s="90">
        <f>SUMIFS(Clean_data_Table[Cost of Training],Clean_data_Table[Year],QRY!$B11,Clean_data_Table[Month],QRY!$C11,Data!$E$10:$E$159,QRY!$F$5,Data!$F$10:$F$159,QRY!$F$4,Data!$G$10:$G$159,QRY!$F$6)</f>
        <v>10000</v>
      </c>
      <c r="G11" s="91">
        <f>COUNTIFS(Clean_data_Table[Year],QRY!$B11,Clean_data_Table[Month],QRY!$C11,Data!$E$10:$E$159,QRY!$F$5,Data!$F$10:$F$159,QRY!$F$4,Data!$G$10:$G$159,QRY!$F$6)</f>
        <v>3</v>
      </c>
      <c r="J11" s="80"/>
      <c r="K11" s="80"/>
      <c r="L11" s="80"/>
      <c r="M11" s="92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</row>
    <row r="12" spans="2:132" x14ac:dyDescent="0.25">
      <c r="B12" s="83">
        <v>2015</v>
      </c>
      <c r="C12" s="89" t="s">
        <v>288</v>
      </c>
      <c r="D12" s="83" t="str">
        <f t="shared" ref="D12:D23" si="1">CONCATENATE(C12,"-",B12)</f>
        <v>Feb-2015</v>
      </c>
      <c r="E12" s="90">
        <f t="shared" si="0"/>
        <v>6000</v>
      </c>
      <c r="F12" s="90">
        <f>SUMIFS(Clean_data_Table[Cost of Training],Clean_data_Table[Year],QRY!$B12,Clean_data_Table[Month],QRY!$C12,Data!$E$10:$E$159,QRY!$F$5,Data!$F$10:$F$159,QRY!$F$4,Data!$G$10:$G$159,QRY!$F$6)</f>
        <v>6000</v>
      </c>
      <c r="G12" s="91">
        <f>COUNTIFS(Clean_data_Table[Year],QRY!$B12,Clean_data_Table[Month],QRY!$C12,Data!$E$10:$E$159,QRY!$F$5,Data!$F$10:$F$159,QRY!$F$4,Data!$G$10:$G$159,QRY!$F$6)</f>
        <v>1</v>
      </c>
      <c r="J12" s="80"/>
      <c r="K12" s="80"/>
      <c r="L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</row>
    <row r="13" spans="2:132" x14ac:dyDescent="0.25">
      <c r="B13" s="83">
        <v>2015</v>
      </c>
      <c r="C13" s="89" t="s">
        <v>289</v>
      </c>
      <c r="D13" s="83" t="str">
        <f t="shared" si="1"/>
        <v>Mar-2015</v>
      </c>
      <c r="E13" s="90">
        <f t="shared" si="0"/>
        <v>14000</v>
      </c>
      <c r="F13" s="90">
        <f>SUMIFS(Clean_data_Table[Cost of Training],Clean_data_Table[Year],QRY!$B13,Clean_data_Table[Month],QRY!$C13,Data!$E$10:$E$159,QRY!$F$5,Data!$F$10:$F$159,QRY!$F$4,Data!$G$10:$G$159,QRY!$F$6)</f>
        <v>14000</v>
      </c>
      <c r="G13" s="91">
        <f>COUNTIFS(Clean_data_Table[Year],QRY!$B13,Clean_data_Table[Month],QRY!$C13,Data!$E$10:$E$159,QRY!$F$5,Data!$F$10:$F$159,QRY!$F$4,Data!$G$10:$G$159,QRY!$F$6)</f>
        <v>2</v>
      </c>
      <c r="J13" s="80"/>
      <c r="K13" s="80"/>
      <c r="L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</row>
    <row r="14" spans="2:132" x14ac:dyDescent="0.25">
      <c r="B14" s="83">
        <v>2015</v>
      </c>
      <c r="C14" s="89" t="s">
        <v>290</v>
      </c>
      <c r="D14" s="83" t="str">
        <f t="shared" si="1"/>
        <v>Apr-2015</v>
      </c>
      <c r="E14" s="90" t="str">
        <f t="shared" si="0"/>
        <v/>
      </c>
      <c r="F14" s="90">
        <f>SUMIFS(Clean_data_Table[Cost of Training],Clean_data_Table[Year],QRY!$B14,Clean_data_Table[Month],QRY!$C14,Data!$E$10:$E$159,QRY!$F$5,Data!$F$10:$F$159,QRY!$F$4,Data!$G$10:$G$159,QRY!$F$6)</f>
        <v>0</v>
      </c>
      <c r="G14" s="91">
        <f>COUNTIFS(Clean_data_Table[Year],QRY!$B14,Clean_data_Table[Month],QRY!$C14,Data!$E$10:$E$159,QRY!$F$5,Data!$F$10:$F$159,QRY!$F$4,Data!$G$10:$G$159,QRY!$F$6)</f>
        <v>0</v>
      </c>
      <c r="J14" s="80"/>
      <c r="K14" s="80"/>
      <c r="L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</row>
    <row r="15" spans="2:132" x14ac:dyDescent="0.25">
      <c r="B15" s="83">
        <v>2015</v>
      </c>
      <c r="C15" s="89" t="s">
        <v>291</v>
      </c>
      <c r="D15" s="83" t="str">
        <f t="shared" si="1"/>
        <v>May-2015</v>
      </c>
      <c r="E15" s="90">
        <f t="shared" si="0"/>
        <v>2000</v>
      </c>
      <c r="F15" s="90">
        <f>SUMIFS(Clean_data_Table[Cost of Training],Clean_data_Table[Year],QRY!$B15,Clean_data_Table[Month],QRY!$C15,Data!$E$10:$E$159,QRY!$F$5,Data!$F$10:$F$159,QRY!$F$4,Data!$G$10:$G$159,QRY!$F$6)</f>
        <v>2000</v>
      </c>
      <c r="G15" s="91">
        <f>COUNTIFS(Clean_data_Table[Year],QRY!$B15,Clean_data_Table[Month],QRY!$C15,Data!$E$10:$E$159,QRY!$F$5,Data!$F$10:$F$159,QRY!$F$4,Data!$G$10:$G$159,QRY!$F$6)</f>
        <v>1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</row>
    <row r="16" spans="2:132" x14ac:dyDescent="0.25">
      <c r="B16" s="83">
        <v>2015</v>
      </c>
      <c r="C16" s="89" t="s">
        <v>292</v>
      </c>
      <c r="D16" s="83" t="str">
        <f t="shared" si="1"/>
        <v>Jun-2015</v>
      </c>
      <c r="E16" s="90">
        <f t="shared" si="0"/>
        <v>7000</v>
      </c>
      <c r="F16" s="90">
        <f>SUMIFS(Clean_data_Table[Cost of Training],Clean_data_Table[Year],QRY!$B16,Clean_data_Table[Month],QRY!$C16,Data!$E$10:$E$159,QRY!$F$5,Data!$F$10:$F$159,QRY!$F$4,Data!$G$10:$G$159,QRY!$F$6)</f>
        <v>7000</v>
      </c>
      <c r="G16" s="91">
        <f>COUNTIFS(Clean_data_Table[Year],QRY!$B16,Clean_data_Table[Month],QRY!$C16,Data!$E$10:$E$159,QRY!$F$5,Data!$F$10:$F$159,QRY!$F$4,Data!$G$10:$G$159,QRY!$F$6)</f>
        <v>1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</row>
    <row r="17" spans="2:132" x14ac:dyDescent="0.25">
      <c r="B17" s="83">
        <v>2015</v>
      </c>
      <c r="C17" s="89" t="s">
        <v>293</v>
      </c>
      <c r="D17" s="83" t="str">
        <f t="shared" si="1"/>
        <v>Jul-2015</v>
      </c>
      <c r="E17" s="90">
        <f t="shared" si="0"/>
        <v>6000</v>
      </c>
      <c r="F17" s="90">
        <f>SUMIFS(Clean_data_Table[Cost of Training],Clean_data_Table[Year],QRY!$B17,Clean_data_Table[Month],QRY!$C17,Data!$E$10:$E$159,QRY!$F$5,Data!$F$10:$F$159,QRY!$F$4,Data!$G$10:$G$159,QRY!$F$6)</f>
        <v>6000</v>
      </c>
      <c r="G17" s="91">
        <f>COUNTIFS(Clean_data_Table[Year],QRY!$B17,Clean_data_Table[Month],QRY!$C17,Data!$E$10:$E$159,QRY!$F$5,Data!$F$10:$F$159,QRY!$F$4,Data!$G$10:$G$159,QRY!$F$6)</f>
        <v>3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</row>
    <row r="18" spans="2:132" x14ac:dyDescent="0.25">
      <c r="B18" s="83">
        <v>2015</v>
      </c>
      <c r="C18" s="89" t="s">
        <v>294</v>
      </c>
      <c r="D18" s="83" t="str">
        <f t="shared" si="1"/>
        <v>Aug-2015</v>
      </c>
      <c r="E18" s="90">
        <f t="shared" si="0"/>
        <v>7000</v>
      </c>
      <c r="F18" s="90">
        <f>SUMIFS(Clean_data_Table[Cost of Training],Clean_data_Table[Year],QRY!$B18,Clean_data_Table[Month],QRY!$C18,Data!$E$10:$E$159,QRY!$F$5,Data!$F$10:$F$159,QRY!$F$4,Data!$G$10:$G$159,QRY!$F$6)</f>
        <v>7000</v>
      </c>
      <c r="G18" s="91">
        <f>COUNTIFS(Clean_data_Table[Year],QRY!$B18,Clean_data_Table[Month],QRY!$C18,Data!$E$10:$E$159,QRY!$F$5,Data!$F$10:$F$159,QRY!$F$4,Data!$G$10:$G$159,QRY!$F$6)</f>
        <v>1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</row>
    <row r="19" spans="2:132" x14ac:dyDescent="0.25">
      <c r="B19" s="83">
        <v>2015</v>
      </c>
      <c r="C19" s="89" t="s">
        <v>295</v>
      </c>
      <c r="D19" s="83" t="str">
        <f t="shared" si="1"/>
        <v>Sep-2015</v>
      </c>
      <c r="E19" s="90">
        <f t="shared" si="0"/>
        <v>28000</v>
      </c>
      <c r="F19" s="90">
        <f>SUMIFS(Clean_data_Table[Cost of Training],Clean_data_Table[Year],QRY!$B19,Clean_data_Table[Month],QRY!$C19,Data!$E$10:$E$159,QRY!$F$5,Data!$F$10:$F$159,QRY!$F$4,Data!$G$10:$G$159,QRY!$F$6)</f>
        <v>28000</v>
      </c>
      <c r="G19" s="91">
        <f>COUNTIFS(Clean_data_Table[Year],QRY!$B19,Clean_data_Table[Month],QRY!$C19,Data!$E$10:$E$159,QRY!$F$5,Data!$F$10:$F$159,QRY!$F$4,Data!$G$10:$G$159,QRY!$F$6)</f>
        <v>4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</row>
    <row r="20" spans="2:132" x14ac:dyDescent="0.25">
      <c r="B20" s="83">
        <v>2015</v>
      </c>
      <c r="C20" s="89" t="s">
        <v>296</v>
      </c>
      <c r="D20" s="83" t="str">
        <f t="shared" si="1"/>
        <v>Oct-2015</v>
      </c>
      <c r="E20" s="90">
        <f t="shared" si="0"/>
        <v>5000</v>
      </c>
      <c r="F20" s="90">
        <f>SUMIFS(Clean_data_Table[Cost of Training],Clean_data_Table[Year],QRY!$B20,Clean_data_Table[Month],QRY!$C20,Data!$E$10:$E$159,QRY!$F$5,Data!$F$10:$F$159,QRY!$F$4,Data!$G$10:$G$159,QRY!$F$6)</f>
        <v>5000</v>
      </c>
      <c r="G20" s="91">
        <f>COUNTIFS(Clean_data_Table[Year],QRY!$B20,Clean_data_Table[Month],QRY!$C20,Data!$E$10:$E$159,QRY!$F$5,Data!$F$10:$F$159,QRY!$F$4,Data!$G$10:$G$159,QRY!$F$6)</f>
        <v>1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</row>
    <row r="21" spans="2:132" x14ac:dyDescent="0.25">
      <c r="B21" s="83">
        <v>2015</v>
      </c>
      <c r="C21" s="89" t="s">
        <v>297</v>
      </c>
      <c r="D21" s="83" t="str">
        <f t="shared" si="1"/>
        <v>Nov-2015</v>
      </c>
      <c r="E21" s="90" t="str">
        <f t="shared" si="0"/>
        <v/>
      </c>
      <c r="F21" s="90">
        <f>SUMIFS(Clean_data_Table[Cost of Training],Clean_data_Table[Year],QRY!$B21,Clean_data_Table[Month],QRY!$C21,Data!$E$10:$E$159,QRY!$F$5,Data!$F$10:$F$159,QRY!$F$4,Data!$G$10:$G$159,QRY!$F$6)</f>
        <v>0</v>
      </c>
      <c r="G21" s="91">
        <f>COUNTIFS(Clean_data_Table[Year],QRY!$B21,Clean_data_Table[Month],QRY!$C21,Data!$E$10:$E$159,QRY!$F$5,Data!$F$10:$F$159,QRY!$F$4,Data!$G$10:$G$159,QRY!$F$6)</f>
        <v>0</v>
      </c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</row>
    <row r="22" spans="2:132" x14ac:dyDescent="0.25">
      <c r="B22" s="83">
        <v>2015</v>
      </c>
      <c r="C22" s="89" t="s">
        <v>298</v>
      </c>
      <c r="D22" s="83" t="str">
        <f t="shared" si="1"/>
        <v>Dec-2015</v>
      </c>
      <c r="E22" s="90" t="str">
        <f t="shared" si="0"/>
        <v/>
      </c>
      <c r="F22" s="90">
        <f>SUMIFS(Clean_data_Table[Cost of Training],Clean_data_Table[Year],QRY!$B22,Clean_data_Table[Month],QRY!$C22,Data!$E$10:$E$159,QRY!$F$5,Data!$F$10:$F$159,QRY!$F$4,Data!$G$10:$G$159,QRY!$F$6)</f>
        <v>0</v>
      </c>
      <c r="G22" s="91">
        <f>COUNTIFS(Clean_data_Table[Year],QRY!$B22,Clean_data_Table[Month],QRY!$C22,Data!$E$10:$E$159,QRY!$F$5,Data!$F$10:$F$159,QRY!$F$4,Data!$G$10:$G$159,QRY!$F$6)</f>
        <v>0</v>
      </c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</row>
    <row r="23" spans="2:132" x14ac:dyDescent="0.25">
      <c r="B23" s="83">
        <v>2016</v>
      </c>
      <c r="C23" s="89" t="s">
        <v>287</v>
      </c>
      <c r="D23" s="83" t="str">
        <f t="shared" si="1"/>
        <v>Jan-2016</v>
      </c>
      <c r="E23" s="90">
        <f t="shared" si="0"/>
        <v>15000</v>
      </c>
      <c r="F23" s="90">
        <f>SUMIFS(Clean_data_Table[Cost of Training],Clean_data_Table[Year],QRY!$B23,Clean_data_Table[Month],QRY!$C23,Data!$E$10:$E$159,QRY!$F$5,Data!$F$10:$F$159,QRY!$F$4,Data!$G$10:$G$159,QRY!$F$6)</f>
        <v>15000</v>
      </c>
      <c r="G23" s="91">
        <f>COUNTIFS(Clean_data_Table[Year],QRY!$B23,Clean_data_Table[Month],QRY!$C23,Data!$E$10:$E$159,QRY!$F$5,Data!$F$10:$F$159,QRY!$F$4,Data!$G$10:$G$159,QRY!$F$6)</f>
        <v>3</v>
      </c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</row>
    <row r="24" spans="2:132" x14ac:dyDescent="0.25">
      <c r="B24" s="80"/>
      <c r="C24" s="80"/>
      <c r="D24" s="80"/>
      <c r="E24" s="80"/>
      <c r="F24" s="145" t="str">
        <f>CONCATENATE("Total No. of Person: ",G27," of ",D51," | ",ROUND(F27,1),"%")</f>
        <v>Total No. of Person: 20 of 150 | 13.3%</v>
      </c>
      <c r="G24" s="145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</row>
    <row r="25" spans="2:132" hidden="1" x14ac:dyDescent="0.2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</row>
    <row r="26" spans="2:132" hidden="1" x14ac:dyDescent="0.2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</row>
    <row r="27" spans="2:132" x14ac:dyDescent="0.25">
      <c r="B27" s="80"/>
      <c r="C27" s="80"/>
      <c r="D27" s="80"/>
      <c r="E27" s="80"/>
      <c r="F27" s="136">
        <f>G27/D51*100</f>
        <v>13.333333333333334</v>
      </c>
      <c r="G27" s="80">
        <f>SUM(G11:G26)</f>
        <v>20</v>
      </c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</row>
    <row r="28" spans="2:132" x14ac:dyDescent="0.25"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</row>
    <row r="29" spans="2:132" x14ac:dyDescent="0.25">
      <c r="B29" s="93" t="s">
        <v>312</v>
      </c>
      <c r="C29" s="94">
        <f>IF(C30=0,"",C30)</f>
        <v>100000</v>
      </c>
      <c r="D29" s="95">
        <f>IF(D30=0,"",IF(D30=100%,"",D30))</f>
        <v>0.14947683109118087</v>
      </c>
      <c r="I29" s="80"/>
    </row>
    <row r="30" spans="2:132" x14ac:dyDescent="0.25">
      <c r="B30" s="96" t="str">
        <f>$B$7</f>
        <v>Marketing Department •  All Training Program</v>
      </c>
      <c r="C30" s="97">
        <f>SUMIFS(Clean_data_Table[Cost of Training],Data!$E$10:$E$159,QRY!$F$5,Data!$F$10:$F$159,QRY!$F$4,Data!$G$10:$G$159,QRY!$F$6)</f>
        <v>100000</v>
      </c>
      <c r="D30" s="98">
        <f>C30/C32</f>
        <v>0.14947683109118087</v>
      </c>
      <c r="I30" s="80"/>
    </row>
    <row r="31" spans="2:132" x14ac:dyDescent="0.25">
      <c r="B31" s="99" t="s">
        <v>310</v>
      </c>
      <c r="C31" s="100">
        <f>C32-C30</f>
        <v>569000</v>
      </c>
      <c r="D31" s="101">
        <f>C31/C32</f>
        <v>0.85052316890881918</v>
      </c>
      <c r="I31" s="80"/>
      <c r="J31" s="80"/>
      <c r="K31" s="80"/>
    </row>
    <row r="32" spans="2:132" x14ac:dyDescent="0.25">
      <c r="B32" s="99" t="s">
        <v>319</v>
      </c>
      <c r="C32" s="100">
        <f>Data!P7</f>
        <v>669000</v>
      </c>
      <c r="D32" s="102">
        <f>SUM(D30:D31)</f>
        <v>1</v>
      </c>
      <c r="I32" s="80"/>
      <c r="J32" s="80"/>
      <c r="K32" s="80"/>
    </row>
    <row r="33" spans="2:11" x14ac:dyDescent="0.25">
      <c r="B33" s="142" t="str">
        <f>UPPER(B30)</f>
        <v>MARKETING DEPARTMENT •  ALL TRAINING PROGRAM</v>
      </c>
      <c r="C33" s="143"/>
      <c r="D33" s="144"/>
      <c r="I33" s="80"/>
      <c r="J33" s="80"/>
      <c r="K33" s="80"/>
    </row>
    <row r="34" spans="2:11" x14ac:dyDescent="0.25">
      <c r="I34" s="80"/>
      <c r="J34" s="80"/>
      <c r="K34" s="80"/>
    </row>
    <row r="35" spans="2:11" x14ac:dyDescent="0.25">
      <c r="I35" s="80"/>
      <c r="J35" s="80"/>
      <c r="K35" s="80"/>
    </row>
    <row r="36" spans="2:11" x14ac:dyDescent="0.25">
      <c r="B36" s="77" t="s">
        <v>104</v>
      </c>
      <c r="C36" s="103">
        <f>IF(C37=0,"",C37)</f>
        <v>18.5</v>
      </c>
      <c r="D36" s="104">
        <f>IF(D37=0%,"",IF(D37=100%,"",D37))</f>
        <v>0.12847222222222221</v>
      </c>
      <c r="I36" s="80"/>
      <c r="J36" s="80"/>
      <c r="K36" s="80"/>
    </row>
    <row r="37" spans="2:11" x14ac:dyDescent="0.25">
      <c r="B37" s="83" t="str">
        <f>$B$7</f>
        <v>Marketing Department •  All Training Program</v>
      </c>
      <c r="C37" s="103">
        <f>SUMIFS(Clean_data_Table[Duration],Data!$F$10:$F$159,QRY!$F$4,Data!$E$10:$E$159,QRY!$F$5,Data!$G$10:$G$159,QRY!$F$6)</f>
        <v>18.5</v>
      </c>
      <c r="D37" s="104">
        <f>C37/C39</f>
        <v>0.12847222222222221</v>
      </c>
      <c r="I37" s="80"/>
      <c r="J37" s="80"/>
      <c r="K37" s="80"/>
    </row>
    <row r="38" spans="2:11" x14ac:dyDescent="0.25">
      <c r="B38" s="89" t="s">
        <v>310</v>
      </c>
      <c r="C38" s="83">
        <f>C39-C37</f>
        <v>125.5</v>
      </c>
      <c r="D38" s="104">
        <f>C38/C39</f>
        <v>0.87152777777777779</v>
      </c>
      <c r="I38" s="80"/>
      <c r="J38" s="80"/>
      <c r="K38" s="80"/>
    </row>
    <row r="39" spans="2:11" x14ac:dyDescent="0.25">
      <c r="B39" s="89" t="s">
        <v>319</v>
      </c>
      <c r="C39" s="83">
        <f>Data!Q7</f>
        <v>144</v>
      </c>
      <c r="D39" s="105">
        <f>SUM(D37:D38)</f>
        <v>1</v>
      </c>
      <c r="I39" s="80"/>
      <c r="J39" s="80"/>
      <c r="K39" s="80"/>
    </row>
    <row r="40" spans="2:11" x14ac:dyDescent="0.25">
      <c r="B40" s="141" t="str">
        <f>UPPER(B30)</f>
        <v>MARKETING DEPARTMENT •  ALL TRAINING PROGRAM</v>
      </c>
      <c r="C40" s="141"/>
      <c r="D40" s="141"/>
      <c r="I40" s="80"/>
      <c r="J40" s="80"/>
      <c r="K40" s="80"/>
    </row>
    <row r="41" spans="2:11" x14ac:dyDescent="0.25">
      <c r="I41" s="80"/>
      <c r="J41" s="80"/>
      <c r="K41" s="80"/>
    </row>
    <row r="42" spans="2:11" x14ac:dyDescent="0.25">
      <c r="I42" s="80"/>
      <c r="J42" s="80"/>
      <c r="K42" s="80"/>
    </row>
    <row r="43" spans="2:11" x14ac:dyDescent="0.25">
      <c r="B43" s="83"/>
      <c r="C43" s="91" t="s">
        <v>343</v>
      </c>
      <c r="D43" s="91" t="s">
        <v>344</v>
      </c>
      <c r="E43" s="91" t="s">
        <v>345</v>
      </c>
      <c r="F43" s="92"/>
      <c r="G43" s="92"/>
      <c r="H43" s="92"/>
      <c r="I43" s="80"/>
      <c r="J43" s="80"/>
      <c r="K43" s="80"/>
    </row>
    <row r="44" spans="2:11" x14ac:dyDescent="0.25">
      <c r="B44" s="91" t="s">
        <v>12</v>
      </c>
      <c r="C44" s="83" t="s">
        <v>356</v>
      </c>
      <c r="D44" s="106">
        <f>IFERROR($E44/$E$49,"")</f>
        <v>0.11764705882352941</v>
      </c>
      <c r="E44" s="91">
        <f>COUNTIFS(Clean_data_Table[Feedback Rating],QRY!$B44,Data!$F$10:$F$159,QRY!$F$4,Data!$E$10:$E$159,QRY!$F$5,Data!$G$10:$G$159,QRY!$F$6)</f>
        <v>2</v>
      </c>
      <c r="J44" s="80"/>
      <c r="K44" s="80"/>
    </row>
    <row r="45" spans="2:11" x14ac:dyDescent="0.25">
      <c r="B45" s="91" t="s">
        <v>32</v>
      </c>
      <c r="C45" s="83" t="s">
        <v>357</v>
      </c>
      <c r="D45" s="106">
        <f>IFERROR($E45/$E$49,"")</f>
        <v>0.11764705882352941</v>
      </c>
      <c r="E45" s="91">
        <f>COUNTIFS(Clean_data_Table[Feedback Rating],QRY!$B45,Data!$F$10:$F$159,QRY!$F$4,Data!$E$10:$E$159,QRY!$F$5,Data!$G$10:$G$159,QRY!$F$6)</f>
        <v>2</v>
      </c>
      <c r="J45" s="80"/>
      <c r="K45" s="80"/>
    </row>
    <row r="46" spans="2:11" x14ac:dyDescent="0.25">
      <c r="B46" s="91" t="s">
        <v>21</v>
      </c>
      <c r="C46" s="83" t="s">
        <v>358</v>
      </c>
      <c r="D46" s="106">
        <f>IFERROR($E46/$E$49,"")</f>
        <v>0.23529411764705882</v>
      </c>
      <c r="E46" s="91">
        <f>COUNTIFS(Clean_data_Table[Feedback Rating],QRY!$B46,Data!$F$10:$F$159,QRY!$F$4,Data!$E$10:$E$159,QRY!$F$5,Data!$G$10:$G$159,QRY!$F$6)</f>
        <v>4</v>
      </c>
      <c r="J46" s="80"/>
      <c r="K46" s="80"/>
    </row>
    <row r="47" spans="2:11" x14ac:dyDescent="0.25">
      <c r="B47" s="91" t="s">
        <v>17</v>
      </c>
      <c r="C47" s="83" t="s">
        <v>359</v>
      </c>
      <c r="D47" s="106">
        <f>IFERROR($E47/$E$49,"")</f>
        <v>0.29411764705882354</v>
      </c>
      <c r="E47" s="91">
        <f>COUNTIFS(Clean_data_Table[Feedback Rating],QRY!$B47,Data!$F$10:$F$159,QRY!$F$4,Data!$E$10:$E$159,QRY!$F$5,Data!$G$10:$G$159,QRY!$F$6)</f>
        <v>5</v>
      </c>
      <c r="J47" s="80"/>
      <c r="K47" s="80"/>
    </row>
    <row r="48" spans="2:11" x14ac:dyDescent="0.25">
      <c r="B48" s="91" t="s">
        <v>7</v>
      </c>
      <c r="C48" s="83" t="s">
        <v>360</v>
      </c>
      <c r="D48" s="106">
        <f>IFERROR($E48/$E$49,"")</f>
        <v>0.23529411764705882</v>
      </c>
      <c r="E48" s="91">
        <f>COUNTIFS(Clean_data_Table[Feedback Rating],QRY!$B48,Data!$F$10:$F$159,QRY!$F$4,Data!$E$10:$E$159,QRY!$F$5,Data!$G$10:$G$159,QRY!$F$6)</f>
        <v>4</v>
      </c>
      <c r="J48" s="80"/>
      <c r="K48" s="80"/>
    </row>
    <row r="49" spans="2:15" x14ac:dyDescent="0.25">
      <c r="B49" s="91" t="s">
        <v>341</v>
      </c>
      <c r="C49" s="83"/>
      <c r="D49" s="106">
        <f t="shared" ref="D49" si="2">$E49/$E$49</f>
        <v>1</v>
      </c>
      <c r="E49" s="91">
        <f>SUM(E44:E48)</f>
        <v>17</v>
      </c>
      <c r="I49" s="80"/>
    </row>
    <row r="50" spans="2:15" x14ac:dyDescent="0.25">
      <c r="B50" s="107" t="s">
        <v>341</v>
      </c>
      <c r="D50" s="137">
        <f>E49/150*100</f>
        <v>11.333333333333332</v>
      </c>
      <c r="E50" s="107"/>
      <c r="I50" s="80"/>
    </row>
    <row r="51" spans="2:15" x14ac:dyDescent="0.25">
      <c r="B51" s="78" t="s">
        <v>342</v>
      </c>
      <c r="D51" s="80">
        <f>Data!N7</f>
        <v>150</v>
      </c>
      <c r="E51" s="80"/>
      <c r="I51" s="80"/>
    </row>
    <row r="52" spans="2:15" x14ac:dyDescent="0.25">
      <c r="I52" s="80"/>
    </row>
    <row r="54" spans="2:15" x14ac:dyDescent="0.25">
      <c r="B54" s="80" t="s">
        <v>364</v>
      </c>
      <c r="C54" s="80" t="str">
        <f>IF(F5="All","All Trainer",INDEX(Training_List[Trainer],MATCH(QRY!$F$5,Training_List[ID],0)))</f>
        <v>All Trainer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 x14ac:dyDescent="0.25">
      <c r="B55" s="80" t="s">
        <v>1</v>
      </c>
      <c r="C55" s="80" t="str">
        <f>IF(F5="All","All Program",INDEX(Training_List[Program name],MATCH(QRY!$F$5,Training_List[ID],0)))</f>
        <v>All Program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 x14ac:dyDescent="0.25">
      <c r="B56" s="80" t="s">
        <v>366</v>
      </c>
      <c r="C56" s="80" t="str">
        <f>IF(COUNTIF($F$4:$F$6,"All")=3,"TRAINING TREND OVERVIEW",CONCATENATE(B33," - PERSON COUNT vs. TRAINING  COST"))</f>
        <v>MARKETING DEPARTMENT •  ALL TRAINING PROGRAM - PERSON COUNT vs. TRAINING  COST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 x14ac:dyDescent="0.25">
      <c r="B57" s="80" t="s">
        <v>367</v>
      </c>
      <c r="C57" s="80" t="str">
        <f>CONCATENATE("Participants: ",E49," of ",D51," | ",ROUND(D50,1),"%")</f>
        <v>Participants: 17 of 150 | 11.3%</v>
      </c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 x14ac:dyDescent="0.2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 x14ac:dyDescent="0.25"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 ht="14.4" x14ac:dyDescent="0.3">
      <c r="B60" s="130" t="s">
        <v>369</v>
      </c>
      <c r="C60" t="s">
        <v>371</v>
      </c>
      <c r="D60"/>
      <c r="E60" s="80"/>
      <c r="F60" s="80"/>
      <c r="G60" s="80"/>
      <c r="H60" s="80"/>
      <c r="I60" s="80"/>
    </row>
    <row r="61" spans="2:15" ht="14.4" x14ac:dyDescent="0.3">
      <c r="B61" s="2" t="s">
        <v>140</v>
      </c>
      <c r="C61" s="131">
        <v>50</v>
      </c>
      <c r="D61"/>
      <c r="E61" s="80"/>
      <c r="F61" s="80"/>
      <c r="G61" s="80"/>
      <c r="H61" s="80"/>
      <c r="I61" s="80"/>
    </row>
    <row r="62" spans="2:15" ht="14.4" x14ac:dyDescent="0.3">
      <c r="B62" s="2" t="s">
        <v>166</v>
      </c>
      <c r="C62" s="131">
        <v>19</v>
      </c>
      <c r="D62"/>
      <c r="E62" s="80"/>
      <c r="F62" s="80"/>
      <c r="G62" s="80"/>
      <c r="H62" s="80"/>
      <c r="I62" s="80"/>
    </row>
    <row r="63" spans="2:15" ht="14.4" x14ac:dyDescent="0.3">
      <c r="B63" s="2" t="s">
        <v>151</v>
      </c>
      <c r="C63" s="131">
        <v>15</v>
      </c>
      <c r="D63"/>
      <c r="E63" s="80"/>
      <c r="F63" s="80"/>
      <c r="G63" s="80"/>
      <c r="H63" s="80"/>
      <c r="I63" s="80"/>
    </row>
    <row r="64" spans="2:15" ht="14.4" x14ac:dyDescent="0.3">
      <c r="B64" s="2" t="s">
        <v>142</v>
      </c>
      <c r="C64" s="131">
        <v>20</v>
      </c>
      <c r="D64"/>
      <c r="E64" s="80"/>
      <c r="F64" s="80"/>
      <c r="G64" s="80"/>
      <c r="H64" s="80"/>
      <c r="I64" s="80"/>
    </row>
    <row r="65" spans="2:90" ht="14.4" x14ac:dyDescent="0.3">
      <c r="B65" s="2" t="s">
        <v>148</v>
      </c>
      <c r="C65" s="131">
        <v>16</v>
      </c>
      <c r="D65"/>
      <c r="E65" s="80"/>
      <c r="F65" s="80"/>
      <c r="G65" s="80"/>
      <c r="H65" s="80"/>
      <c r="I65" s="80"/>
    </row>
    <row r="66" spans="2:90" ht="14.4" x14ac:dyDescent="0.3">
      <c r="B66" s="2" t="s">
        <v>144</v>
      </c>
      <c r="C66" s="131">
        <v>30</v>
      </c>
      <c r="D66"/>
    </row>
    <row r="67" spans="2:90" ht="14.4" x14ac:dyDescent="0.3">
      <c r="B67" s="2" t="s">
        <v>370</v>
      </c>
      <c r="C67" s="131">
        <v>150</v>
      </c>
      <c r="D67"/>
    </row>
    <row r="68" spans="2:90" ht="14.4" x14ac:dyDescent="0.3">
      <c r="B68"/>
      <c r="C68"/>
      <c r="D68"/>
    </row>
    <row r="69" spans="2:90" ht="14.4" x14ac:dyDescent="0.3">
      <c r="B69"/>
      <c r="C69"/>
      <c r="D69"/>
    </row>
    <row r="70" spans="2:90" ht="14.4" x14ac:dyDescent="0.3">
      <c r="B70" s="130" t="s">
        <v>369</v>
      </c>
      <c r="C70" t="s">
        <v>371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</row>
    <row r="71" spans="2:90" ht="14.4" x14ac:dyDescent="0.3">
      <c r="B71" s="2" t="s">
        <v>107</v>
      </c>
      <c r="C71" s="131">
        <v>9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</row>
    <row r="72" spans="2:90" ht="14.4" x14ac:dyDescent="0.3">
      <c r="B72" s="2" t="s">
        <v>109</v>
      </c>
      <c r="C72" s="131">
        <v>16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</row>
    <row r="73" spans="2:90" ht="14.4" x14ac:dyDescent="0.3">
      <c r="B73" s="2" t="s">
        <v>111</v>
      </c>
      <c r="C73" s="131">
        <v>4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</row>
    <row r="74" spans="2:90" ht="14.4" x14ac:dyDescent="0.3">
      <c r="B74" s="2" t="s">
        <v>113</v>
      </c>
      <c r="C74" s="131">
        <v>6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2:90" ht="14.4" x14ac:dyDescent="0.3">
      <c r="B75" s="2" t="s">
        <v>115</v>
      </c>
      <c r="C75" s="131">
        <v>7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2:90" ht="14.4" x14ac:dyDescent="0.3">
      <c r="B76" s="2" t="s">
        <v>117</v>
      </c>
      <c r="C76" s="131">
        <v>4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2:90" ht="14.4" x14ac:dyDescent="0.3">
      <c r="B77" s="2" t="s">
        <v>119</v>
      </c>
      <c r="C77" s="131">
        <v>2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2:90" ht="14.4" x14ac:dyDescent="0.3">
      <c r="B78" s="2" t="s">
        <v>121</v>
      </c>
      <c r="C78" s="131">
        <v>10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2:90" ht="14.4" x14ac:dyDescent="0.3">
      <c r="B79" s="2" t="s">
        <v>123</v>
      </c>
      <c r="C79" s="131">
        <v>9</v>
      </c>
      <c r="D79"/>
      <c r="E79"/>
      <c r="F79"/>
      <c r="G79"/>
      <c r="H79"/>
      <c r="I79"/>
    </row>
    <row r="80" spans="2:90" ht="14.4" x14ac:dyDescent="0.3">
      <c r="B80" s="2" t="s">
        <v>125</v>
      </c>
      <c r="C80" s="131">
        <v>5</v>
      </c>
      <c r="D80"/>
      <c r="E80"/>
      <c r="F80"/>
      <c r="G80"/>
      <c r="H80"/>
      <c r="I80"/>
    </row>
    <row r="81" spans="2:9" ht="14.4" x14ac:dyDescent="0.3">
      <c r="B81" s="2" t="s">
        <v>126</v>
      </c>
      <c r="C81" s="131">
        <v>9</v>
      </c>
      <c r="D81"/>
      <c r="E81"/>
      <c r="F81"/>
      <c r="G81"/>
      <c r="H81"/>
      <c r="I81"/>
    </row>
    <row r="82" spans="2:9" ht="14.4" x14ac:dyDescent="0.3">
      <c r="B82" s="2" t="s">
        <v>127</v>
      </c>
      <c r="C82" s="131">
        <v>9</v>
      </c>
      <c r="D82"/>
      <c r="E82"/>
      <c r="F82"/>
      <c r="G82"/>
      <c r="H82"/>
      <c r="I82"/>
    </row>
    <row r="83" spans="2:9" ht="14.4" x14ac:dyDescent="0.3">
      <c r="B83" s="2" t="s">
        <v>128</v>
      </c>
      <c r="C83" s="131">
        <v>5</v>
      </c>
      <c r="D83"/>
      <c r="E83"/>
      <c r="F83"/>
      <c r="G83"/>
      <c r="H83"/>
      <c r="I83"/>
    </row>
    <row r="84" spans="2:9" ht="14.4" x14ac:dyDescent="0.3">
      <c r="B84" s="2" t="s">
        <v>129</v>
      </c>
      <c r="C84" s="131">
        <v>5</v>
      </c>
      <c r="D84"/>
      <c r="E84"/>
      <c r="F84"/>
      <c r="G84"/>
      <c r="H84"/>
      <c r="I84"/>
    </row>
    <row r="85" spans="2:9" ht="14.4" x14ac:dyDescent="0.3">
      <c r="B85" s="2" t="s">
        <v>130</v>
      </c>
      <c r="C85" s="131">
        <v>7</v>
      </c>
      <c r="D85"/>
      <c r="E85"/>
      <c r="F85"/>
      <c r="G85"/>
      <c r="H85"/>
      <c r="I85"/>
    </row>
    <row r="86" spans="2:9" ht="14.4" x14ac:dyDescent="0.3">
      <c r="B86" s="2" t="s">
        <v>131</v>
      </c>
      <c r="C86" s="131">
        <v>8</v>
      </c>
      <c r="D86"/>
      <c r="E86"/>
      <c r="F86"/>
      <c r="G86"/>
      <c r="H86"/>
      <c r="I86"/>
    </row>
    <row r="87" spans="2:9" ht="14.4" x14ac:dyDescent="0.3">
      <c r="B87" s="2" t="s">
        <v>132</v>
      </c>
      <c r="C87" s="131">
        <v>6</v>
      </c>
      <c r="D87"/>
      <c r="E87"/>
      <c r="F87"/>
      <c r="G87"/>
      <c r="H87"/>
      <c r="I87"/>
    </row>
    <row r="88" spans="2:9" ht="14.4" x14ac:dyDescent="0.3">
      <c r="B88" s="2" t="s">
        <v>133</v>
      </c>
      <c r="C88" s="131">
        <v>6</v>
      </c>
      <c r="D88"/>
      <c r="E88"/>
      <c r="F88"/>
      <c r="G88"/>
      <c r="H88"/>
      <c r="I88"/>
    </row>
    <row r="89" spans="2:9" ht="14.4" x14ac:dyDescent="0.3">
      <c r="B89" s="2" t="s">
        <v>134</v>
      </c>
      <c r="C89" s="131">
        <v>1</v>
      </c>
      <c r="D89"/>
      <c r="E89"/>
      <c r="F89"/>
      <c r="G89"/>
      <c r="H89"/>
      <c r="I89"/>
    </row>
    <row r="90" spans="2:9" ht="14.4" x14ac:dyDescent="0.3">
      <c r="B90" s="2" t="s">
        <v>135</v>
      </c>
      <c r="C90" s="131">
        <v>9</v>
      </c>
      <c r="D90"/>
      <c r="E90"/>
      <c r="F90"/>
      <c r="G90"/>
      <c r="H90"/>
      <c r="I90"/>
    </row>
    <row r="91" spans="2:9" ht="14.4" x14ac:dyDescent="0.3">
      <c r="B91" s="2" t="s">
        <v>136</v>
      </c>
      <c r="C91" s="131">
        <v>13</v>
      </c>
      <c r="D91"/>
      <c r="E91"/>
      <c r="F91"/>
      <c r="G91"/>
      <c r="H91"/>
      <c r="I91"/>
    </row>
    <row r="92" spans="2:9" ht="14.4" x14ac:dyDescent="0.3">
      <c r="B92" s="2" t="s">
        <v>370</v>
      </c>
      <c r="C92" s="131">
        <v>150</v>
      </c>
      <c r="D92"/>
      <c r="E92"/>
      <c r="F92"/>
      <c r="G92"/>
      <c r="H92"/>
      <c r="I92"/>
    </row>
    <row r="93" spans="2:9" ht="14.4" x14ac:dyDescent="0.3">
      <c r="B93"/>
      <c r="C93"/>
      <c r="D93"/>
      <c r="E93"/>
      <c r="F93"/>
      <c r="G93"/>
      <c r="H93"/>
      <c r="I93"/>
    </row>
    <row r="94" spans="2:9" ht="14.4" x14ac:dyDescent="0.3">
      <c r="B94"/>
      <c r="C94"/>
    </row>
    <row r="95" spans="2:9" ht="14.4" x14ac:dyDescent="0.3">
      <c r="B95"/>
      <c r="C95"/>
    </row>
    <row r="96" spans="2:9" ht="14.4" x14ac:dyDescent="0.3">
      <c r="B96"/>
      <c r="C96"/>
    </row>
    <row r="97" spans="2:3" ht="14.4" x14ac:dyDescent="0.3">
      <c r="B97"/>
      <c r="C97"/>
    </row>
    <row r="98" spans="2:3" ht="14.4" x14ac:dyDescent="0.3">
      <c r="B98"/>
      <c r="C98"/>
    </row>
    <row r="99" spans="2:3" ht="14.4" x14ac:dyDescent="0.3">
      <c r="B99"/>
      <c r="C99"/>
    </row>
    <row r="100" spans="2:3" ht="14.4" x14ac:dyDescent="0.3">
      <c r="B100"/>
      <c r="C100"/>
    </row>
    <row r="101" spans="2:3" ht="14.4" x14ac:dyDescent="0.3">
      <c r="B101"/>
      <c r="C101"/>
    </row>
    <row r="102" spans="2:3" ht="14.4" x14ac:dyDescent="0.3">
      <c r="B102"/>
      <c r="C102"/>
    </row>
    <row r="103" spans="2:3" ht="14.4" x14ac:dyDescent="0.3">
      <c r="B103"/>
      <c r="C103"/>
    </row>
    <row r="104" spans="2:3" ht="14.4" x14ac:dyDescent="0.3">
      <c r="B104"/>
      <c r="C104"/>
    </row>
    <row r="105" spans="2:3" ht="14.4" x14ac:dyDescent="0.3">
      <c r="B105"/>
      <c r="C105"/>
    </row>
    <row r="106" spans="2:3" ht="14.4" x14ac:dyDescent="0.3">
      <c r="B106"/>
      <c r="C106"/>
    </row>
    <row r="107" spans="2:3" ht="14.4" x14ac:dyDescent="0.3">
      <c r="B107"/>
      <c r="C107"/>
    </row>
    <row r="108" spans="2:3" ht="14.4" x14ac:dyDescent="0.3">
      <c r="B108"/>
      <c r="C108"/>
    </row>
    <row r="109" spans="2:3" ht="14.4" x14ac:dyDescent="0.3">
      <c r="B109"/>
      <c r="C109"/>
    </row>
    <row r="110" spans="2:3" ht="14.4" x14ac:dyDescent="0.3">
      <c r="B110"/>
      <c r="C110"/>
    </row>
    <row r="111" spans="2:3" ht="14.4" x14ac:dyDescent="0.3">
      <c r="B111"/>
      <c r="C111"/>
    </row>
    <row r="112" spans="2:3" ht="14.4" x14ac:dyDescent="0.3">
      <c r="B112"/>
      <c r="C112"/>
    </row>
    <row r="113" spans="2:3" ht="14.4" x14ac:dyDescent="0.3">
      <c r="B113"/>
      <c r="C113"/>
    </row>
    <row r="114" spans="2:3" ht="14.4" x14ac:dyDescent="0.3">
      <c r="B114"/>
      <c r="C114"/>
    </row>
    <row r="115" spans="2:3" ht="14.4" x14ac:dyDescent="0.3">
      <c r="B115"/>
      <c r="C115"/>
    </row>
    <row r="116" spans="2:3" ht="14.4" x14ac:dyDescent="0.3">
      <c r="B116"/>
      <c r="C116"/>
    </row>
    <row r="117" spans="2:3" ht="14.4" x14ac:dyDescent="0.3">
      <c r="B117"/>
      <c r="C117"/>
    </row>
    <row r="118" spans="2:3" ht="14.4" x14ac:dyDescent="0.3">
      <c r="B118"/>
      <c r="C118"/>
    </row>
    <row r="119" spans="2:3" ht="14.4" x14ac:dyDescent="0.3">
      <c r="B119"/>
      <c r="C119"/>
    </row>
    <row r="120" spans="2:3" ht="14.4" x14ac:dyDescent="0.3">
      <c r="B120"/>
      <c r="C120"/>
    </row>
    <row r="121" spans="2:3" ht="14.4" x14ac:dyDescent="0.3">
      <c r="B121"/>
      <c r="C121"/>
    </row>
    <row r="122" spans="2:3" ht="14.4" x14ac:dyDescent="0.3">
      <c r="B122"/>
      <c r="C122"/>
    </row>
    <row r="123" spans="2:3" ht="14.4" x14ac:dyDescent="0.3">
      <c r="B123"/>
      <c r="C123"/>
    </row>
    <row r="124" spans="2:3" ht="14.4" x14ac:dyDescent="0.3">
      <c r="B124"/>
      <c r="C124"/>
    </row>
    <row r="125" spans="2:3" ht="14.4" x14ac:dyDescent="0.3">
      <c r="B125"/>
      <c r="C125"/>
    </row>
    <row r="126" spans="2:3" ht="14.4" x14ac:dyDescent="0.3">
      <c r="B126"/>
      <c r="C126"/>
    </row>
    <row r="127" spans="2:3" ht="14.4" x14ac:dyDescent="0.3">
      <c r="B127"/>
      <c r="C127"/>
    </row>
    <row r="128" spans="2:3" ht="14.4" x14ac:dyDescent="0.3">
      <c r="B128"/>
      <c r="C128"/>
    </row>
    <row r="129" spans="2:3" ht="14.4" x14ac:dyDescent="0.3">
      <c r="B129"/>
      <c r="C129"/>
    </row>
    <row r="130" spans="2:3" ht="14.4" x14ac:dyDescent="0.3">
      <c r="B130"/>
      <c r="C130"/>
    </row>
    <row r="131" spans="2:3" ht="14.4" x14ac:dyDescent="0.3">
      <c r="B131"/>
      <c r="C131"/>
    </row>
    <row r="132" spans="2:3" ht="14.4" x14ac:dyDescent="0.3">
      <c r="B132"/>
      <c r="C132"/>
    </row>
    <row r="133" spans="2:3" ht="14.4" x14ac:dyDescent="0.3">
      <c r="B133"/>
      <c r="C133"/>
    </row>
    <row r="134" spans="2:3" ht="14.4" x14ac:dyDescent="0.3">
      <c r="B134"/>
      <c r="C134"/>
    </row>
    <row r="135" spans="2:3" ht="14.4" x14ac:dyDescent="0.3">
      <c r="B135"/>
      <c r="C135"/>
    </row>
    <row r="136" spans="2:3" ht="14.4" x14ac:dyDescent="0.3">
      <c r="B136"/>
      <c r="C136"/>
    </row>
    <row r="137" spans="2:3" ht="14.4" x14ac:dyDescent="0.3">
      <c r="B137"/>
      <c r="C137"/>
    </row>
    <row r="138" spans="2:3" ht="14.4" x14ac:dyDescent="0.3">
      <c r="B138"/>
      <c r="C138"/>
    </row>
    <row r="139" spans="2:3" ht="14.4" x14ac:dyDescent="0.3">
      <c r="B139"/>
      <c r="C139"/>
    </row>
    <row r="140" spans="2:3" ht="14.4" x14ac:dyDescent="0.3">
      <c r="B140"/>
      <c r="C140"/>
    </row>
    <row r="141" spans="2:3" ht="14.4" x14ac:dyDescent="0.3">
      <c r="B141"/>
      <c r="C141"/>
    </row>
    <row r="142" spans="2:3" ht="14.4" x14ac:dyDescent="0.3">
      <c r="B142"/>
      <c r="C142"/>
    </row>
    <row r="143" spans="2:3" ht="14.4" x14ac:dyDescent="0.3">
      <c r="B143"/>
      <c r="C143"/>
    </row>
    <row r="144" spans="2:3" ht="14.4" x14ac:dyDescent="0.3">
      <c r="B144"/>
      <c r="C144"/>
    </row>
    <row r="145" spans="2:3" ht="14.4" x14ac:dyDescent="0.3">
      <c r="B145"/>
      <c r="C145"/>
    </row>
    <row r="146" spans="2:3" ht="14.4" x14ac:dyDescent="0.3">
      <c r="B146"/>
      <c r="C146"/>
    </row>
    <row r="147" spans="2:3" ht="14.4" x14ac:dyDescent="0.3">
      <c r="B147"/>
      <c r="C147"/>
    </row>
    <row r="148" spans="2:3" ht="14.4" x14ac:dyDescent="0.3">
      <c r="B148"/>
      <c r="C148"/>
    </row>
    <row r="149" spans="2:3" ht="14.4" x14ac:dyDescent="0.3">
      <c r="B149"/>
      <c r="C149"/>
    </row>
    <row r="150" spans="2:3" ht="14.4" x14ac:dyDescent="0.3">
      <c r="B150"/>
      <c r="C150"/>
    </row>
    <row r="151" spans="2:3" ht="14.4" x14ac:dyDescent="0.3">
      <c r="B151"/>
      <c r="C151"/>
    </row>
    <row r="152" spans="2:3" ht="14.4" x14ac:dyDescent="0.3">
      <c r="B152"/>
      <c r="C152"/>
    </row>
    <row r="153" spans="2:3" ht="14.4" x14ac:dyDescent="0.3">
      <c r="B153"/>
      <c r="C153"/>
    </row>
    <row r="154" spans="2:3" ht="14.4" x14ac:dyDescent="0.3">
      <c r="B154"/>
      <c r="C154"/>
    </row>
    <row r="155" spans="2:3" ht="14.4" x14ac:dyDescent="0.3">
      <c r="B155"/>
      <c r="C155"/>
    </row>
    <row r="156" spans="2:3" ht="14.4" x14ac:dyDescent="0.3">
      <c r="B156"/>
      <c r="C156"/>
    </row>
    <row r="157" spans="2:3" ht="14.4" x14ac:dyDescent="0.3">
      <c r="B157"/>
      <c r="C157"/>
    </row>
    <row r="158" spans="2:3" ht="14.4" x14ac:dyDescent="0.3">
      <c r="B158"/>
      <c r="C158"/>
    </row>
    <row r="159" spans="2:3" ht="14.4" x14ac:dyDescent="0.3">
      <c r="B159"/>
      <c r="C159"/>
    </row>
    <row r="160" spans="2:3" ht="14.4" x14ac:dyDescent="0.3">
      <c r="B160"/>
      <c r="C160"/>
    </row>
    <row r="161" spans="2:3" ht="14.4" x14ac:dyDescent="0.3">
      <c r="B161"/>
      <c r="C161"/>
    </row>
    <row r="162" spans="2:3" ht="14.4" x14ac:dyDescent="0.3">
      <c r="B162"/>
      <c r="C162"/>
    </row>
    <row r="163" spans="2:3" ht="14.4" x14ac:dyDescent="0.3">
      <c r="B163"/>
      <c r="C163"/>
    </row>
    <row r="164" spans="2:3" ht="14.4" x14ac:dyDescent="0.3">
      <c r="B164"/>
      <c r="C164"/>
    </row>
    <row r="165" spans="2:3" ht="14.4" x14ac:dyDescent="0.3">
      <c r="B165"/>
      <c r="C165"/>
    </row>
    <row r="166" spans="2:3" ht="14.4" x14ac:dyDescent="0.3">
      <c r="B166"/>
      <c r="C166"/>
    </row>
    <row r="167" spans="2:3" ht="14.4" x14ac:dyDescent="0.3">
      <c r="B167"/>
      <c r="C167"/>
    </row>
    <row r="168" spans="2:3" ht="14.4" x14ac:dyDescent="0.3">
      <c r="B168"/>
      <c r="C168"/>
    </row>
    <row r="169" spans="2:3" ht="14.4" x14ac:dyDescent="0.3">
      <c r="B169"/>
      <c r="C169"/>
    </row>
    <row r="170" spans="2:3" ht="14.4" x14ac:dyDescent="0.3">
      <c r="B170"/>
      <c r="C170"/>
    </row>
    <row r="171" spans="2:3" ht="14.4" x14ac:dyDescent="0.3">
      <c r="B171"/>
      <c r="C171"/>
    </row>
    <row r="172" spans="2:3" ht="14.4" x14ac:dyDescent="0.3">
      <c r="B172"/>
      <c r="C172"/>
    </row>
    <row r="173" spans="2:3" ht="14.4" x14ac:dyDescent="0.3">
      <c r="B173"/>
      <c r="C173"/>
    </row>
  </sheetData>
  <mergeCells count="4">
    <mergeCell ref="B7:G7"/>
    <mergeCell ref="B33:D33"/>
    <mergeCell ref="B40:D40"/>
    <mergeCell ref="F24:G24"/>
  </mergeCells>
  <pageMargins left="0.7" right="0.7" top="0.75" bottom="0.75" header="0.3" footer="0.3"/>
  <ignoredErrors>
    <ignoredError sqref="E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441116"/>
  </sheetPr>
  <dimension ref="A1:U46"/>
  <sheetViews>
    <sheetView showGridLines="0" tabSelected="1" zoomScaleNormal="100" workbookViewId="0">
      <selection activeCell="E21" sqref="E21"/>
    </sheetView>
  </sheetViews>
  <sheetFormatPr defaultColWidth="0" defaultRowHeight="14.4" zeroHeight="1" x14ac:dyDescent="0.3"/>
  <cols>
    <col min="1" max="1" width="1.6640625" customWidth="1"/>
    <col min="2" max="3" width="8.88671875" hidden="1" customWidth="1"/>
    <col min="4" max="4" width="0.88671875" customWidth="1"/>
    <col min="5" max="6" width="10.77734375" customWidth="1"/>
    <col min="7" max="7" width="0.88671875" customWidth="1"/>
    <col min="8" max="8" width="1" style="18" customWidth="1"/>
    <col min="9" max="9" width="10.6640625" customWidth="1"/>
    <col min="10" max="10" width="0.88671875" customWidth="1"/>
    <col min="11" max="12" width="7.6640625" customWidth="1"/>
    <col min="13" max="13" width="27.109375" customWidth="1"/>
    <col min="14" max="14" width="9.6640625" customWidth="1"/>
    <col min="15" max="15" width="26.77734375" customWidth="1"/>
    <col min="16" max="16" width="14.33203125" customWidth="1"/>
    <col min="17" max="17" width="14.77734375" bestFit="1" customWidth="1"/>
    <col min="18" max="18" width="5.77734375" customWidth="1"/>
    <col min="19" max="19" width="0.88671875" customWidth="1"/>
    <col min="20" max="20" width="1.6640625" customWidth="1"/>
    <col min="21" max="21" width="0" hidden="1" customWidth="1"/>
    <col min="22" max="16384" width="8.88671875" hidden="1"/>
  </cols>
  <sheetData>
    <row r="1" spans="4:20" ht="8.1" customHeight="1" x14ac:dyDescent="0.3">
      <c r="H1"/>
    </row>
    <row r="2" spans="4:20" ht="40.5" customHeight="1" x14ac:dyDescent="0.3">
      <c r="D2" s="13"/>
      <c r="E2" s="11"/>
      <c r="F2" s="11"/>
      <c r="G2" s="11"/>
      <c r="H2" s="121" t="s">
        <v>375</v>
      </c>
      <c r="I2" s="120"/>
      <c r="J2" s="120"/>
      <c r="K2" s="120"/>
      <c r="L2" s="120"/>
      <c r="M2" s="120"/>
      <c r="N2" s="120"/>
      <c r="O2" s="123"/>
      <c r="P2" s="122"/>
      <c r="Q2" s="123"/>
      <c r="R2" s="120"/>
      <c r="S2" s="12"/>
    </row>
    <row r="3" spans="4:20" ht="3.9" customHeight="1" x14ac:dyDescent="0.3"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4:20" ht="15" customHeight="1" x14ac:dyDescent="0.3">
      <c r="D4" s="6"/>
      <c r="E4" s="119"/>
      <c r="F4" s="19"/>
      <c r="G4" s="6"/>
      <c r="H4" s="1"/>
      <c r="I4" s="148" t="str">
        <f>QRY!B40</f>
        <v>MARKETING DEPARTMENT •  ALL TRAINING PROGRAM</v>
      </c>
      <c r="J4" s="148"/>
      <c r="K4" s="148"/>
      <c r="L4" s="148"/>
      <c r="M4" s="148"/>
      <c r="N4" s="148"/>
      <c r="O4" s="148"/>
      <c r="P4" s="148"/>
      <c r="Q4" s="148"/>
      <c r="R4" s="1"/>
      <c r="S4" s="7"/>
    </row>
    <row r="5" spans="4:20" ht="3.9" customHeight="1" x14ac:dyDescent="0.3"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</row>
    <row r="6" spans="4:20" ht="3.9" customHeight="1" x14ac:dyDescent="0.3">
      <c r="D6" s="108"/>
      <c r="E6" s="109"/>
      <c r="F6" s="109"/>
      <c r="G6" s="113"/>
      <c r="H6" s="11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63"/>
    </row>
    <row r="7" spans="4:20" ht="14.4" customHeight="1" x14ac:dyDescent="0.3">
      <c r="D7" s="14"/>
      <c r="E7" s="69" t="s">
        <v>96</v>
      </c>
      <c r="F7" s="63"/>
      <c r="G7" s="1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65"/>
    </row>
    <row r="8" spans="4:20" x14ac:dyDescent="0.3">
      <c r="D8" s="14"/>
      <c r="E8" s="67"/>
      <c r="F8" s="65"/>
      <c r="G8" s="6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65"/>
    </row>
    <row r="9" spans="4:20" x14ac:dyDescent="0.3">
      <c r="D9" s="14"/>
      <c r="E9" s="67"/>
      <c r="F9" s="65"/>
      <c r="G9" s="6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65"/>
    </row>
    <row r="10" spans="4:20" x14ac:dyDescent="0.3">
      <c r="D10" s="14"/>
      <c r="E10" s="68"/>
      <c r="F10" s="66"/>
      <c r="G10" s="6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65"/>
    </row>
    <row r="11" spans="4:20" ht="3.9" customHeight="1" x14ac:dyDescent="0.3">
      <c r="D11" s="14"/>
      <c r="E11" s="72"/>
      <c r="F11" s="15"/>
      <c r="G11" s="6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65"/>
    </row>
    <row r="12" spans="4:20" x14ac:dyDescent="0.3">
      <c r="D12" s="14"/>
      <c r="E12" s="69" t="s">
        <v>138</v>
      </c>
      <c r="F12" s="63"/>
      <c r="G12" s="6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65"/>
    </row>
    <row r="13" spans="4:20" x14ac:dyDescent="0.3">
      <c r="D13" s="14"/>
      <c r="E13" s="64"/>
      <c r="F13" s="65"/>
      <c r="G13" s="6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65"/>
    </row>
    <row r="14" spans="4:20" ht="3.9" customHeight="1" x14ac:dyDescent="0.3">
      <c r="D14" s="14"/>
      <c r="E14" s="64"/>
      <c r="F14" s="65"/>
      <c r="G14" s="6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65"/>
      <c r="T14" s="1"/>
    </row>
    <row r="15" spans="4:20" x14ac:dyDescent="0.3">
      <c r="D15" s="14"/>
      <c r="E15" s="74"/>
      <c r="F15" s="65"/>
      <c r="G15" s="6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65"/>
    </row>
    <row r="16" spans="4:20" x14ac:dyDescent="0.3">
      <c r="D16" s="14"/>
      <c r="E16" s="14"/>
      <c r="F16" s="65"/>
      <c r="G16" s="6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65"/>
    </row>
    <row r="17" spans="4:19" x14ac:dyDescent="0.3">
      <c r="D17" s="14"/>
      <c r="E17" s="14"/>
      <c r="F17" s="65"/>
      <c r="G17" s="6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65"/>
    </row>
    <row r="18" spans="4:19" x14ac:dyDescent="0.3">
      <c r="D18" s="14"/>
      <c r="E18" s="14"/>
      <c r="F18" s="65"/>
      <c r="G18" s="6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65"/>
    </row>
    <row r="19" spans="4:19" x14ac:dyDescent="0.3">
      <c r="D19" s="14"/>
      <c r="E19" s="75"/>
      <c r="F19" s="66"/>
      <c r="G19" s="6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65"/>
    </row>
    <row r="20" spans="4:19" ht="3.9" customHeight="1" x14ac:dyDescent="0.3">
      <c r="D20" s="14"/>
      <c r="E20" s="15"/>
      <c r="F20" s="15"/>
      <c r="G20" s="6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65"/>
    </row>
    <row r="21" spans="4:19" x14ac:dyDescent="0.3">
      <c r="D21" s="14"/>
      <c r="E21" s="69" t="s">
        <v>282</v>
      </c>
      <c r="F21" s="63"/>
      <c r="G21" s="6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65"/>
    </row>
    <row r="22" spans="4:19" x14ac:dyDescent="0.3">
      <c r="D22" s="14"/>
      <c r="E22" s="14"/>
      <c r="F22" s="65"/>
      <c r="G22" s="6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65"/>
    </row>
    <row r="23" spans="4:19" x14ac:dyDescent="0.3">
      <c r="D23" s="14"/>
      <c r="E23" s="14"/>
      <c r="F23" s="65"/>
      <c r="G23" s="6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65"/>
    </row>
    <row r="24" spans="4:19" x14ac:dyDescent="0.3">
      <c r="D24" s="14"/>
      <c r="E24" s="14"/>
      <c r="F24" s="65"/>
      <c r="G24" s="6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65"/>
    </row>
    <row r="25" spans="4:19" x14ac:dyDescent="0.3">
      <c r="D25" s="14"/>
      <c r="E25" s="70"/>
      <c r="F25" s="71"/>
      <c r="G25" s="6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5"/>
    </row>
    <row r="26" spans="4:19" x14ac:dyDescent="0.3">
      <c r="D26" s="14"/>
      <c r="E26" s="70"/>
      <c r="F26" s="71"/>
      <c r="G26" s="6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65"/>
    </row>
    <row r="27" spans="4:19" x14ac:dyDescent="0.3">
      <c r="D27" s="14"/>
      <c r="E27" s="70"/>
      <c r="F27" s="71"/>
      <c r="G27" s="6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65"/>
    </row>
    <row r="28" spans="4:19" x14ac:dyDescent="0.3">
      <c r="D28" s="14"/>
      <c r="E28" s="14"/>
      <c r="F28" s="65"/>
      <c r="G28" s="6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5"/>
    </row>
    <row r="29" spans="4:19" x14ac:dyDescent="0.3">
      <c r="D29" s="14"/>
      <c r="E29" s="14"/>
      <c r="F29" s="65"/>
      <c r="G29" s="6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5"/>
    </row>
    <row r="30" spans="4:19" x14ac:dyDescent="0.3">
      <c r="D30" s="14"/>
      <c r="E30" s="75"/>
      <c r="F30" s="66"/>
      <c r="G30" s="6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5"/>
    </row>
    <row r="31" spans="4:19" x14ac:dyDescent="0.3">
      <c r="D31" s="14"/>
      <c r="E31" s="15"/>
      <c r="F31" s="15"/>
      <c r="G31" s="6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65"/>
    </row>
    <row r="32" spans="4:19" x14ac:dyDescent="0.3">
      <c r="D32" s="14"/>
      <c r="E32" s="15"/>
      <c r="F32" s="15"/>
      <c r="G32" s="6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65"/>
    </row>
    <row r="33" spans="4:20" x14ac:dyDescent="0.3">
      <c r="D33" s="14"/>
      <c r="E33" s="124"/>
      <c r="F33" s="124"/>
      <c r="G33" s="6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65"/>
    </row>
    <row r="34" spans="4:20" x14ac:dyDescent="0.3">
      <c r="D34" s="14"/>
      <c r="E34" s="124"/>
      <c r="F34" s="124"/>
      <c r="G34" s="6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65"/>
    </row>
    <row r="35" spans="4:20" x14ac:dyDescent="0.3">
      <c r="D35" s="14"/>
      <c r="E35" s="124"/>
      <c r="F35" s="124"/>
      <c r="G35" s="6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65"/>
    </row>
    <row r="36" spans="4:20" x14ac:dyDescent="0.3">
      <c r="D36" s="14"/>
      <c r="E36" s="124"/>
      <c r="F36" s="124"/>
      <c r="G36" s="6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65"/>
    </row>
    <row r="37" spans="4:20" x14ac:dyDescent="0.3">
      <c r="D37" s="14"/>
      <c r="E37" s="124"/>
      <c r="F37" s="124"/>
      <c r="G37" s="6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65"/>
    </row>
    <row r="38" spans="4:20" x14ac:dyDescent="0.3">
      <c r="D38" s="14"/>
      <c r="E38" s="132"/>
      <c r="F38" s="132"/>
      <c r="G38" s="6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65"/>
    </row>
    <row r="39" spans="4:20" x14ac:dyDescent="0.3">
      <c r="D39" s="14"/>
      <c r="E39" s="15"/>
      <c r="F39" s="134"/>
      <c r="G39" s="6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65"/>
    </row>
    <row r="40" spans="4:20" x14ac:dyDescent="0.3">
      <c r="D40" s="14"/>
      <c r="E40" s="133" t="s">
        <v>372</v>
      </c>
      <c r="F40" s="124"/>
      <c r="G40" s="6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65"/>
    </row>
    <row r="41" spans="4:20" ht="10.199999999999999" customHeight="1" x14ac:dyDescent="0.3">
      <c r="D41" s="14"/>
      <c r="E41" s="135" t="s">
        <v>373</v>
      </c>
      <c r="F41" s="135"/>
      <c r="G41" s="6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65"/>
    </row>
    <row r="42" spans="4:20" ht="10.8" customHeight="1" x14ac:dyDescent="0.3">
      <c r="D42" s="14"/>
      <c r="E42" s="146" t="s">
        <v>374</v>
      </c>
      <c r="F42" s="146"/>
      <c r="G42" s="6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65"/>
    </row>
    <row r="43" spans="4:20" ht="10.8" customHeight="1" x14ac:dyDescent="0.3">
      <c r="D43" s="14"/>
      <c r="E43" s="147" t="s">
        <v>376</v>
      </c>
      <c r="F43" s="147"/>
      <c r="G43" s="6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65"/>
      <c r="T43" s="1"/>
    </row>
    <row r="44" spans="4:20" ht="7.8" customHeight="1" x14ac:dyDescent="0.3">
      <c r="D44" s="14"/>
      <c r="E44" s="15"/>
      <c r="F44" s="15"/>
      <c r="G44" s="6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65"/>
    </row>
    <row r="45" spans="4:20" ht="7.8" customHeight="1" x14ac:dyDescent="0.3">
      <c r="D45" s="75"/>
      <c r="E45" s="110"/>
      <c r="F45" s="110"/>
      <c r="G45" s="66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66"/>
    </row>
    <row r="46" spans="4:20" ht="9" customHeight="1" x14ac:dyDescent="0.3"/>
  </sheetData>
  <mergeCells count="3">
    <mergeCell ref="E42:F42"/>
    <mergeCell ref="E43:F43"/>
    <mergeCell ref="I4:Q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9" r:id="rId3" name="List Box 11">
              <controlPr defaultSize="0" autoLine="0" autoPict="0">
                <anchor moveWithCells="1">
                  <from>
                    <xdr:col>4</xdr:col>
                    <xdr:colOff>30480</xdr:colOff>
                    <xdr:row>12</xdr:row>
                    <xdr:rowOff>0</xdr:rowOff>
                  </from>
                  <to>
                    <xdr:col>5</xdr:col>
                    <xdr:colOff>693420</xdr:colOff>
                    <xdr:row>18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4" name="List Box 17">
              <controlPr defaultSize="0" autoLine="0" autoPict="0">
                <anchor moveWithCells="1">
                  <from>
                    <xdr:col>4</xdr:col>
                    <xdr:colOff>22860</xdr:colOff>
                    <xdr:row>21</xdr:row>
                    <xdr:rowOff>0</xdr:rowOff>
                  </from>
                  <to>
                    <xdr:col>5</xdr:col>
                    <xdr:colOff>685800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5" name="List Box 19">
              <controlPr defaultSize="0" autoLine="0" autoPict="0">
                <anchor moveWithCells="1">
                  <from>
                    <xdr:col>4</xdr:col>
                    <xdr:colOff>30480</xdr:colOff>
                    <xdr:row>7</xdr:row>
                    <xdr:rowOff>0</xdr:rowOff>
                  </from>
                  <to>
                    <xdr:col>5</xdr:col>
                    <xdr:colOff>693420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Emp_List</vt:lpstr>
      <vt:lpstr>Training_List</vt:lpstr>
      <vt:lpstr>Emp_Training_Tracker</vt:lpstr>
      <vt:lpstr>Data</vt:lpstr>
      <vt:lpstr>Index</vt:lpstr>
      <vt:lpstr>QRY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Scorpion Trades</cp:lastModifiedBy>
  <dcterms:created xsi:type="dcterms:W3CDTF">2019-10-13T11:58:38Z</dcterms:created>
  <dcterms:modified xsi:type="dcterms:W3CDTF">2022-10-29T02:36:45Z</dcterms:modified>
</cp:coreProperties>
</file>