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definedNames>
    <definedName name="_xlnm.Print_Area" localSheetId="0">Sheet1!$B$1:$M$30</definedName>
  </definedNames>
  <calcPr calcId="144525"/>
</workbook>
</file>

<file path=xl/sharedStrings.xml><?xml version="1.0" encoding="utf-8"?>
<sst xmlns="http://schemas.openxmlformats.org/spreadsheetml/2006/main" count="94" uniqueCount="40">
  <si>
    <t>Assumption on BEP Calculation  of BX</t>
  </si>
  <si>
    <t>Cattle Cost</t>
  </si>
  <si>
    <t>Purchase Price</t>
  </si>
  <si>
    <t>Description</t>
  </si>
  <si>
    <t>UOM</t>
  </si>
  <si>
    <t>HEIFER</t>
  </si>
  <si>
    <t xml:space="preserve">Type </t>
  </si>
  <si>
    <t>Medium(ORI)</t>
  </si>
  <si>
    <t>Medium</t>
  </si>
  <si>
    <t>Feeder</t>
  </si>
  <si>
    <t>Rate - tgl 09 Apr 2020</t>
  </si>
  <si>
    <t>Rp/USD</t>
  </si>
  <si>
    <t>v</t>
  </si>
  <si>
    <t>USD/Kg</t>
  </si>
  <si>
    <t>Cattle Weight</t>
  </si>
  <si>
    <t>Kg/Head</t>
  </si>
  <si>
    <t>THC  (inc. duty 5%)</t>
  </si>
  <si>
    <t>Rp/Kg</t>
  </si>
  <si>
    <t>Purchase Price (all)</t>
  </si>
  <si>
    <t>Cattle Sold weight</t>
  </si>
  <si>
    <t>Assumption DoF</t>
  </si>
  <si>
    <t>Days</t>
  </si>
  <si>
    <t>Assumption ADG</t>
  </si>
  <si>
    <t>Kg/Day</t>
  </si>
  <si>
    <t>NILAI CLAIM - cent USD</t>
  </si>
  <si>
    <t>Cattle Sold Price Calculation</t>
  </si>
  <si>
    <t>Cattle Finish Good</t>
  </si>
  <si>
    <t>Rp/kg</t>
  </si>
  <si>
    <t>Direct Cost</t>
  </si>
  <si>
    <t>OH + interest</t>
  </si>
  <si>
    <t>Total Cattle Cost</t>
  </si>
  <si>
    <t>Direct Cost Calculation</t>
  </si>
  <si>
    <t>Rp/hd/day</t>
  </si>
  <si>
    <t>Feed cost</t>
  </si>
  <si>
    <t>Med. Cost</t>
  </si>
  <si>
    <t>Labour cost</t>
  </si>
  <si>
    <t>FOH</t>
  </si>
  <si>
    <t>Total</t>
  </si>
  <si>
    <t>Rp</t>
  </si>
  <si>
    <t>OPEX +Interest</t>
  </si>
</sst>
</file>

<file path=xl/styles.xml><?xml version="1.0" encoding="utf-8"?>
<styleSheet xmlns="http://schemas.openxmlformats.org/spreadsheetml/2006/main">
  <numFmts count="7">
    <numFmt numFmtId="176" formatCode="_(* #,##0.00_);_(* \(#,##0.00\);_(* &quot;-&quot;_);_(@_)"/>
    <numFmt numFmtId="177" formatCode="_(* #,##0_);_(* \(#,##0\);_(* &quot;-&quot;??_);_(@_)"/>
    <numFmt numFmtId="178" formatCode="_-* #,##0_-;\-* #,##0_-;_-* &quot;-&quot;??_-;_-@_-"/>
    <numFmt numFmtId="179" formatCode="_-&quot;Rp&quot;* #,##0.00_-;\-&quot;Rp&quot;* #,##0.00_-;_-&quot;Rp&quot;* &quot;-&quot;??_-;_-@_-"/>
    <numFmt numFmtId="180" formatCode="_(* #,##0.00_);_(* \(#,##0.00\);_(* &quot;-&quot;??_);_(@_)"/>
    <numFmt numFmtId="181" formatCode="_-&quot;Rp&quot;* #,##0_-;\-&quot;Rp&quot;* #,##0_-;_-&quot;Rp&quot;* &quot;-&quot;??_-;_-@_-"/>
    <numFmt numFmtId="182" formatCode="_(* #,##0_);_(* \(#,##0\);_(* &quot;-&quot;_);_(@_)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4"/>
      <name val="Calibri"/>
      <charset val="134"/>
      <scheme val="minor"/>
    </font>
    <font>
      <b/>
      <sz val="10"/>
      <name val="Arial"/>
      <charset val="134"/>
    </font>
    <font>
      <sz val="12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82" fontId="0" fillId="0" borderId="0" applyFont="0" applyFill="0" applyBorder="0" applyAlignment="0" applyProtection="0"/>
    <xf numFmtId="0" fontId="1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80" fontId="0" fillId="0" borderId="0" applyFont="0" applyFill="0" applyBorder="0" applyAlignment="0" applyProtection="0"/>
    <xf numFmtId="0" fontId="25" fillId="24" borderId="13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80" fontId="0" fillId="0" borderId="2" xfId="44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182" fontId="0" fillId="0" borderId="2" xfId="37" applyFont="1" applyFill="1" applyBorder="1" applyAlignment="1">
      <alignment horizontal="left"/>
    </xf>
    <xf numFmtId="182" fontId="0" fillId="0" borderId="2" xfId="37" applyFont="1" applyFill="1" applyBorder="1" applyAlignment="1">
      <alignment horizontal="center"/>
    </xf>
    <xf numFmtId="182" fontId="0" fillId="0" borderId="1" xfId="37" applyFont="1" applyFill="1" applyBorder="1" applyAlignment="1">
      <alignment horizontal="center"/>
    </xf>
    <xf numFmtId="180" fontId="3" fillId="0" borderId="2" xfId="44" applyFont="1" applyBorder="1"/>
    <xf numFmtId="180" fontId="3" fillId="0" borderId="2" xfId="44" applyFont="1" applyBorder="1" applyAlignment="1">
      <alignment horizontal="center"/>
    </xf>
    <xf numFmtId="180" fontId="4" fillId="0" borderId="1" xfId="44" applyNumberFormat="1" applyFont="1" applyFill="1" applyBorder="1"/>
    <xf numFmtId="177" fontId="0" fillId="0" borderId="2" xfId="44" applyNumberFormat="1" applyFont="1" applyBorder="1"/>
    <xf numFmtId="177" fontId="0" fillId="0" borderId="2" xfId="44" applyNumberFormat="1" applyFont="1" applyBorder="1" applyAlignment="1">
      <alignment horizontal="center"/>
    </xf>
    <xf numFmtId="177" fontId="0" fillId="0" borderId="1" xfId="44" applyNumberFormat="1" applyFont="1" applyFill="1" applyBorder="1"/>
    <xf numFmtId="177" fontId="0" fillId="0" borderId="3" xfId="44" applyNumberFormat="1" applyFont="1" applyBorder="1"/>
    <xf numFmtId="177" fontId="0" fillId="0" borderId="3" xfId="44" applyNumberFormat="1" applyFont="1" applyBorder="1" applyAlignment="1">
      <alignment horizontal="center"/>
    </xf>
    <xf numFmtId="176" fontId="0" fillId="0" borderId="1" xfId="37" applyNumberFormat="1" applyFont="1" applyFill="1" applyBorder="1"/>
    <xf numFmtId="180" fontId="0" fillId="0" borderId="0" xfId="0" applyNumberFormat="1"/>
    <xf numFmtId="0" fontId="0" fillId="3" borderId="0" xfId="0" applyFill="1" applyBorder="1" applyAlignment="1">
      <alignment horizontal="center"/>
    </xf>
    <xf numFmtId="177" fontId="0" fillId="3" borderId="0" xfId="0" applyNumberFormat="1" applyFill="1" applyBorder="1"/>
    <xf numFmtId="0" fontId="0" fillId="0" borderId="0" xfId="0" applyBorder="1" applyAlignment="1">
      <alignment horizontal="center"/>
    </xf>
    <xf numFmtId="180" fontId="0" fillId="0" borderId="0" xfId="0" applyNumberFormat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178" fontId="0" fillId="0" borderId="0" xfId="44" applyNumberFormat="1" applyFont="1" applyFill="1"/>
    <xf numFmtId="178" fontId="0" fillId="0" borderId="4" xfId="44" applyNumberFormat="1" applyFont="1" applyFill="1" applyBorder="1"/>
    <xf numFmtId="178" fontId="0" fillId="0" borderId="0" xfId="0" applyNumberForma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178" fontId="7" fillId="0" borderId="0" xfId="0" applyNumberFormat="1" applyFont="1" applyFill="1"/>
    <xf numFmtId="3" fontId="0" fillId="0" borderId="0" xfId="0" applyNumberFormat="1" applyAlignment="1">
      <alignment horizontal="center"/>
    </xf>
    <xf numFmtId="177" fontId="0" fillId="0" borderId="0" xfId="44" applyNumberFormat="1" applyFont="1" applyFill="1"/>
    <xf numFmtId="177" fontId="0" fillId="0" borderId="0" xfId="44" applyNumberFormat="1" applyFont="1" applyFill="1" applyBorder="1"/>
    <xf numFmtId="177" fontId="0" fillId="0" borderId="4" xfId="44" applyNumberFormat="1" applyFont="1" applyFill="1" applyBorder="1"/>
    <xf numFmtId="0" fontId="0" fillId="4" borderId="1" xfId="0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/>
    </xf>
    <xf numFmtId="182" fontId="0" fillId="0" borderId="5" xfId="37" applyFont="1" applyFill="1" applyBorder="1" applyAlignment="1">
      <alignment horizontal="center"/>
    </xf>
    <xf numFmtId="180" fontId="4" fillId="0" borderId="5" xfId="44" applyNumberFormat="1" applyFont="1" applyFill="1" applyBorder="1"/>
    <xf numFmtId="180" fontId="8" fillId="0" borderId="2" xfId="44" applyFont="1" applyBorder="1" applyAlignment="1">
      <alignment horizontal="center"/>
    </xf>
    <xf numFmtId="180" fontId="4" fillId="0" borderId="2" xfId="44" applyNumberFormat="1" applyFont="1" applyFill="1" applyBorder="1"/>
    <xf numFmtId="0" fontId="8" fillId="0" borderId="0" xfId="0" applyFont="1"/>
    <xf numFmtId="177" fontId="0" fillId="0" borderId="5" xfId="44" applyNumberFormat="1" applyFont="1" applyBorder="1"/>
    <xf numFmtId="177" fontId="0" fillId="0" borderId="2" xfId="44" applyNumberFormat="1" applyFont="1" applyFill="1" applyBorder="1"/>
    <xf numFmtId="182" fontId="0" fillId="0" borderId="5" xfId="37" applyFont="1" applyBorder="1" applyAlignment="1">
      <alignment horizontal="center"/>
    </xf>
    <xf numFmtId="176" fontId="0" fillId="0" borderId="6" xfId="37" applyNumberFormat="1" applyFont="1" applyBorder="1"/>
    <xf numFmtId="176" fontId="0" fillId="0" borderId="3" xfId="37" applyNumberFormat="1" applyFont="1" applyFill="1" applyBorder="1"/>
    <xf numFmtId="177" fontId="0" fillId="3" borderId="0" xfId="0" applyNumberFormat="1" applyFill="1"/>
    <xf numFmtId="178" fontId="0" fillId="0" borderId="0" xfId="0" applyNumberFormat="1"/>
    <xf numFmtId="0" fontId="7" fillId="0" borderId="0" xfId="0" applyFont="1" applyFill="1" applyAlignment="1">
      <alignment horizontal="center"/>
    </xf>
    <xf numFmtId="0" fontId="9" fillId="0" borderId="0" xfId="0" applyFont="1"/>
    <xf numFmtId="177" fontId="0" fillId="0" borderId="0" xfId="44" applyNumberFormat="1" applyFont="1"/>
    <xf numFmtId="182" fontId="0" fillId="3" borderId="2" xfId="37" applyFont="1" applyFill="1" applyBorder="1" applyAlignment="1">
      <alignment horizontal="center"/>
    </xf>
    <xf numFmtId="180" fontId="10" fillId="0" borderId="2" xfId="44" applyNumberFormat="1" applyFont="1" applyFill="1" applyBorder="1"/>
    <xf numFmtId="180" fontId="4" fillId="0" borderId="2" xfId="44" applyNumberFormat="1" applyFont="1" applyBorder="1"/>
    <xf numFmtId="182" fontId="0" fillId="0" borderId="2" xfId="37" applyFont="1" applyBorder="1" applyAlignment="1">
      <alignment horizontal="center"/>
    </xf>
    <xf numFmtId="176" fontId="0" fillId="0" borderId="3" xfId="37" applyNumberFormat="1" applyFont="1" applyBorder="1"/>
    <xf numFmtId="178" fontId="0" fillId="0" borderId="0" xfId="44" applyNumberFormat="1" applyFont="1"/>
    <xf numFmtId="178" fontId="0" fillId="0" borderId="4" xfId="44" applyNumberFormat="1" applyFont="1" applyBorder="1"/>
    <xf numFmtId="178" fontId="7" fillId="3" borderId="0" xfId="0" applyNumberFormat="1" applyFont="1" applyFill="1"/>
    <xf numFmtId="177" fontId="0" fillId="0" borderId="0" xfId="44" applyNumberFormat="1" applyFont="1" applyBorder="1"/>
    <xf numFmtId="177" fontId="0" fillId="0" borderId="4" xfId="44" applyNumberFormat="1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0"/>
  <sheetViews>
    <sheetView tabSelected="1" zoomScale="85" zoomScaleNormal="85" workbookViewId="0">
      <selection activeCell="N16" sqref="N16"/>
    </sheetView>
  </sheetViews>
  <sheetFormatPr defaultColWidth="9" defaultRowHeight="15.75"/>
  <cols>
    <col min="2" max="2" width="23.14" customWidth="1"/>
    <col min="3" max="3" width="13.7133333333333" customWidth="1"/>
    <col min="4" max="4" width="12.7133333333333" customWidth="1"/>
    <col min="5" max="5" width="5.05333333333333" customWidth="1"/>
    <col min="6" max="7" width="12.7133333333333" customWidth="1"/>
    <col min="8" max="8" width="5.99333333333333" customWidth="1"/>
    <col min="9" max="10" width="11.2266666666667" customWidth="1"/>
    <col min="11" max="11" width="11.2266666666667" hidden="1" customWidth="1"/>
    <col min="12" max="12" width="12.7133333333333" hidden="1" customWidth="1"/>
  </cols>
  <sheetData>
    <row r="1" ht="18" spans="2:2">
      <c r="B1" s="1" t="s">
        <v>0</v>
      </c>
    </row>
    <row r="2" spans="6:10">
      <c r="F2" s="36" t="s">
        <v>1</v>
      </c>
      <c r="G2" s="36"/>
      <c r="I2" s="36" t="s">
        <v>2</v>
      </c>
      <c r="J2" s="36"/>
    </row>
    <row r="3" spans="2:12">
      <c r="B3" s="2" t="s">
        <v>3</v>
      </c>
      <c r="C3" s="2" t="s">
        <v>4</v>
      </c>
      <c r="D3" s="2" t="s">
        <v>5</v>
      </c>
      <c r="E3" s="37"/>
      <c r="F3" s="2" t="s">
        <v>4</v>
      </c>
      <c r="G3" s="2" t="s">
        <v>5</v>
      </c>
      <c r="H3" s="38"/>
      <c r="I3" s="2" t="s">
        <v>4</v>
      </c>
      <c r="J3" s="2" t="s">
        <v>5</v>
      </c>
      <c r="K3" s="38"/>
      <c r="L3" s="38"/>
    </row>
    <row r="4" spans="2:12">
      <c r="B4" s="3" t="s">
        <v>6</v>
      </c>
      <c r="C4" s="4"/>
      <c r="D4" s="5" t="s">
        <v>7</v>
      </c>
      <c r="E4" s="39"/>
      <c r="F4" s="4"/>
      <c r="G4" s="40" t="s">
        <v>8</v>
      </c>
      <c r="I4" s="4"/>
      <c r="J4" s="40" t="s">
        <v>8</v>
      </c>
      <c r="L4" s="4" t="s">
        <v>9</v>
      </c>
    </row>
    <row r="5" spans="2:13">
      <c r="B5" s="6" t="s">
        <v>10</v>
      </c>
      <c r="C5" s="7" t="s">
        <v>11</v>
      </c>
      <c r="D5" s="8">
        <v>15800</v>
      </c>
      <c r="E5" s="41"/>
      <c r="F5" s="7" t="s">
        <v>11</v>
      </c>
      <c r="G5" s="7">
        <v>15800</v>
      </c>
      <c r="H5" t="s">
        <v>12</v>
      </c>
      <c r="I5" s="7" t="s">
        <v>11</v>
      </c>
      <c r="J5" s="7">
        <v>15800</v>
      </c>
      <c r="K5" t="s">
        <v>12</v>
      </c>
      <c r="L5" s="56">
        <v>15800</v>
      </c>
      <c r="M5" t="s">
        <v>12</v>
      </c>
    </row>
    <row r="6" ht="18" spans="2:12">
      <c r="B6" s="9" t="s">
        <v>2</v>
      </c>
      <c r="C6" s="10" t="s">
        <v>13</v>
      </c>
      <c r="D6" s="11">
        <f>+(D9-700)/(D5*1.05)</f>
        <v>2.45718969230291</v>
      </c>
      <c r="E6" s="42"/>
      <c r="F6" s="43" t="s">
        <v>13</v>
      </c>
      <c r="G6" s="44">
        <v>2.46</v>
      </c>
      <c r="H6" s="45" t="s">
        <v>12</v>
      </c>
      <c r="I6" s="43" t="s">
        <v>13</v>
      </c>
      <c r="J6" s="57">
        <f>+(J9-700)/(J5*1.05)</f>
        <v>2.4599709367315</v>
      </c>
      <c r="K6" s="45"/>
      <c r="L6" s="58">
        <f>+(L9-700)/(L5*1.05)</f>
        <v>2.51173624479055</v>
      </c>
    </row>
    <row r="7" spans="2:13">
      <c r="B7" s="12" t="s">
        <v>14</v>
      </c>
      <c r="C7" s="13" t="s">
        <v>15</v>
      </c>
      <c r="D7" s="14">
        <v>355</v>
      </c>
      <c r="E7" s="46"/>
      <c r="F7" s="13" t="s">
        <v>15</v>
      </c>
      <c r="G7" s="47">
        <v>355</v>
      </c>
      <c r="H7" t="s">
        <v>12</v>
      </c>
      <c r="I7" s="13" t="s">
        <v>15</v>
      </c>
      <c r="J7" s="47">
        <v>355</v>
      </c>
      <c r="K7" t="s">
        <v>12</v>
      </c>
      <c r="L7" s="12">
        <v>310</v>
      </c>
      <c r="M7" t="s">
        <v>12</v>
      </c>
    </row>
    <row r="8" spans="2:12">
      <c r="B8" s="12" t="s">
        <v>16</v>
      </c>
      <c r="C8" s="13" t="s">
        <v>17</v>
      </c>
      <c r="D8" s="14"/>
      <c r="E8" s="46"/>
      <c r="F8" s="13" t="s">
        <v>17</v>
      </c>
      <c r="G8" s="47"/>
      <c r="I8" s="13" t="s">
        <v>17</v>
      </c>
      <c r="J8" s="47"/>
      <c r="L8" s="12"/>
    </row>
    <row r="9" spans="2:12">
      <c r="B9" s="12" t="s">
        <v>18</v>
      </c>
      <c r="C9" s="13" t="s">
        <v>17</v>
      </c>
      <c r="D9" s="8">
        <f>+(D17*D10)/D7</f>
        <v>41464.7769953052</v>
      </c>
      <c r="E9" s="41"/>
      <c r="F9" s="13" t="s">
        <v>17</v>
      </c>
      <c r="G9" s="7">
        <f>+(G5*G6*1.05)+700</f>
        <v>41511.4</v>
      </c>
      <c r="I9" s="13" t="s">
        <v>17</v>
      </c>
      <c r="J9" s="7">
        <f>(J17*J10)/J7</f>
        <v>41510.9178403756</v>
      </c>
      <c r="L9" s="59">
        <f>+(L17*L10)/L7</f>
        <v>42369.7043010753</v>
      </c>
    </row>
    <row r="10" spans="2:13">
      <c r="B10" s="12" t="s">
        <v>19</v>
      </c>
      <c r="C10" s="13" t="s">
        <v>15</v>
      </c>
      <c r="D10" s="8">
        <v>420</v>
      </c>
      <c r="E10" s="48"/>
      <c r="F10" s="13" t="s">
        <v>15</v>
      </c>
      <c r="G10" s="7">
        <f>+(G11*G12)+G7</f>
        <v>421</v>
      </c>
      <c r="I10" s="13" t="s">
        <v>15</v>
      </c>
      <c r="J10" s="7">
        <v>420</v>
      </c>
      <c r="K10" t="s">
        <v>12</v>
      </c>
      <c r="L10" s="59">
        <v>420</v>
      </c>
      <c r="M10" t="s">
        <v>12</v>
      </c>
    </row>
    <row r="11" spans="2:12">
      <c r="B11" s="12" t="s">
        <v>20</v>
      </c>
      <c r="C11" s="13" t="s">
        <v>21</v>
      </c>
      <c r="D11" s="8">
        <f>+(D10-D7)/D12</f>
        <v>54.1666666666667</v>
      </c>
      <c r="E11" s="41"/>
      <c r="F11" s="13" t="s">
        <v>21</v>
      </c>
      <c r="G11" s="7">
        <v>55</v>
      </c>
      <c r="H11" t="s">
        <v>12</v>
      </c>
      <c r="I11" s="13" t="s">
        <v>21</v>
      </c>
      <c r="J11" s="7">
        <f>(J10-J7)/J12</f>
        <v>54.1666666666667</v>
      </c>
      <c r="L11" s="59">
        <f>+(L10-L7)/L12</f>
        <v>91.6666666666667</v>
      </c>
    </row>
    <row r="12" spans="2:13">
      <c r="B12" s="15" t="s">
        <v>22</v>
      </c>
      <c r="C12" s="16" t="s">
        <v>23</v>
      </c>
      <c r="D12" s="17">
        <v>1.2</v>
      </c>
      <c r="E12" s="49"/>
      <c r="F12" s="16" t="s">
        <v>23</v>
      </c>
      <c r="G12" s="50">
        <v>1.2</v>
      </c>
      <c r="H12" t="s">
        <v>12</v>
      </c>
      <c r="I12" s="16" t="s">
        <v>23</v>
      </c>
      <c r="J12" s="50">
        <v>1.2</v>
      </c>
      <c r="K12" t="s">
        <v>12</v>
      </c>
      <c r="L12" s="60">
        <v>1.2</v>
      </c>
      <c r="M12" t="s">
        <v>12</v>
      </c>
    </row>
    <row r="13" spans="4:12">
      <c r="D13" s="18"/>
      <c r="E13" s="18"/>
      <c r="L13" s="18"/>
    </row>
    <row r="14" hidden="1" spans="2:12">
      <c r="B14" s="19" t="s">
        <v>24</v>
      </c>
      <c r="C14" s="19"/>
      <c r="D14" s="20">
        <f>(2.67-D6)*100</f>
        <v>21.2810307697095</v>
      </c>
      <c r="E14" s="51"/>
      <c r="L14" s="20">
        <f>(2.67-L6)*100</f>
        <v>15.8263755209448</v>
      </c>
    </row>
    <row r="15" hidden="1" spans="2:12">
      <c r="B15" s="21"/>
      <c r="C15" s="21"/>
      <c r="D15" s="22"/>
      <c r="E15" s="18"/>
      <c r="L15" s="22"/>
    </row>
    <row r="16" spans="2:12">
      <c r="B16" s="23" t="s">
        <v>25</v>
      </c>
      <c r="C16" s="24"/>
      <c r="D16" s="25"/>
      <c r="L16" s="25"/>
    </row>
    <row r="17" spans="2:12">
      <c r="B17" t="s">
        <v>26</v>
      </c>
      <c r="C17" s="24" t="s">
        <v>27</v>
      </c>
      <c r="D17" s="26">
        <f>+D21-D18-D20</f>
        <v>35047.6091269841</v>
      </c>
      <c r="E17" s="26"/>
      <c r="F17" s="24" t="s">
        <v>27</v>
      </c>
      <c r="G17" s="26">
        <f>G9*G7/G10</f>
        <v>35003.674584323</v>
      </c>
      <c r="I17" s="24" t="s">
        <v>27</v>
      </c>
      <c r="J17" s="26">
        <f>J21-J20-J18</f>
        <v>35086.6091269841</v>
      </c>
      <c r="L17" s="61">
        <f>+L21-L18-L20</f>
        <v>31272.876984127</v>
      </c>
    </row>
    <row r="18" spans="2:12">
      <c r="B18" t="s">
        <v>28</v>
      </c>
      <c r="C18" s="24" t="s">
        <v>27</v>
      </c>
      <c r="D18" s="27">
        <f>+D28/D10</f>
        <v>4447.85714285715</v>
      </c>
      <c r="E18" s="26"/>
      <c r="F18" s="24" t="s">
        <v>27</v>
      </c>
      <c r="G18" s="27">
        <f>+G28/G10</f>
        <v>4505.55819477435</v>
      </c>
      <c r="I18" s="24" t="s">
        <v>27</v>
      </c>
      <c r="J18" s="27">
        <f>+J28/J10</f>
        <v>4447.85714285714</v>
      </c>
      <c r="L18" s="62">
        <f>+L28/L10</f>
        <v>7527.14285714286</v>
      </c>
    </row>
    <row r="19" spans="3:12">
      <c r="C19" s="24" t="s">
        <v>27</v>
      </c>
      <c r="D19" s="28"/>
      <c r="E19" s="52"/>
      <c r="F19" s="24" t="s">
        <v>27</v>
      </c>
      <c r="G19" s="28"/>
      <c r="I19" s="24" t="s">
        <v>27</v>
      </c>
      <c r="J19" s="28"/>
      <c r="L19" s="52"/>
    </row>
    <row r="20" spans="2:12">
      <c r="B20" t="s">
        <v>29</v>
      </c>
      <c r="C20" s="24" t="s">
        <v>27</v>
      </c>
      <c r="D20" s="27">
        <f>+D30/D10</f>
        <v>1004.53373015873</v>
      </c>
      <c r="E20" s="26"/>
      <c r="F20" s="24" t="s">
        <v>27</v>
      </c>
      <c r="G20" s="27">
        <f>+G30/G10</f>
        <v>1017.56532066508</v>
      </c>
      <c r="I20" s="24" t="s">
        <v>27</v>
      </c>
      <c r="J20" s="27">
        <f>+J30/J10</f>
        <v>1004.53373015873</v>
      </c>
      <c r="L20" s="62">
        <f>+L30/L10</f>
        <v>1699.98015873016</v>
      </c>
    </row>
    <row r="21" spans="2:13">
      <c r="B21" s="29" t="s">
        <v>30</v>
      </c>
      <c r="C21" s="30" t="s">
        <v>27</v>
      </c>
      <c r="D21" s="31">
        <v>40500</v>
      </c>
      <c r="E21" s="31"/>
      <c r="F21" s="53" t="s">
        <v>27</v>
      </c>
      <c r="G21" s="31">
        <f>SUM(G17:G20)</f>
        <v>40526.7980997625</v>
      </c>
      <c r="H21" s="54"/>
      <c r="I21" s="53" t="s">
        <v>27</v>
      </c>
      <c r="J21" s="31">
        <v>40539</v>
      </c>
      <c r="K21" s="54" t="s">
        <v>12</v>
      </c>
      <c r="L21" s="63">
        <v>40500</v>
      </c>
      <c r="M21" t="s">
        <v>12</v>
      </c>
    </row>
    <row r="23" spans="2:5">
      <c r="B23" t="s">
        <v>31</v>
      </c>
      <c r="C23" s="24" t="s">
        <v>32</v>
      </c>
      <c r="D23" s="24"/>
      <c r="E23" s="24"/>
    </row>
    <row r="24" spans="2:12">
      <c r="B24" t="s">
        <v>33</v>
      </c>
      <c r="C24" s="32">
        <v>31359</v>
      </c>
      <c r="D24" s="33">
        <f>+C24*D11</f>
        <v>1698612.5</v>
      </c>
      <c r="E24" s="33"/>
      <c r="F24" s="32">
        <v>31359</v>
      </c>
      <c r="G24" s="33">
        <f>+F24*G11</f>
        <v>1724745</v>
      </c>
      <c r="I24" s="32">
        <v>31359</v>
      </c>
      <c r="J24" s="33">
        <f>+I24*J11</f>
        <v>1698612.5</v>
      </c>
      <c r="L24" s="55">
        <f>+C24*L11</f>
        <v>2874575</v>
      </c>
    </row>
    <row r="25" spans="2:12">
      <c r="B25" t="s">
        <v>34</v>
      </c>
      <c r="C25" s="32">
        <v>56</v>
      </c>
      <c r="D25" s="33">
        <f>+C25*D11</f>
        <v>3033.33333333333</v>
      </c>
      <c r="E25" s="33"/>
      <c r="F25" s="32">
        <v>56</v>
      </c>
      <c r="G25" s="33">
        <f>+F25*G11</f>
        <v>3080</v>
      </c>
      <c r="I25" s="32">
        <v>56</v>
      </c>
      <c r="J25" s="33">
        <f>+I25*J11</f>
        <v>3033.33333333333</v>
      </c>
      <c r="L25" s="55">
        <f>+C25*L11</f>
        <v>5133.33333333333</v>
      </c>
    </row>
    <row r="26" spans="2:12">
      <c r="B26" t="s">
        <v>35</v>
      </c>
      <c r="C26" s="32">
        <v>531</v>
      </c>
      <c r="D26" s="34">
        <f>+C26*D11</f>
        <v>28762.5</v>
      </c>
      <c r="E26" s="33"/>
      <c r="F26" s="32">
        <v>531</v>
      </c>
      <c r="G26" s="34">
        <f>+F26*G11</f>
        <v>29205</v>
      </c>
      <c r="I26" s="32">
        <v>531</v>
      </c>
      <c r="J26" s="34">
        <f>+I26*J11</f>
        <v>28762.5</v>
      </c>
      <c r="L26" s="64">
        <f>+C26*L11</f>
        <v>48675</v>
      </c>
    </row>
    <row r="27" spans="2:12">
      <c r="B27" t="s">
        <v>36</v>
      </c>
      <c r="C27" s="32">
        <v>2542</v>
      </c>
      <c r="D27" s="35">
        <f>+C27*D11</f>
        <v>137691.666666667</v>
      </c>
      <c r="E27" s="33"/>
      <c r="F27" s="32">
        <v>2542</v>
      </c>
      <c r="G27" s="35">
        <f>+F27*G11</f>
        <v>139810</v>
      </c>
      <c r="I27" s="32">
        <v>2542</v>
      </c>
      <c r="J27" s="35">
        <f>+I27*J11</f>
        <v>137691.666666667</v>
      </c>
      <c r="L27" s="65">
        <f>+C27*L11</f>
        <v>233016.666666667</v>
      </c>
    </row>
    <row r="28" spans="2:12">
      <c r="B28" t="s">
        <v>37</v>
      </c>
      <c r="C28" s="32" t="s">
        <v>38</v>
      </c>
      <c r="D28" s="33">
        <f>+SUM(D24:D27)</f>
        <v>1868100</v>
      </c>
      <c r="E28" s="33"/>
      <c r="F28" s="32" t="s">
        <v>38</v>
      </c>
      <c r="G28" s="33">
        <f>+SUM(G24:G27)</f>
        <v>1896840</v>
      </c>
      <c r="I28" s="32" t="s">
        <v>38</v>
      </c>
      <c r="J28" s="33">
        <f>+SUM(J24:J27)</f>
        <v>1868100</v>
      </c>
      <c r="L28" s="55">
        <f>+SUM(L24:L27)</f>
        <v>3161400</v>
      </c>
    </row>
    <row r="29" spans="3:12">
      <c r="C29" s="32"/>
      <c r="D29" s="33"/>
      <c r="E29" s="55"/>
      <c r="F29" s="32"/>
      <c r="G29" s="33"/>
      <c r="I29" s="32"/>
      <c r="J29" s="33"/>
      <c r="L29" s="55"/>
    </row>
    <row r="30" spans="2:12">
      <c r="B30" t="s">
        <v>39</v>
      </c>
      <c r="C30" s="32">
        <v>7789</v>
      </c>
      <c r="D30" s="33">
        <f>+C30*D11</f>
        <v>421904.166666667</v>
      </c>
      <c r="E30" s="33"/>
      <c r="F30" s="32">
        <v>7789</v>
      </c>
      <c r="G30" s="33">
        <f>+F30*G11</f>
        <v>428395</v>
      </c>
      <c r="I30" s="32">
        <v>7789</v>
      </c>
      <c r="J30" s="33">
        <f>+I30*J11</f>
        <v>421904.166666667</v>
      </c>
      <c r="L30" s="55">
        <f>+C30*L11</f>
        <v>713991.666666667</v>
      </c>
    </row>
  </sheetData>
  <mergeCells count="3">
    <mergeCell ref="F2:G2"/>
    <mergeCell ref="I2:J2"/>
    <mergeCell ref="B14:C14"/>
  </mergeCells>
  <pageMargins left="0.7" right="0.7" top="0.75" bottom="0.75" header="0.3" footer="0.3"/>
  <pageSetup paperSize="1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 Fu (GGL)</dc:creator>
  <cp:lastModifiedBy>ms</cp:lastModifiedBy>
  <dcterms:created xsi:type="dcterms:W3CDTF">2020-04-22T14:29:00Z</dcterms:created>
  <dcterms:modified xsi:type="dcterms:W3CDTF">2020-06-19T08:53:21Z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