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ciaro\Documents\20.-ENERGY 291\HW6\"/>
    </mc:Choice>
  </mc:AlternateContent>
  <bookViews>
    <workbookView xWindow="0" yWindow="0" windowWidth="8925" windowHeight="2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10" i="1"/>
  <c r="F18" i="1"/>
  <c r="F17" i="1"/>
  <c r="F16" i="1"/>
  <c r="F15" i="1"/>
  <c r="F22" i="1"/>
  <c r="F20" i="1"/>
  <c r="F23" i="1"/>
  <c r="F26" i="1"/>
  <c r="F27" i="1" s="1"/>
  <c r="F30" i="1"/>
  <c r="F21" i="1"/>
  <c r="I21" i="1"/>
  <c r="I22" i="1"/>
  <c r="F31" i="1"/>
  <c r="F32" i="1"/>
  <c r="C10" i="1"/>
  <c r="C8" i="1"/>
  <c r="C11" i="1"/>
  <c r="C9" i="1"/>
  <c r="F33" i="1" l="1"/>
  <c r="F35" i="1"/>
  <c r="I31" i="1"/>
  <c r="I20" i="1"/>
</calcChain>
</file>

<file path=xl/sharedStrings.xml><?xml version="1.0" encoding="utf-8"?>
<sst xmlns="http://schemas.openxmlformats.org/spreadsheetml/2006/main" count="55" uniqueCount="43">
  <si>
    <t>rtankin</t>
  </si>
  <si>
    <t>m</t>
  </si>
  <si>
    <t>pi</t>
  </si>
  <si>
    <t>kst</t>
  </si>
  <si>
    <t>kins</t>
  </si>
  <si>
    <t>Cpsalt</t>
  </si>
  <si>
    <t>Lst</t>
  </si>
  <si>
    <t>Htank</t>
  </si>
  <si>
    <t>PARAMETERS</t>
  </si>
  <si>
    <t>T0 ini</t>
  </si>
  <si>
    <t>T0</t>
  </si>
  <si>
    <t>T1</t>
  </si>
  <si>
    <t>T2</t>
  </si>
  <si>
    <t>HOUR</t>
  </si>
  <si>
    <t>sigma</t>
  </si>
  <si>
    <t>K</t>
  </si>
  <si>
    <t xml:space="preserve">T0 min </t>
  </si>
  <si>
    <t>Energy Loss with Min T0</t>
  </si>
  <si>
    <t>kJ/(kgK)</t>
  </si>
  <si>
    <t>W/(mK)</t>
  </si>
  <si>
    <t>hconv</t>
  </si>
  <si>
    <t>W/(m^2K)</t>
  </si>
  <si>
    <t>Required mass to store 100GJ</t>
  </si>
  <si>
    <t>Required Energy</t>
  </si>
  <si>
    <t>kJ</t>
  </si>
  <si>
    <t>kg</t>
  </si>
  <si>
    <t>=</t>
  </si>
  <si>
    <t>GJ</t>
  </si>
  <si>
    <t>Ntanks</t>
  </si>
  <si>
    <t>Salt density</t>
  </si>
  <si>
    <t>kg/m3</t>
  </si>
  <si>
    <t>Vtank</t>
  </si>
  <si>
    <t>m3</t>
  </si>
  <si>
    <t>afordable energy loss</t>
  </si>
  <si>
    <t>Lins</t>
  </si>
  <si>
    <t xml:space="preserve"> Inital Heat Storage</t>
  </si>
  <si>
    <t>Heat Storage Limit</t>
  </si>
  <si>
    <t>Average  heat loss</t>
  </si>
  <si>
    <t>Exponential decay</t>
  </si>
  <si>
    <t>Maximum Loss we can afford after 12 hours</t>
  </si>
  <si>
    <t>Minmum  T0 at the end of 12 hours</t>
  </si>
  <si>
    <t>Rate of Decay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</si>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</sst>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2" fontId="0" fillId="0" borderId="0" xfId="0" applyNumberFormat="1"/>
    <xf numFmtId="0" fontId="0" fillId="2" borderId="0" xfId="0" applyFill="1"/>
    <xf numFmtId="43" fontId="0" fillId="0" borderId="0" xfId="0" applyNumberFormat="1"/>
    <xf numFmtId="169" fontId="0" fillId="0" borderId="0" xfId="1" applyNumberFormat="1" applyFont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L20" sqref="L20"/>
    </sheetView>
  </sheetViews>
  <sheetFormatPr defaultRowHeight="15" x14ac:dyDescent="0.25"/>
  <cols>
    <col min="2" max="2" width="15.7109375" bestFit="1" customWidth="1"/>
    <col min="3" max="3" width="10" bestFit="1" customWidth="1"/>
    <col min="5" max="5" width="40" bestFit="1" customWidth="1"/>
    <col min="6" max="6" width="19" bestFit="1" customWidth="1"/>
  </cols>
  <sheetData>
    <row r="1" spans="2:13" x14ac:dyDescent="0.25">
      <c r="B1" t="s">
        <v>8</v>
      </c>
    </row>
    <row r="2" spans="2:13" x14ac:dyDescent="0.25">
      <c r="B2" t="s">
        <v>5</v>
      </c>
      <c r="C2">
        <v>1.6</v>
      </c>
      <c r="D2" t="s">
        <v>18</v>
      </c>
    </row>
    <row r="3" spans="2:13" x14ac:dyDescent="0.25">
      <c r="B3" t="s">
        <v>2</v>
      </c>
      <c r="C3">
        <v>3.1415999999999999</v>
      </c>
    </row>
    <row r="4" spans="2:13" x14ac:dyDescent="0.25">
      <c r="B4" t="s">
        <v>3</v>
      </c>
      <c r="C4">
        <v>40</v>
      </c>
      <c r="D4" t="s">
        <v>19</v>
      </c>
    </row>
    <row r="5" spans="2:13" x14ac:dyDescent="0.25">
      <c r="B5" t="s">
        <v>4</v>
      </c>
      <c r="C5">
        <v>0.4</v>
      </c>
      <c r="D5" t="s">
        <v>19</v>
      </c>
    </row>
    <row r="6" spans="2:13" x14ac:dyDescent="0.25">
      <c r="B6" t="s">
        <v>20</v>
      </c>
      <c r="C6">
        <v>15</v>
      </c>
      <c r="D6" t="s">
        <v>21</v>
      </c>
    </row>
    <row r="7" spans="2:13" x14ac:dyDescent="0.25">
      <c r="B7" t="s">
        <v>7</v>
      </c>
      <c r="C7">
        <v>3</v>
      </c>
      <c r="D7" t="s">
        <v>1</v>
      </c>
    </row>
    <row r="8" spans="2:13" x14ac:dyDescent="0.25">
      <c r="B8" t="s">
        <v>9</v>
      </c>
      <c r="C8">
        <f>520+273.15</f>
        <v>793.15</v>
      </c>
      <c r="D8" t="s">
        <v>15</v>
      </c>
      <c r="L8" s="7" t="s">
        <v>38</v>
      </c>
      <c r="M8" s="8"/>
    </row>
    <row r="9" spans="2:13" x14ac:dyDescent="0.25">
      <c r="B9" t="s">
        <v>14</v>
      </c>
      <c r="C9">
        <f>5.67*10^-8</f>
        <v>5.6699999999999998E-8</v>
      </c>
      <c r="L9" s="9" t="s">
        <v>42</v>
      </c>
      <c r="M9" s="9" t="s">
        <v>10</v>
      </c>
    </row>
    <row r="10" spans="2:13" x14ac:dyDescent="0.25">
      <c r="B10" t="s">
        <v>16</v>
      </c>
      <c r="C10">
        <f>131+273.15</f>
        <v>404.15</v>
      </c>
      <c r="L10" s="6">
        <v>1</v>
      </c>
      <c r="M10" s="6">
        <f>$C$8*(1-$F$18)^L10</f>
        <v>789.83309589392752</v>
      </c>
    </row>
    <row r="11" spans="2:13" x14ac:dyDescent="0.25">
      <c r="B11" t="s">
        <v>23</v>
      </c>
      <c r="C11">
        <f>100*10^6</f>
        <v>100000000</v>
      </c>
      <c r="D11" t="s">
        <v>24</v>
      </c>
      <c r="L11" s="6">
        <v>2</v>
      </c>
      <c r="M11" s="6">
        <f t="shared" ref="M11:M21" si="0">$C$8*(1-$F$18)^L11</f>
        <v>786.53006287510073</v>
      </c>
    </row>
    <row r="12" spans="2:13" x14ac:dyDescent="0.25">
      <c r="B12" t="s">
        <v>29</v>
      </c>
      <c r="C12">
        <v>1870</v>
      </c>
      <c r="D12" t="s">
        <v>30</v>
      </c>
      <c r="L12" s="6">
        <v>3</v>
      </c>
      <c r="M12" s="6">
        <f t="shared" si="0"/>
        <v>783.24084293549311</v>
      </c>
    </row>
    <row r="13" spans="2:13" x14ac:dyDescent="0.25">
      <c r="L13" s="6">
        <v>4</v>
      </c>
      <c r="M13" s="6">
        <f t="shared" si="0"/>
        <v>779.96537830966395</v>
      </c>
    </row>
    <row r="14" spans="2:13" x14ac:dyDescent="0.25">
      <c r="E14" s="3" t="s">
        <v>13</v>
      </c>
      <c r="F14" s="3">
        <v>0</v>
      </c>
      <c r="L14" s="6">
        <v>5</v>
      </c>
      <c r="M14" s="6">
        <f t="shared" si="0"/>
        <v>776.70361147374422</v>
      </c>
    </row>
    <row r="15" spans="2:13" x14ac:dyDescent="0.25">
      <c r="E15" t="s">
        <v>22</v>
      </c>
      <c r="F15" s="1">
        <f>C11/(C2*(C8-C10))</f>
        <v>160668.38046272492</v>
      </c>
      <c r="G15" t="s">
        <v>25</v>
      </c>
      <c r="L15" s="6">
        <v>6</v>
      </c>
      <c r="M15" s="6">
        <f t="shared" si="0"/>
        <v>773.45548514442635</v>
      </c>
    </row>
    <row r="16" spans="2:13" x14ac:dyDescent="0.25">
      <c r="E16" t="s">
        <v>39</v>
      </c>
      <c r="F16" s="5">
        <f>0.1*C11</f>
        <v>10000000</v>
      </c>
      <c r="L16" s="6">
        <v>7</v>
      </c>
      <c r="M16" s="6">
        <f t="shared" si="0"/>
        <v>770.22094227795742</v>
      </c>
    </row>
    <row r="17" spans="5:13" x14ac:dyDescent="0.25">
      <c r="E17" t="s">
        <v>40</v>
      </c>
      <c r="F17" s="4">
        <f>C8-(F16/(C2*F15))</f>
        <v>754.25</v>
      </c>
      <c r="L17" s="6">
        <v>8</v>
      </c>
      <c r="M17" s="6">
        <f t="shared" si="0"/>
        <v>766.9999260691385</v>
      </c>
    </row>
    <row r="18" spans="5:13" x14ac:dyDescent="0.25">
      <c r="E18" t="s">
        <v>41</v>
      </c>
      <c r="F18">
        <f>1-((F17/C8)^(1/12))</f>
        <v>4.1819379765144493E-3</v>
      </c>
      <c r="L18" s="6">
        <v>9</v>
      </c>
      <c r="M18" s="6">
        <f t="shared" si="0"/>
        <v>763.79237995032622</v>
      </c>
    </row>
    <row r="19" spans="5:13" x14ac:dyDescent="0.25">
      <c r="L19" s="6">
        <v>10</v>
      </c>
      <c r="M19" s="6">
        <f t="shared" si="0"/>
        <v>760.59824759043954</v>
      </c>
    </row>
    <row r="20" spans="5:13" x14ac:dyDescent="0.25">
      <c r="E20" t="s">
        <v>17</v>
      </c>
      <c r="F20" s="1">
        <f>C2*F15*(C10)</f>
        <v>103894601.54241644</v>
      </c>
      <c r="G20" t="s">
        <v>24</v>
      </c>
      <c r="H20" t="s">
        <v>26</v>
      </c>
      <c r="I20">
        <f>F20/(10^6)</f>
        <v>103.89460154241644</v>
      </c>
      <c r="J20" t="s">
        <v>27</v>
      </c>
      <c r="L20" s="6">
        <v>11</v>
      </c>
      <c r="M20" s="6">
        <f t="shared" si="0"/>
        <v>757.41747289397085</v>
      </c>
    </row>
    <row r="21" spans="5:13" x14ac:dyDescent="0.25">
      <c r="E21" t="s">
        <v>35</v>
      </c>
      <c r="F21" s="1">
        <f>F15*C2*C8</f>
        <v>203894601.54241642</v>
      </c>
      <c r="G21" t="s">
        <v>24</v>
      </c>
      <c r="I21">
        <f t="shared" ref="I21:I22" si="1">F21/(10^6)</f>
        <v>203.89460154241641</v>
      </c>
      <c r="J21" t="s">
        <v>27</v>
      </c>
      <c r="L21" s="6">
        <v>12</v>
      </c>
      <c r="M21" s="6">
        <f t="shared" si="0"/>
        <v>754.24999999999989</v>
      </c>
    </row>
    <row r="22" spans="5:13" x14ac:dyDescent="0.25">
      <c r="E22" t="s">
        <v>36</v>
      </c>
      <c r="F22" s="4">
        <f>0.9*F20</f>
        <v>93505141.388174802</v>
      </c>
      <c r="G22" t="s">
        <v>24</v>
      </c>
      <c r="I22">
        <f t="shared" si="1"/>
        <v>93.505141388174806</v>
      </c>
      <c r="J22" t="s">
        <v>27</v>
      </c>
    </row>
    <row r="23" spans="5:13" x14ac:dyDescent="0.25">
      <c r="E23" t="s">
        <v>37</v>
      </c>
      <c r="F23">
        <f>0.1*C11/12</f>
        <v>833333.33333333337</v>
      </c>
    </row>
    <row r="25" spans="5:13" x14ac:dyDescent="0.25">
      <c r="E25" t="s">
        <v>28</v>
      </c>
      <c r="F25">
        <v>50</v>
      </c>
    </row>
    <row r="26" spans="5:13" x14ac:dyDescent="0.25">
      <c r="E26" t="s">
        <v>31</v>
      </c>
      <c r="F26" s="2">
        <f>(F15/C12)/F25</f>
        <v>1.7183784006708547</v>
      </c>
      <c r="G26" t="s">
        <v>32</v>
      </c>
    </row>
    <row r="27" spans="5:13" x14ac:dyDescent="0.25">
      <c r="E27" t="s">
        <v>0</v>
      </c>
      <c r="F27" s="2">
        <f>SQRT(F26/(C3*C7))</f>
        <v>0.42699553240108029</v>
      </c>
      <c r="G27" t="s">
        <v>1</v>
      </c>
    </row>
    <row r="29" spans="5:13" x14ac:dyDescent="0.25">
      <c r="E29" s="3" t="s">
        <v>13</v>
      </c>
      <c r="F29" s="3">
        <v>1</v>
      </c>
    </row>
    <row r="30" spans="5:13" x14ac:dyDescent="0.25">
      <c r="E30" t="s">
        <v>33</v>
      </c>
      <c r="F30" s="1">
        <f>0.1*C11/12</f>
        <v>833333.33333333337</v>
      </c>
      <c r="G30" t="s">
        <v>24</v>
      </c>
    </row>
    <row r="31" spans="5:13" x14ac:dyDescent="0.25">
      <c r="E31" t="s">
        <v>10</v>
      </c>
      <c r="F31">
        <f>C8-(F30/(C2*F15))</f>
        <v>789.9083333333333</v>
      </c>
      <c r="G31" t="s">
        <v>15</v>
      </c>
      <c r="H31" t="s">
        <v>26</v>
      </c>
      <c r="I31">
        <f>F31-273.15</f>
        <v>516.75833333333333</v>
      </c>
    </row>
    <row r="32" spans="5:13" x14ac:dyDescent="0.25">
      <c r="E32" t="s">
        <v>6</v>
      </c>
      <c r="F32">
        <f>(0.1-0.02)/2</f>
        <v>0.04</v>
      </c>
    </row>
    <row r="33" spans="5:6" x14ac:dyDescent="0.25">
      <c r="E33" t="s">
        <v>11</v>
      </c>
      <c r="F33">
        <f>F31-F30/(F25*2*C3*C4*3600*(((F27^2)/F32)+(C7/(LN((F27+F32)/F27)))))</f>
        <v>789.90784934833562</v>
      </c>
    </row>
    <row r="34" spans="5:6" x14ac:dyDescent="0.25">
      <c r="E34" t="s">
        <v>34</v>
      </c>
      <c r="F34">
        <v>0.15</v>
      </c>
    </row>
    <row r="35" spans="5:6" x14ac:dyDescent="0.25">
      <c r="E35" t="s">
        <v>12</v>
      </c>
      <c r="F35">
        <f>F31-F30/(F25*2*C3*C5*3600*(((F27^2)/F34)+(C7/(LN((F27+F32+F34)/(F27+F32))))))</f>
        <v>789.75464675308649</v>
      </c>
    </row>
  </sheetData>
  <mergeCells count="1"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Grecia</dc:creator>
  <cp:lastModifiedBy>Grecia</cp:lastModifiedBy>
  <dcterms:created xsi:type="dcterms:W3CDTF">2019-02-27T22:52:06Z</dcterms:created>
  <dcterms:modified xsi:type="dcterms:W3CDTF">2019-03-01T17:12:18Z</dcterms:modified>
</cp:coreProperties>
</file>