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ridurjonasdottir/Desktop/Global Health/Global Health -Country Health Profile Report/Data/"/>
    </mc:Choice>
  </mc:AlternateContent>
  <xr:revisionPtr revIDLastSave="0" documentId="13_ncr:1_{AA09F7D1-3B05-A547-8D60-1E54E47E0DAD}" xr6:coauthVersionLast="46" xr6:coauthVersionMax="46" xr10:uidLastSave="{00000000-0000-0000-0000-000000000000}"/>
  <bookViews>
    <workbookView xWindow="600" yWindow="480" windowWidth="28800" windowHeight="16520" firstSheet="1" activeTab="7" xr2:uid="{51658058-8315-A640-B733-1DFC39D6EEC8}"/>
  </bookViews>
  <sheets>
    <sheet name="Burden of Disease" sheetId="8" r:id="rId1"/>
    <sheet name="Life Expectancy" sheetId="7" r:id="rId2"/>
    <sheet name="Mortality rate" sheetId="4" r:id="rId3"/>
    <sheet name="Years of Life Lost" sheetId="10" r:id="rId4"/>
    <sheet name="U5MR" sheetId="3" r:id="rId5"/>
    <sheet name="Fertility and Birth rate" sheetId="5" r:id="rId6"/>
    <sheet name="Vaccination Programs" sheetId="11" r:id="rId7"/>
    <sheet name="CO2 emissions" sheetId="9" r:id="rId8"/>
    <sheet name="GNI" sheetId="12" r:id="rId9"/>
    <sheet name="Subsistence from Denmark" sheetId="13" r:id="rId10"/>
  </sheets>
  <definedNames>
    <definedName name="_xlnm._FilterDatabase" localSheetId="8" hidden="1">GNI!$L$8:$M$8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50" i="5" l="1"/>
  <c r="F9" i="13"/>
  <c r="G43" i="7"/>
  <c r="H72" i="3" a="1"/>
  <c r="H72" i="3" s="1"/>
  <c r="H73" i="3" s="1" a="1"/>
  <c r="H73" i="3" s="1"/>
  <c r="I49" i="3"/>
  <c r="B63" i="5"/>
  <c r="P11" i="7" a="1"/>
  <c r="P11" i="7" s="1"/>
  <c r="P12" i="7" s="1" a="1"/>
  <c r="P12" i="7" s="1"/>
  <c r="D176" i="3" a="1"/>
  <c r="D176" i="3" s="1"/>
  <c r="D177" i="3" s="1" a="1"/>
  <c r="D177" i="3" s="1"/>
  <c r="D171" i="3" a="1"/>
  <c r="D171" i="3" s="1"/>
  <c r="D172" i="3" s="1" a="1"/>
  <c r="D172" i="3" s="1"/>
  <c r="D168" i="3" a="1"/>
  <c r="D168" i="3" s="1"/>
  <c r="D169" i="3" s="1" a="1"/>
  <c r="D169" i="3" s="1"/>
  <c r="C165" i="3"/>
  <c r="D130" i="3" a="1"/>
  <c r="D130" i="3" s="1"/>
  <c r="D131" i="3" s="1" a="1"/>
  <c r="D131" i="3" s="1"/>
  <c r="D127" i="3" a="1"/>
  <c r="D127" i="3" s="1"/>
  <c r="D128" i="3" s="1" a="1"/>
  <c r="D128" i="3" s="1"/>
  <c r="D122" i="3" a="1"/>
  <c r="D122" i="3" s="1"/>
  <c r="D123" i="3" s="1" a="1"/>
  <c r="D123" i="3" s="1"/>
  <c r="D119" i="3" a="1"/>
  <c r="D119" i="3" s="1"/>
  <c r="D120" i="3" s="1" a="1"/>
  <c r="D120" i="3" s="1"/>
  <c r="D116" i="3" a="1"/>
  <c r="D116" i="3" s="1"/>
  <c r="D117" i="3" s="1" a="1"/>
  <c r="D117" i="3" s="1"/>
  <c r="C28" i="8" l="1"/>
  <c r="C17" i="8"/>
  <c r="C16" i="8"/>
  <c r="C62" i="5" l="1"/>
  <c r="B62" i="5"/>
  <c r="A62" i="5"/>
  <c r="C61" i="5"/>
  <c r="B61" i="5"/>
  <c r="AG58" i="3" l="1"/>
  <c r="AF58" i="3"/>
  <c r="F16" i="3" l="1" a="1"/>
  <c r="F16" i="3" s="1"/>
  <c r="F17" i="3" s="1" a="1"/>
  <c r="F17" i="3" s="1"/>
  <c r="F5" i="3" a="1"/>
  <c r="F5" i="3" s="1"/>
  <c r="F6" i="3" s="1" a="1"/>
  <c r="F6" i="3" s="1"/>
  <c r="E15" i="4" a="1"/>
  <c r="E15" i="4" s="1"/>
  <c r="E16" i="4" s="1" a="1"/>
  <c r="E16" i="4" s="1"/>
  <c r="E9" i="4" a="1"/>
  <c r="E9" i="4" s="1"/>
  <c r="E10" i="4" s="1" a="1"/>
  <c r="E1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<sst xmlns="http://schemas.openxmlformats.org/spreadsheetml/2006/main" count="1011" uniqueCount="537">
  <si>
    <t>Source</t>
  </si>
  <si>
    <t>Unit</t>
  </si>
  <si>
    <t>per 1,000 people</t>
  </si>
  <si>
    <t>%</t>
  </si>
  <si>
    <t>Number</t>
  </si>
  <si>
    <t>per 1,000 female adults</t>
  </si>
  <si>
    <t>Indicator</t>
  </si>
  <si>
    <t>World Bank, Population Estimates and Projections</t>
  </si>
  <si>
    <t>years</t>
  </si>
  <si>
    <t>per 1,000 male adults</t>
  </si>
  <si>
    <t>Series</t>
  </si>
  <si>
    <t>Mortality rate, adult, female (per 1,000 female adults)</t>
  </si>
  <si>
    <t>Death rate, crude (per 1,000 people)</t>
  </si>
  <si>
    <t>Life expectancy at birth, female (years)</t>
  </si>
  <si>
    <t>Life expectancy at birth, total (years)</t>
  </si>
  <si>
    <t>Mortality rate, adult, male (per 1,000 male adults)</t>
  </si>
  <si>
    <t>Population growth (annual %)</t>
  </si>
  <si>
    <t>Population, total</t>
  </si>
  <si>
    <t>Greenland</t>
  </si>
  <si>
    <t>Institute for Health Metrics and Evaluation, GBD 2017 - Health-related Sustainable Development Goals (SDG) Indicators 1990-2030</t>
  </si>
  <si>
    <t>per 1,000 livebirths</t>
  </si>
  <si>
    <t>Measure</t>
  </si>
  <si>
    <t>Unscaled value</t>
  </si>
  <si>
    <t>World Bank, Health Nutrition and Population Statistics</t>
  </si>
  <si>
    <t>Iceland</t>
  </si>
  <si>
    <t>Life expectancy at birth, male (years)</t>
  </si>
  <si>
    <t>Location</t>
  </si>
  <si>
    <t>Canada</t>
  </si>
  <si>
    <t>Under-5 Mort - Past</t>
  </si>
  <si>
    <t>United States</t>
  </si>
  <si>
    <t>Australia</t>
  </si>
  <si>
    <t>New Zealand</t>
  </si>
  <si>
    <t>Japan</t>
  </si>
  <si>
    <t>Denmark</t>
  </si>
  <si>
    <t>Germany</t>
  </si>
  <si>
    <t>Greece</t>
  </si>
  <si>
    <t>Argentina</t>
  </si>
  <si>
    <t>Russia</t>
  </si>
  <si>
    <t>Mongolia</t>
  </si>
  <si>
    <t>Colombia</t>
  </si>
  <si>
    <t>Mexico</t>
  </si>
  <si>
    <t>Venezuela</t>
  </si>
  <si>
    <t>Cuba</t>
  </si>
  <si>
    <t>Brazil</t>
  </si>
  <si>
    <t>China</t>
  </si>
  <si>
    <t>Myanmar</t>
  </si>
  <si>
    <t>Iraq</t>
  </si>
  <si>
    <t>India</t>
  </si>
  <si>
    <t>Namibia</t>
  </si>
  <si>
    <t>South Africa</t>
  </si>
  <si>
    <t>Swaziland</t>
  </si>
  <si>
    <t>Guinea-Bissau</t>
  </si>
  <si>
    <t>Eritrea</t>
  </si>
  <si>
    <t>Ethiopia</t>
  </si>
  <si>
    <t>Malawi</t>
  </si>
  <si>
    <t>Under-5 Mort - Past - Unscaled value</t>
  </si>
  <si>
    <t>Year</t>
  </si>
  <si>
    <t>U5MR</t>
  </si>
  <si>
    <t>X2-X1 / X1</t>
  </si>
  <si>
    <t>per woman</t>
  </si>
  <si>
    <t>Birth rate, crude (per 1,000 people)</t>
  </si>
  <si>
    <t>Fertility rate, total (births per woman)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</si>
  <si>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</si>
  <si>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</si>
  <si>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</si>
  <si>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</si>
  <si>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</si>
  <si>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</si>
  <si>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</si>
  <si>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</si>
  <si>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</si>
  <si>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</si>
  <si>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</si>
  <si>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</si>
  <si>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</si>
  <si>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</si>
  <si>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</si>
  <si>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</si>
  <si>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</si>
  <si>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</si>
  <si>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</si>
  <si>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</si>
  <si>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</si>
  <si>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</si>
  <si>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</si>
  <si>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</si>
  <si>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</si>
  <si>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</si>
  <si>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</si>
  <si>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</si>
  <si>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</si>
  <si>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</si>
  <si>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</si>
  <si>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</si>
  <si>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</si>
  <si>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</si>
  <si>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</si>
  <si>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</si>
  <si>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</si>
  <si>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</si>
  <si>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</si>
  <si>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</si>
  <si>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</si>
  <si>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</si>
  <si>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</si>
  <si>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</si>
  <si>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</si>
  <si>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</si>
  <si>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/>
  </si>
  <si>
    <t>c%</t>
  </si>
  <si>
    <t>c% 1990-2017</t>
  </si>
  <si>
    <t>Total</t>
  </si>
  <si>
    <t>Male</t>
  </si>
  <si>
    <t>Female</t>
  </si>
  <si>
    <t>°°°°°°</t>
  </si>
  <si>
    <t>GRL</t>
  </si>
  <si>
    <t>SP.DYN.LE00.IN</t>
  </si>
  <si>
    <t>Country Name</t>
  </si>
  <si>
    <t>Country Code</t>
  </si>
  <si>
    <t>Indicator Name</t>
  </si>
  <si>
    <t>Indicator Code</t>
  </si>
  <si>
    <t>Cancer</t>
  </si>
  <si>
    <t>Heart Disease</t>
  </si>
  <si>
    <t xml:space="preserve">Suicide </t>
  </si>
  <si>
    <t xml:space="preserve">Other circulatory </t>
  </si>
  <si>
    <t>Respiratory</t>
  </si>
  <si>
    <t>Accidents</t>
  </si>
  <si>
    <t>Infectious Diseases</t>
  </si>
  <si>
    <t>Digestive system</t>
  </si>
  <si>
    <t>Endocrine</t>
  </si>
  <si>
    <t>Homicide</t>
  </si>
  <si>
    <t>Other</t>
  </si>
  <si>
    <t>source</t>
  </si>
  <si>
    <t>https://www.statista.com/statistics/1112663/deaths-in-greenland-by-cause/</t>
  </si>
  <si>
    <t>Other 2</t>
  </si>
  <si>
    <t>Suicide</t>
  </si>
  <si>
    <t>Sum</t>
  </si>
  <si>
    <t>IHME, GBD 2017 - Health-related Sustainable Development Goals (SDG) Indicators 1990-2030</t>
  </si>
  <si>
    <t>World » Latin America and Caribbean » Caribbean » Puerto Rico - Under-5 Mort - Goal 3: Ensure healthy lives and promote well-being for all at all ages » Target 3.2: By 2030, end preventable deaths of newborns and children under 5 years of age, with all countries aiming to reduce neonatal mortality to at least as low as 12 per 1,000 live births and under-5 mortality to at least as low as 25 per 1,000 live births. » 3.2.1: Under-5 mortality rate (probability of dying before the age of 5 per 1,000 livebirths) - Projection - Scaled value » Scaled - 95% Uncertainty Interval - Lower Bound</t>
  </si>
  <si>
    <t>Puerto Rico - Under-5 Mort - 3.2.1: Under-5 mortality rate (probability of dying before the age of 5 per 1,000 livebirths) - Past - Unscaled value</t>
  </si>
  <si>
    <t xml:space="preserve">IHME, IHME Infant and Child Mortality Estimates, February 2011 </t>
  </si>
  <si>
    <t>per 1000 births</t>
  </si>
  <si>
    <t xml:space="preserve">Europe, Western » France - Under 5 Mortality </t>
  </si>
  <si>
    <t>Yale Center for Environmental Law &amp; Policy, Environmental Performance Index</t>
  </si>
  <si>
    <t>0=Farthest from achieving target, 100=Closest to achieving target</t>
  </si>
  <si>
    <t>French Polynesia - Child Mortality</t>
  </si>
  <si>
    <t>UNSD, Sustainable Development Goals, 2020</t>
  </si>
  <si>
    <t>per 1,000 live births</t>
  </si>
  <si>
    <t>Polynesia - Goal 3: Ensure healthy lives and promote well-being for all at all ages » Target: 3.2 By 2030, end preventable deaths of newborns and children under 5 years of age, with all countries aiming to reduce neonatal mortality to at least as low as 12 per 1,000 live births and under-5 mortality to at least as low as 25 per 1,000 live births » Indicator: 3.2.1 Under-five mortality rate » Under-five mortality rate, by sex (deaths per 1,000 live births) - Both sex » Female - All Area - All age ranges or no breaks by age » Under 5 years old - Estimated Data - All products - Bound » Mid-point</t>
  </si>
  <si>
    <t>Interpolation</t>
  </si>
  <si>
    <t>source: https://www.worldometers.info/demographics/french-polynesia-demographics/</t>
  </si>
  <si>
    <t>Netherlands</t>
  </si>
  <si>
    <t>numbers</t>
  </si>
  <si>
    <t>Netherlands - Number of under-five deaths</t>
  </si>
  <si>
    <t>World Bank, World Development Indicators (WDI)</t>
  </si>
  <si>
    <t>deaths per 1,000 live births</t>
  </si>
  <si>
    <t>Netherlands - Mortality rate, under-5 (per 1,000 live births)</t>
  </si>
  <si>
    <t>source: World Bank, World Development Indicators (WDI)</t>
  </si>
  <si>
    <t>source: Institute for Health Metrics and Evaluation, GBD 2017 - Health-related Sustainable Development Goals (SDG) Indicators 1990-2030</t>
  </si>
  <si>
    <t>*United States</t>
  </si>
  <si>
    <t>*Puerto Rico</t>
  </si>
  <si>
    <t>*Denmark</t>
  </si>
  <si>
    <t>*Greenland</t>
  </si>
  <si>
    <t>*France</t>
  </si>
  <si>
    <t>**French Polynesia</t>
  </si>
  <si>
    <t>***Netherlands</t>
  </si>
  <si>
    <t>Curacao</t>
  </si>
  <si>
    <t>source: Pan american Health Organization</t>
  </si>
  <si>
    <t>^Curacao</t>
  </si>
  <si>
    <t>^Bermuda</t>
  </si>
  <si>
    <t>United Kingdom - Mortality rate, under-5 (per 1,000 live births)</t>
  </si>
  <si>
    <t>***UK</t>
  </si>
  <si>
    <t>*Canada</t>
  </si>
  <si>
    <t>*Mexico</t>
  </si>
  <si>
    <t>*Colombia</t>
  </si>
  <si>
    <t>*Venezuela</t>
  </si>
  <si>
    <t>*Cuba</t>
  </si>
  <si>
    <t>*Brazil</t>
  </si>
  <si>
    <t>*Iceland</t>
  </si>
  <si>
    <t>*Germany</t>
  </si>
  <si>
    <t>*Greece</t>
  </si>
  <si>
    <t>*Russia</t>
  </si>
  <si>
    <t>*China</t>
  </si>
  <si>
    <t>*Mongolia</t>
  </si>
  <si>
    <t>*Japan</t>
  </si>
  <si>
    <t>*India</t>
  </si>
  <si>
    <t>*Australia</t>
  </si>
  <si>
    <t>*New Zealand</t>
  </si>
  <si>
    <t>*Iraq</t>
  </si>
  <si>
    <t>*Guinea-Bissau</t>
  </si>
  <si>
    <t>*Eritrea</t>
  </si>
  <si>
    <t>*Ethiopia</t>
  </si>
  <si>
    <t>*Malawi</t>
  </si>
  <si>
    <t>*South Africa</t>
  </si>
  <si>
    <t>CO2 emissions (metric tons per capita)</t>
  </si>
  <si>
    <t>CUW</t>
  </si>
  <si>
    <t>DNK</t>
  </si>
  <si>
    <t>NLD</t>
  </si>
  <si>
    <t>Low &amp; middle income</t>
  </si>
  <si>
    <t>LMY</t>
  </si>
  <si>
    <t>High income</t>
  </si>
  <si>
    <t>HIC</t>
  </si>
  <si>
    <t>F</t>
  </si>
  <si>
    <t>M</t>
  </si>
  <si>
    <t>2006-2010</t>
  </si>
  <si>
    <t>1994-1998</t>
  </si>
  <si>
    <t>1986-1990</t>
  </si>
  <si>
    <t>1976-1980</t>
  </si>
  <si>
    <t>WB, World Development Indicators (WDI)</t>
  </si>
  <si>
    <t>World » Europe &amp; Central Asia » Denmark - Health » Mortality » Mortality rate, under-5 (per 1,000 live births)</t>
  </si>
  <si>
    <t>70.8</t>
  </si>
  <si>
    <t>X</t>
  </si>
  <si>
    <t>65+ and risk groups</t>
  </si>
  <si>
    <t>&gt;60 years and risk groups</t>
  </si>
  <si>
    <t>6-35 months, 
65+ years and risk groups</t>
  </si>
  <si>
    <t xml:space="preserve">Influenza 65+ </t>
  </si>
  <si>
    <t xml:space="preserve">Risk groups </t>
  </si>
  <si>
    <t>..</t>
  </si>
  <si>
    <t>Risk groups only</t>
  </si>
  <si>
    <t>At birth, 3, 5 and
 12 months</t>
  </si>
  <si>
    <t>Hepatitis b</t>
  </si>
  <si>
    <t>Risk groups</t>
  </si>
  <si>
    <t>-</t>
  </si>
  <si>
    <t>6 and 8 months</t>
  </si>
  <si>
    <t>Meningococal disease gr. C</t>
  </si>
  <si>
    <t>3 immunizations for girls 10-12 years</t>
  </si>
  <si>
    <t>12-13 years (girls only)</t>
  </si>
  <si>
    <t>Girls: 12 years</t>
  </si>
  <si>
    <t>Girls: 12-13 years</t>
  </si>
  <si>
    <t>HPV</t>
  </si>
  <si>
    <t>2, 3 and 
5 months</t>
  </si>
  <si>
    <t>Rotavirus</t>
  </si>
  <si>
    <t>3, 5 and
 12 months</t>
  </si>
  <si>
    <t>3, 5 and 
12 months</t>
  </si>
  <si>
    <t>3,5 and
 12 months</t>
  </si>
  <si>
    <t>3, 5 and 12
 months and 5 years</t>
  </si>
  <si>
    <t>Haemophilus influenza b</t>
  </si>
  <si>
    <t>Fertile women</t>
  </si>
  <si>
    <t>Rubella, only</t>
  </si>
  <si>
    <t>18 months and 6-8 years</t>
  </si>
  <si>
    <t>15 months and 11-12 years</t>
  </si>
  <si>
    <t>18 months and 12 years</t>
  </si>
  <si>
    <t>12-18 months
 and 6 years</t>
  </si>
  <si>
    <t>15 months, 4 years</t>
  </si>
  <si>
    <t>Measles, Mumps, Rubella</t>
  </si>
  <si>
    <t>IPV: 3, 5 and 12 months,
 5-6 years</t>
  </si>
  <si>
    <t>IPV: 3, 5 and 12 months,
 7-8 years 15-16 years</t>
  </si>
  <si>
    <t>IPV: 3, 5, 12 
months and 14 years</t>
  </si>
  <si>
    <t>IPV: 3, 5 and 12 
months and 4 years</t>
  </si>
  <si>
    <t>IPV: 3, 5, 12 
months and 5 years</t>
  </si>
  <si>
    <t>Polio</t>
  </si>
  <si>
    <t>3, 5 and 12 
months, 5-6 and 14-16 years</t>
  </si>
  <si>
    <t>3, 5 and 12 months,
 7-8 years 15-16 years</t>
  </si>
  <si>
    <t>3, 5, 12
 months, 4 and 14 years</t>
  </si>
  <si>
    <t>3, 5 and 12 
months 4 and 14-15 years</t>
  </si>
  <si>
    <t>Diphtheria</t>
  </si>
  <si>
    <t>3, 5 and 12
 months 4 and 14-15 years</t>
  </si>
  <si>
    <t>Tetanus</t>
  </si>
  <si>
    <t>3, 5 and 12 
months, 7-8 years</t>
  </si>
  <si>
    <t>3, 5, 12 
months, 4 and 14 years</t>
  </si>
  <si>
    <t>3, 5 and 12 
months and 5 years</t>
  </si>
  <si>
    <t>Pertussis</t>
  </si>
  <si>
    <t>Only for risk 
group children under 7 years</t>
  </si>
  <si>
    <t>At birth</t>
  </si>
  <si>
    <t>BCG</t>
  </si>
  <si>
    <t xml:space="preserve">3, 5 and 12 
months </t>
  </si>
  <si>
    <t>3, 5 and 12
 months, 65+ years</t>
  </si>
  <si>
    <t>3, 5, 12 
months, &gt;60 years and risk groups</t>
  </si>
  <si>
    <t>3, 5 and 12
 months + risk
 group children under 5 years</t>
  </si>
  <si>
    <t>Pneumococcus</t>
  </si>
  <si>
    <t>Sweden</t>
  </si>
  <si>
    <t>Norway</t>
  </si>
  <si>
    <t>Finland</t>
  </si>
  <si>
    <t>Health Statistics Report for the Nordic Countries 2017 &amp; WHO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</si>
  <si>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</si>
  <si>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</si>
  <si>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</si>
  <si>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</si>
  <si>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</si>
  <si>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</si>
  <si>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</si>
  <si>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Armenia</t>
  </si>
  <si>
    <t>American Samoa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</si>
  <si>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</si>
  <si>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</si>
  <si>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</si>
  <si>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</si>
  <si>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</si>
  <si>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</si>
  <si>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</si>
  <si>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</si>
  <si>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</si>
  <si>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</si>
  <si>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</si>
  <si>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</si>
  <si>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</si>
  <si>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</si>
  <si>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</si>
  <si>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</si>
  <si>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Barbados</t>
  </si>
  <si>
    <t>Brunei Darussalam</t>
  </si>
  <si>
    <t>Bhutan</t>
  </si>
  <si>
    <t>Botswana</t>
  </si>
  <si>
    <t>Central African Republic</t>
  </si>
  <si>
    <t>Central Europe and the Baltics</t>
  </si>
  <si>
    <t>Switzerland</t>
  </si>
  <si>
    <t>Channel Islands</t>
  </si>
  <si>
    <t>Chile</t>
  </si>
  <si>
    <t>Cote d'Ivoire</t>
  </si>
  <si>
    <t>Cameroon</t>
  </si>
  <si>
    <t>Congo, Dem. Rep.</t>
  </si>
  <si>
    <t>Congo, Rep.</t>
  </si>
  <si>
    <t>Comoros</t>
  </si>
  <si>
    <t>Cabo Verde</t>
  </si>
  <si>
    <t>Costa Rica</t>
  </si>
  <si>
    <t>Caribbean small states</t>
  </si>
  <si>
    <t>Cayman Islands</t>
  </si>
  <si>
    <t>Cyprus</t>
  </si>
  <si>
    <t>Czech Republic</t>
  </si>
  <si>
    <t>Djibouti</t>
  </si>
  <si>
    <t>Dominica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</si>
  <si>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</si>
  <si>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</si>
  <si>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</si>
  <si>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</si>
  <si>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</si>
  <si>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</si>
  <si>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</si>
  <si>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</si>
  <si>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</si>
  <si>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</si>
  <si>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Spain</t>
  </si>
  <si>
    <t>Estonia</t>
  </si>
  <si>
    <t>European Union</t>
  </si>
  <si>
    <t>Fragile and conflict affected situations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</si>
  <si>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</si>
  <si>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</si>
  <si>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</si>
  <si>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</si>
  <si>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</si>
  <si>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</si>
  <si>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</si>
  <si>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</si>
  <si>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</si>
  <si>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</si>
  <si>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</si>
  <si>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</si>
  <si>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Grenada</t>
  </si>
  <si>
    <t>Guatemala</t>
  </si>
  <si>
    <t>Guam</t>
  </si>
  <si>
    <t>Guyana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</si>
  <si>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</si>
  <si>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</si>
  <si>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</si>
  <si>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</si>
  <si>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</si>
  <si>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</si>
  <si>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</si>
  <si>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</si>
  <si>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</si>
  <si>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</si>
  <si>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</si>
  <si>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</si>
  <si>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</si>
  <si>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Not classified</t>
  </si>
  <si>
    <t>Ireland</t>
  </si>
  <si>
    <t>Iran, Islamic Rep.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</si>
  <si>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</si>
  <si>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</si>
  <si>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</si>
  <si>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</si>
  <si>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</si>
  <si>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</si>
  <si>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</si>
  <si>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</si>
  <si>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</si>
  <si>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</si>
  <si>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</si>
  <si>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</si>
  <si>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</si>
  <si>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</si>
  <si>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</si>
  <si>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</si>
  <si>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</si>
  <si>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</si>
  <si>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</si>
  <si>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</si>
  <si>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</si>
  <si>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</si>
  <si>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</si>
  <si>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</si>
  <si>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</si>
  <si>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</si>
  <si>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</si>
  <si>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</si>
  <si>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</si>
  <si>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</si>
  <si>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</si>
  <si>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</si>
  <si>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</si>
  <si>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</si>
  <si>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</si>
  <si>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</si>
  <si>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</si>
  <si>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Marshall Islands</t>
  </si>
  <si>
    <t>Middle income</t>
  </si>
  <si>
    <t>North Macedonia</t>
  </si>
  <si>
    <t>Mali</t>
  </si>
  <si>
    <t>Malta</t>
  </si>
  <si>
    <t>Middle East &amp; North Africa (excluding high income)</t>
  </si>
  <si>
    <t>Montenegro</t>
  </si>
  <si>
    <t>Northern Mariana Islands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</si>
  <si>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</si>
  <si>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</si>
  <si>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</si>
  <si>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</si>
  <si>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</si>
  <si>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</si>
  <si>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</si>
  <si>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</si>
  <si>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</si>
  <si>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Nepal</t>
  </si>
  <si>
    <t>Nauru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</si>
  <si>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</si>
  <si>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</si>
  <si>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</si>
  <si>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</si>
  <si>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</si>
  <si>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</si>
  <si>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</si>
  <si>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</si>
  <si>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</si>
  <si>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</si>
  <si>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</si>
  <si>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</si>
  <si>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</si>
  <si>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</si>
  <si>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</si>
  <si>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</si>
  <si>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</si>
  <si>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</si>
  <si>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</si>
  <si>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</si>
  <si>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</si>
  <si>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</si>
  <si>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</si>
  <si>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</si>
  <si>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</si>
  <si>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</si>
  <si>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</si>
  <si>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</si>
  <si>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</si>
  <si>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</si>
  <si>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</si>
  <si>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</si>
  <si>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</si>
  <si>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</si>
  <si>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</si>
  <si>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</si>
  <si>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</si>
  <si>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</si>
  <si>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</si>
  <si>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</si>
  <si>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</si>
  <si>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</si>
  <si>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</si>
  <si>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</si>
  <si>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</si>
  <si>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</si>
  <si>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</si>
  <si>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</si>
  <si>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</si>
  <si>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</si>
  <si>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</si>
  <si>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</si>
  <si>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</si>
  <si>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</si>
  <si>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</si>
  <si>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</si>
  <si>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</si>
  <si>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</si>
  <si>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</si>
  <si>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</si>
  <si>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</si>
  <si>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</si>
  <si>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</si>
  <si>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</si>
  <si>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</si>
  <si>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</si>
  <si>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</si>
  <si>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</si>
  <si>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</si>
  <si>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</si>
  <si>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</si>
  <si>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</si>
  <si>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</si>
  <si>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</si>
  <si>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</si>
  <si>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</si>
  <si>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</si>
  <si>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</si>
  <si>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</si>
  <si>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</si>
  <si>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Zambia</t>
  </si>
  <si>
    <t>Zimbabwe</t>
  </si>
  <si>
    <t>2019</t>
  </si>
  <si>
    <t>GNI per capita, Atlas method (current US$)</t>
  </si>
  <si>
    <t>NY.GNP.PCAP.CD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</si>
  <si>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</si>
  <si>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</si>
  <si>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</si>
  <si>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</si>
  <si>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</si>
  <si>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</si>
  <si>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</si>
  <si>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</si>
  <si>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</si>
  <si>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</si>
  <si>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</si>
  <si>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</si>
  <si>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</si>
  <si>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2020</t>
  </si>
  <si>
    <t>UNSD, National Accounts Main Aggregates Database</t>
  </si>
  <si>
    <t>USD</t>
  </si>
  <si>
    <t>World » Greenland - GNI » Per capita GNI at current prices, US Dollars</t>
  </si>
  <si>
    <t>Source: KNOEMA</t>
  </si>
  <si>
    <t>MIC</t>
  </si>
  <si>
    <t>LIC</t>
  </si>
  <si>
    <t>Date</t>
  </si>
  <si>
    <t>EU</t>
  </si>
  <si>
    <t>USA</t>
  </si>
  <si>
    <t>GNI per capita for various countries</t>
  </si>
  <si>
    <t>GDP</t>
  </si>
  <si>
    <t>Subsistence</t>
  </si>
  <si>
    <t>approx 25%</t>
  </si>
  <si>
    <t>Source: Greenland Statistical Bank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</si>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</sst>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6" fillId="3" borderId="0" applyNumberFormat="0" applyBorder="0" applyAlignment="0" applyProtection="0"/>
  </cellStyleXfs>
  <cellXfs count="34">
    <xf numFmtId="0" fontId="0" fillId="0" borderId="0" xfId="0"/>
    <xf numFmtId="0" fontId="1" fillId="0" borderId="0" xfId="1"/>
    <xf numFmtId="1" fontId="0" fillId="0" borderId="0" xfId="0" applyNumberFormat="1"/>
    <xf numFmtId="0" fontId="0" fillId="0" borderId="0" xfId="0" applyAlignment="1">
      <alignment horizontal="center" vertical="center" wrapText="1"/>
    </xf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8" xfId="0" applyBorder="1"/>
    <xf numFmtId="1" fontId="0" fillId="0" borderId="7" xfId="0" applyNumberFormat="1" applyBorder="1"/>
    <xf numFmtId="1" fontId="0" fillId="0" borderId="9" xfId="0" applyNumberFormat="1" applyBorder="1"/>
    <xf numFmtId="0" fontId="4" fillId="0" borderId="0" xfId="2"/>
    <xf numFmtId="0" fontId="4" fillId="0" borderId="0" xfId="2" applyAlignment="1">
      <alignment horizontal="center" wrapText="1"/>
    </xf>
    <xf numFmtId="0" fontId="4" fillId="0" borderId="6" xfId="2" applyBorder="1" applyAlignment="1">
      <alignment horizontal="center" vertical="center" wrapText="1"/>
    </xf>
    <xf numFmtId="0" fontId="4" fillId="0" borderId="6" xfId="2" applyBorder="1" applyAlignment="1">
      <alignment horizontal="left" vertical="center" wrapText="1"/>
    </xf>
    <xf numFmtId="0" fontId="5" fillId="0" borderId="0" xfId="2" applyFont="1"/>
    <xf numFmtId="0" fontId="6" fillId="3" borderId="6" xfId="3" applyBorder="1" applyAlignment="1">
      <alignment horizontal="center"/>
    </xf>
    <xf numFmtId="0" fontId="6" fillId="3" borderId="6" xfId="3" applyBorder="1"/>
    <xf numFmtId="0" fontId="7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0" fillId="0" borderId="7" xfId="0" applyBorder="1"/>
    <xf numFmtId="0" fontId="0" fillId="0" borderId="9" xfId="0" applyBorder="1"/>
    <xf numFmtId="0" fontId="0" fillId="0" borderId="0" xfId="0" applyFill="1"/>
    <xf numFmtId="0" fontId="8" fillId="0" borderId="0" xfId="0" applyFont="1" applyFill="1"/>
    <xf numFmtId="164" fontId="0" fillId="0" borderId="0" xfId="0" applyNumberFormat="1"/>
    <xf numFmtId="164" fontId="8" fillId="0" borderId="0" xfId="0" applyNumberFormat="1" applyFont="1"/>
  </cellXfs>
  <cellStyles count="4">
    <cellStyle name="Accent1 2" xfId="3" xr:uid="{3B45CED1-20C1-F84D-8219-9A535A58F73E}"/>
    <cellStyle name="Hyperlink" xfId="1" builtinId="8"/>
    <cellStyle name="Normal" xfId="0" builtinId="0"/>
    <cellStyle name="Normal 2" xfId="2" xr:uid="{5A25BB3B-C268-4B44-95BC-3C8D213AA7E6}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9835"/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 b="0"/>
              <a:t>Causes</a:t>
            </a:r>
            <a:r>
              <a:rPr lang="en-GB" sz="2000" b="0" baseline="0"/>
              <a:t> of mortality in Greenland (2015)</a:t>
            </a:r>
            <a:endParaRPr lang="en-GB" sz="20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26C-F748-B87E-F5C45FD84F91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26C-F748-B87E-F5C45FD84F91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26C-F748-B87E-F5C45FD84F91}"/>
              </c:ext>
            </c:extLst>
          </c:dPt>
          <c:dPt>
            <c:idx val="3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26C-F748-B87E-F5C45FD84F91}"/>
              </c:ext>
            </c:extLst>
          </c:dPt>
          <c:dPt>
            <c:idx val="4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26C-F748-B87E-F5C45FD84F91}"/>
              </c:ext>
            </c:extLst>
          </c:dPt>
          <c:dPt>
            <c:idx val="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26C-F748-B87E-F5C45FD84F91}"/>
              </c:ext>
            </c:extLst>
          </c:dPt>
          <c:dLbls>
            <c:dLbl>
              <c:idx val="0"/>
              <c:layout>
                <c:manualLayout>
                  <c:x val="0.19088863710083931"/>
                  <c:y val="8.3157426766479192E-3"/>
                </c:manualLayout>
              </c:layout>
              <c:tx>
                <c:rich>
                  <a:bodyPr/>
                  <a:lstStyle/>
                  <a:p>
                    <a:fld id="{C7E836DD-82FA-1C4E-A3BF-80C90E6B66B8}" type="PERCENTAGE">
                      <a:rPr lang="en-US"/>
                      <a:pPr/>
                      <a:t>[PERCENTAGE]</a:t>
                    </a:fld>
                    <a:r>
                      <a:rPr lang="en-US"/>
                      <a:t>  Cancer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26C-F748-B87E-F5C45FD84F91}"/>
                </c:ext>
              </c:extLst>
            </c:dLbl>
            <c:dLbl>
              <c:idx val="1"/>
              <c:layout>
                <c:manualLayout>
                  <c:x val="9.5036760356380853E-2"/>
                  <c:y val="0.1982498512909571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26C-F748-B87E-F5C45FD84F91}"/>
                </c:ext>
              </c:extLst>
            </c:dLbl>
            <c:dLbl>
              <c:idx val="2"/>
              <c:layout>
                <c:manualLayout>
                  <c:x val="-9.0614495623710045E-2"/>
                  <c:y val="0.1849371019371177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-46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95870895627665"/>
                      <c:h val="0.1449567415802925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26C-F748-B87E-F5C45FD84F91}"/>
                </c:ext>
              </c:extLst>
            </c:dLbl>
            <c:dLbl>
              <c:idx val="3"/>
              <c:layout>
                <c:manualLayout>
                  <c:x val="-8.4803627784581642E-2"/>
                  <c:y val="0.2103719712047609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-21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633759506072113"/>
                      <c:h val="0.1921222730494230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A26C-F748-B87E-F5C45FD84F91}"/>
                </c:ext>
              </c:extLst>
            </c:dLbl>
            <c:dLbl>
              <c:idx val="4"/>
              <c:layout>
                <c:manualLayout>
                  <c:x val="-6.7607187879909686E-2"/>
                  <c:y val="8.61421356963434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-15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15886757675765"/>
                      <c:h val="0.137599771445088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A26C-F748-B87E-F5C45FD84F91}"/>
                </c:ext>
              </c:extLst>
            </c:dLbl>
            <c:dLbl>
              <c:idx val="5"/>
              <c:layout>
                <c:manualLayout>
                  <c:x val="-0.10717215563616367"/>
                  <c:y val="-0.26567690011394246"/>
                </c:manualLayout>
              </c:layout>
              <c:tx>
                <c:rich>
                  <a:bodyPr/>
                  <a:lstStyle/>
                  <a:p>
                    <a:fld id="{3703BE2A-D8F8-C740-8B35-88828FB21036}" type="PERCENTAGE">
                      <a:rPr lang="en-US"/>
                      <a:pPr/>
                      <a:t>[PERCENTAGE]</a:t>
                    </a:fld>
                    <a:r>
                      <a:rPr lang="en-US"/>
                      <a:t> (other)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A26C-F748-B87E-F5C45FD84F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'Burden of Disease'!$B$22:$B$27</c:f>
              <c:strCache>
                <c:ptCount val="6"/>
                <c:pt idx="0">
                  <c:v>Cancer</c:v>
                </c:pt>
                <c:pt idx="1">
                  <c:v>Heart Disease</c:v>
                </c:pt>
                <c:pt idx="2">
                  <c:v>Suicide</c:v>
                </c:pt>
                <c:pt idx="3">
                  <c:v>Respiratory</c:v>
                </c:pt>
                <c:pt idx="4">
                  <c:v>Infectious Diseases</c:v>
                </c:pt>
                <c:pt idx="5">
                  <c:v>Other</c:v>
                </c:pt>
              </c:strCache>
            </c:strRef>
          </c:cat>
          <c:val>
            <c:numRef>
              <c:f>'Burden of Disease'!$C$22:$C$27</c:f>
              <c:numCache>
                <c:formatCode>General</c:formatCode>
                <c:ptCount val="6"/>
                <c:pt idx="0">
                  <c:v>99</c:v>
                </c:pt>
                <c:pt idx="1">
                  <c:v>55</c:v>
                </c:pt>
                <c:pt idx="2">
                  <c:v>32</c:v>
                </c:pt>
                <c:pt idx="3">
                  <c:v>41</c:v>
                </c:pt>
                <c:pt idx="4">
                  <c:v>21</c:v>
                </c:pt>
                <c:pt idx="5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C-F748-B87E-F5C45FD84F9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232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4.754720801296998E-2"/>
          <c:y val="0.29652607062136221"/>
          <c:w val="0.28005739809098334"/>
          <c:h val="0.461919239145675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Life</a:t>
            </a:r>
            <a:r>
              <a:rPr lang="en-GB" sz="2400" baseline="0"/>
              <a:t> Expectancy in Greenland: 1978-2016</a:t>
            </a:r>
            <a:endParaRPr lang="en-GB" sz="24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</c:v>
          </c:tx>
          <c:spPr>
            <a:ln w="4762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'Life Expectancy'!$A$12:$A$50</c:f>
              <c:numCache>
                <c:formatCode>General</c:formatCode>
                <c:ptCount val="39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</c:numCache>
            </c:numRef>
          </c:xVal>
          <c:yVal>
            <c:numRef>
              <c:f>'Life Expectancy'!$B$12:$B$50</c:f>
              <c:numCache>
                <c:formatCode>General</c:formatCode>
                <c:ptCount val="39"/>
                <c:pt idx="0">
                  <c:v>63.414634100000001</c:v>
                </c:pt>
                <c:pt idx="1">
                  <c:v>63.954878000000001</c:v>
                </c:pt>
                <c:pt idx="2">
                  <c:v>63.449756100000002</c:v>
                </c:pt>
                <c:pt idx="3">
                  <c:v>63.074877999999998</c:v>
                </c:pt>
                <c:pt idx="4">
                  <c:v>63.192682900000001</c:v>
                </c:pt>
                <c:pt idx="5">
                  <c:v>63.3</c:v>
                </c:pt>
                <c:pt idx="6">
                  <c:v>63.4665854</c:v>
                </c:pt>
                <c:pt idx="7">
                  <c:v>63.833658499999999</c:v>
                </c:pt>
                <c:pt idx="8">
                  <c:v>64.248780499999995</c:v>
                </c:pt>
                <c:pt idx="9">
                  <c:v>64.654146299999994</c:v>
                </c:pt>
                <c:pt idx="10">
                  <c:v>64.582438999999994</c:v>
                </c:pt>
                <c:pt idx="11">
                  <c:v>64.667561000000006</c:v>
                </c:pt>
                <c:pt idx="12">
                  <c:v>65.068292700000001</c:v>
                </c:pt>
                <c:pt idx="13">
                  <c:v>65.031707299999994</c:v>
                </c:pt>
                <c:pt idx="14">
                  <c:v>65.196097600000002</c:v>
                </c:pt>
                <c:pt idx="15">
                  <c:v>65.585365899999999</c:v>
                </c:pt>
                <c:pt idx="16">
                  <c:v>65.900975599999995</c:v>
                </c:pt>
                <c:pt idx="17">
                  <c:v>65.644146300000003</c:v>
                </c:pt>
                <c:pt idx="18">
                  <c:v>65.7673171</c:v>
                </c:pt>
                <c:pt idx="19">
                  <c:v>65.798048800000004</c:v>
                </c:pt>
                <c:pt idx="20">
                  <c:v>66.157073199999999</c:v>
                </c:pt>
                <c:pt idx="21">
                  <c:v>66.403414600000005</c:v>
                </c:pt>
                <c:pt idx="22">
                  <c:v>66.963414599999993</c:v>
                </c:pt>
                <c:pt idx="23">
                  <c:v>67.607804900000005</c:v>
                </c:pt>
                <c:pt idx="24">
                  <c:v>68.162682899999993</c:v>
                </c:pt>
                <c:pt idx="25">
                  <c:v>68.435365899999994</c:v>
                </c:pt>
                <c:pt idx="26">
                  <c:v>68.806829300000004</c:v>
                </c:pt>
                <c:pt idx="27">
                  <c:v>69.220731700000002</c:v>
                </c:pt>
                <c:pt idx="28">
                  <c:v>69.519268299999993</c:v>
                </c:pt>
                <c:pt idx="29">
                  <c:v>69.9826829</c:v>
                </c:pt>
                <c:pt idx="30">
                  <c:v>70.213414599999993</c:v>
                </c:pt>
                <c:pt idx="31">
                  <c:v>70.467804900000004</c:v>
                </c:pt>
                <c:pt idx="32">
                  <c:v>70.857073200000002</c:v>
                </c:pt>
                <c:pt idx="33">
                  <c:v>71.062438999999998</c:v>
                </c:pt>
                <c:pt idx="34">
                  <c:v>71.299024399999993</c:v>
                </c:pt>
                <c:pt idx="35">
                  <c:v>71.8304878</c:v>
                </c:pt>
                <c:pt idx="36">
                  <c:v>71.538414599999996</c:v>
                </c:pt>
                <c:pt idx="37">
                  <c:v>71.2463415</c:v>
                </c:pt>
                <c:pt idx="38">
                  <c:v>70.848780500000004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C9-4942-948E-9EBEA09D24AA}"/>
            </c:ext>
          </c:extLst>
        </c:ser>
        <c:ser>
          <c:idx val="1"/>
          <c:order val="1"/>
          <c:tx>
            <c:v>Female</c:v>
          </c:tx>
          <c:spPr>
            <a:ln w="47625">
              <a:solidFill>
                <a:srgbClr val="FF9835"/>
              </a:solidFill>
            </a:ln>
          </c:spPr>
          <c:marker>
            <c:symbol val="none"/>
          </c:marker>
          <c:xVal>
            <c:numRef>
              <c:f>'Life Expectancy'!$A$12:$A$50</c:f>
              <c:numCache>
                <c:formatCode>General</c:formatCode>
                <c:ptCount val="39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</c:numCache>
            </c:numRef>
          </c:xVal>
          <c:yVal>
            <c:numRef>
              <c:f>'Life Expectancy'!$C$12:$C$50</c:f>
              <c:numCache>
                <c:formatCode>General</c:formatCode>
                <c:ptCount val="39"/>
                <c:pt idx="0">
                  <c:v>67</c:v>
                </c:pt>
                <c:pt idx="1">
                  <c:v>67.739999999999995</c:v>
                </c:pt>
                <c:pt idx="2">
                  <c:v>67.239999999999995</c:v>
                </c:pt>
                <c:pt idx="3">
                  <c:v>66.86</c:v>
                </c:pt>
                <c:pt idx="4">
                  <c:v>66.44</c:v>
                </c:pt>
                <c:pt idx="5">
                  <c:v>66.239999999999995</c:v>
                </c:pt>
                <c:pt idx="6">
                  <c:v>66.55</c:v>
                </c:pt>
                <c:pt idx="7">
                  <c:v>67.25</c:v>
                </c:pt>
                <c:pt idx="8">
                  <c:v>67.66</c:v>
                </c:pt>
                <c:pt idx="9">
                  <c:v>68.47</c:v>
                </c:pt>
                <c:pt idx="10">
                  <c:v>68.680000000000007</c:v>
                </c:pt>
                <c:pt idx="11">
                  <c:v>68.760000000000005</c:v>
                </c:pt>
                <c:pt idx="12">
                  <c:v>68.92</c:v>
                </c:pt>
                <c:pt idx="13">
                  <c:v>68.53</c:v>
                </c:pt>
                <c:pt idx="14">
                  <c:v>68.510000000000005</c:v>
                </c:pt>
                <c:pt idx="15">
                  <c:v>68.510000000000005</c:v>
                </c:pt>
                <c:pt idx="16">
                  <c:v>68.59</c:v>
                </c:pt>
                <c:pt idx="17">
                  <c:v>67.989999999999995</c:v>
                </c:pt>
                <c:pt idx="18">
                  <c:v>68.400000000000006</c:v>
                </c:pt>
                <c:pt idx="19">
                  <c:v>68.61</c:v>
                </c:pt>
                <c:pt idx="20">
                  <c:v>69.010000000000005</c:v>
                </c:pt>
                <c:pt idx="21">
                  <c:v>68.989999999999995</c:v>
                </c:pt>
                <c:pt idx="22">
                  <c:v>69.760000000000005</c:v>
                </c:pt>
                <c:pt idx="23">
                  <c:v>70.22</c:v>
                </c:pt>
                <c:pt idx="24">
                  <c:v>70.989999999999995</c:v>
                </c:pt>
                <c:pt idx="25">
                  <c:v>71.150000000000006</c:v>
                </c:pt>
                <c:pt idx="26">
                  <c:v>71.67</c:v>
                </c:pt>
                <c:pt idx="27">
                  <c:v>71.92</c:v>
                </c:pt>
                <c:pt idx="28">
                  <c:v>72.069999999999993</c:v>
                </c:pt>
                <c:pt idx="29">
                  <c:v>72.180000000000007</c:v>
                </c:pt>
                <c:pt idx="30">
                  <c:v>72.8</c:v>
                </c:pt>
                <c:pt idx="31">
                  <c:v>72.87</c:v>
                </c:pt>
                <c:pt idx="32">
                  <c:v>73.290000000000006</c:v>
                </c:pt>
                <c:pt idx="33">
                  <c:v>73.69</c:v>
                </c:pt>
                <c:pt idx="34">
                  <c:v>73.650000000000006</c:v>
                </c:pt>
                <c:pt idx="35">
                  <c:v>74.12</c:v>
                </c:pt>
                <c:pt idx="36">
                  <c:v>73.81</c:v>
                </c:pt>
                <c:pt idx="37">
                  <c:v>73.5</c:v>
                </c:pt>
                <c:pt idx="38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C9-4942-948E-9EBEA09D24AA}"/>
            </c:ext>
          </c:extLst>
        </c:ser>
        <c:ser>
          <c:idx val="2"/>
          <c:order val="2"/>
          <c:tx>
            <c:v>Male</c:v>
          </c:tx>
          <c:spPr>
            <a:ln w="47625">
              <a:solidFill>
                <a:srgbClr val="0563C1"/>
              </a:solidFill>
            </a:ln>
          </c:spPr>
          <c:marker>
            <c:symbol val="none"/>
          </c:marker>
          <c:xVal>
            <c:numRef>
              <c:f>'Life Expectancy'!$A$12:$A$50</c:f>
              <c:numCache>
                <c:formatCode>General</c:formatCode>
                <c:ptCount val="39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</c:numCache>
            </c:numRef>
          </c:xVal>
          <c:yVal>
            <c:numRef>
              <c:f>'Life Expectancy'!$D$12:$D$50</c:f>
              <c:numCache>
                <c:formatCode>General</c:formatCode>
                <c:ptCount val="39"/>
                <c:pt idx="0">
                  <c:v>60</c:v>
                </c:pt>
                <c:pt idx="1">
                  <c:v>60.35</c:v>
                </c:pt>
                <c:pt idx="2">
                  <c:v>59.84</c:v>
                </c:pt>
                <c:pt idx="3">
                  <c:v>59.47</c:v>
                </c:pt>
                <c:pt idx="4">
                  <c:v>60.1</c:v>
                </c:pt>
                <c:pt idx="5">
                  <c:v>60.5</c:v>
                </c:pt>
                <c:pt idx="6">
                  <c:v>60.53</c:v>
                </c:pt>
                <c:pt idx="7">
                  <c:v>60.58</c:v>
                </c:pt>
                <c:pt idx="8">
                  <c:v>61</c:v>
                </c:pt>
                <c:pt idx="9">
                  <c:v>61.02</c:v>
                </c:pt>
                <c:pt idx="10">
                  <c:v>60.68</c:v>
                </c:pt>
                <c:pt idx="11">
                  <c:v>60.77</c:v>
                </c:pt>
                <c:pt idx="12">
                  <c:v>61.4</c:v>
                </c:pt>
                <c:pt idx="13">
                  <c:v>61.7</c:v>
                </c:pt>
                <c:pt idx="14">
                  <c:v>62.04</c:v>
                </c:pt>
                <c:pt idx="15">
                  <c:v>62.8</c:v>
                </c:pt>
                <c:pt idx="16">
                  <c:v>63.34</c:v>
                </c:pt>
                <c:pt idx="17">
                  <c:v>63.41</c:v>
                </c:pt>
                <c:pt idx="18">
                  <c:v>63.26</c:v>
                </c:pt>
                <c:pt idx="19">
                  <c:v>63.12</c:v>
                </c:pt>
                <c:pt idx="20">
                  <c:v>63.44</c:v>
                </c:pt>
                <c:pt idx="21">
                  <c:v>63.94</c:v>
                </c:pt>
                <c:pt idx="22">
                  <c:v>64.3</c:v>
                </c:pt>
                <c:pt idx="23">
                  <c:v>65.12</c:v>
                </c:pt>
                <c:pt idx="24">
                  <c:v>65.47</c:v>
                </c:pt>
                <c:pt idx="25">
                  <c:v>65.849999999999994</c:v>
                </c:pt>
                <c:pt idx="26">
                  <c:v>66.08</c:v>
                </c:pt>
                <c:pt idx="27">
                  <c:v>66.650000000000006</c:v>
                </c:pt>
                <c:pt idx="28">
                  <c:v>67.09</c:v>
                </c:pt>
                <c:pt idx="29">
                  <c:v>67.89</c:v>
                </c:pt>
                <c:pt idx="30">
                  <c:v>67.75</c:v>
                </c:pt>
                <c:pt idx="31">
                  <c:v>68.180000000000007</c:v>
                </c:pt>
                <c:pt idx="32">
                  <c:v>68.540000000000006</c:v>
                </c:pt>
                <c:pt idx="33">
                  <c:v>68.56</c:v>
                </c:pt>
                <c:pt idx="34">
                  <c:v>69.06</c:v>
                </c:pt>
                <c:pt idx="35">
                  <c:v>69.650000000000006</c:v>
                </c:pt>
                <c:pt idx="36">
                  <c:v>69.375</c:v>
                </c:pt>
                <c:pt idx="37">
                  <c:v>69.099999999999994</c:v>
                </c:pt>
                <c:pt idx="38">
                  <c:v>68.8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C9-4942-948E-9EBEA09D2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650095"/>
        <c:axId val="751096943"/>
      </c:scatterChart>
      <c:valAx>
        <c:axId val="872650095"/>
        <c:scaling>
          <c:orientation val="minMax"/>
          <c:max val="2016"/>
          <c:min val="1978"/>
        </c:scaling>
        <c:delete val="0"/>
        <c:axPos val="b"/>
        <c:title>
          <c:tx>
            <c:rich>
              <a:bodyPr/>
              <a:lstStyle/>
              <a:p>
                <a:pPr>
                  <a:defRPr sz="2000" b="1"/>
                </a:pPr>
                <a:r>
                  <a:rPr lang="en-GB" sz="2000" b="1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Year</a:t>
                </a:r>
              </a:p>
            </c:rich>
          </c:tx>
          <c:overlay val="0"/>
          <c:spPr>
            <a:solidFill>
              <a:sysClr val="window" lastClr="FFFFFF"/>
            </a:solidFill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751096943"/>
        <c:crosses val="autoZero"/>
        <c:crossBetween val="midCat"/>
        <c:majorUnit val="4"/>
      </c:valAx>
      <c:valAx>
        <c:axId val="751096943"/>
        <c:scaling>
          <c:orientation val="minMax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Life expectancy</a:t>
                </a:r>
              </a:p>
            </c:rich>
          </c:tx>
          <c:overlay val="0"/>
          <c:spPr>
            <a:solidFill>
              <a:sysClr val="window" lastClr="FFFFFF"/>
            </a:solidFill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872650095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sz="2000"/>
          </a:pPr>
          <a:endParaRPr lang="en-I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983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30-E748-9883-AE0E732A5643}"/>
              </c:ext>
            </c:extLst>
          </c:dPt>
          <c:cat>
            <c:strRef>
              <c:f>'Life Expectancy'!$W$34:$W$35</c:f>
              <c:strCache>
                <c:ptCount val="2"/>
                <c:pt idx="0">
                  <c:v>Denmark</c:v>
                </c:pt>
                <c:pt idx="1">
                  <c:v>Greenland</c:v>
                </c:pt>
              </c:strCache>
            </c:strRef>
          </c:cat>
          <c:val>
            <c:numRef>
              <c:f>'Life Expectancy'!$X$34:$X$35</c:f>
              <c:numCache>
                <c:formatCode>General</c:formatCode>
                <c:ptCount val="2"/>
                <c:pt idx="0">
                  <c:v>81.099999999999994</c:v>
                </c:pt>
                <c:pt idx="1">
                  <c:v>70.8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0-E748-9883-AE0E732A5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8"/>
        <c:axId val="525725151"/>
        <c:axId val="567050063"/>
      </c:barChart>
      <c:catAx>
        <c:axId val="52572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567050063"/>
        <c:crosses val="autoZero"/>
        <c:auto val="1"/>
        <c:lblAlgn val="ctr"/>
        <c:lblOffset val="100"/>
        <c:noMultiLvlLbl val="0"/>
      </c:catAx>
      <c:valAx>
        <c:axId val="56705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Life</a:t>
                </a:r>
                <a:r>
                  <a:rPr lang="en-GB" sz="2000" b="1" baseline="0"/>
                  <a:t> Expectancy</a:t>
                </a:r>
                <a:endParaRPr lang="en-GB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52572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0"/>
              <a:t>Preventable Years of Life Lost in Greenland (1976-2010)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983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15D-5241-BD8A-953941C40A82}"/>
              </c:ext>
            </c:extLst>
          </c:dPt>
          <c:dPt>
            <c:idx val="3"/>
            <c:invertIfNegative val="0"/>
            <c:bubble3D val="0"/>
            <c:spPr>
              <a:solidFill>
                <a:srgbClr val="FF983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15D-5241-BD8A-953941C40A82}"/>
              </c:ext>
            </c:extLst>
          </c:dPt>
          <c:dPt>
            <c:idx val="5"/>
            <c:invertIfNegative val="0"/>
            <c:bubble3D val="0"/>
            <c:spPr>
              <a:solidFill>
                <a:srgbClr val="FF983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15D-5241-BD8A-953941C40A82}"/>
              </c:ext>
            </c:extLst>
          </c:dPt>
          <c:dPt>
            <c:idx val="7"/>
            <c:invertIfNegative val="0"/>
            <c:bubble3D val="0"/>
            <c:spPr>
              <a:solidFill>
                <a:srgbClr val="FF983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15D-5241-BD8A-953941C40A82}"/>
              </c:ext>
            </c:extLst>
          </c:dPt>
          <c:cat>
            <c:multiLvlStrRef>
              <c:f>'Years of Life Lost'!$D$7:$K$8</c:f>
              <c:multiLvlStrCache>
                <c:ptCount val="8"/>
                <c:lvl>
                  <c:pt idx="0">
                    <c:v>M</c:v>
                  </c:pt>
                  <c:pt idx="1">
                    <c:v>F</c:v>
                  </c:pt>
                  <c:pt idx="2">
                    <c:v>M</c:v>
                  </c:pt>
                  <c:pt idx="3">
                    <c:v>F</c:v>
                  </c:pt>
                  <c:pt idx="4">
                    <c:v>M</c:v>
                  </c:pt>
                  <c:pt idx="5">
                    <c:v>F</c:v>
                  </c:pt>
                  <c:pt idx="6">
                    <c:v>M</c:v>
                  </c:pt>
                  <c:pt idx="7">
                    <c:v>F</c:v>
                  </c:pt>
                </c:lvl>
                <c:lvl>
                  <c:pt idx="0">
                    <c:v>1976-1980</c:v>
                  </c:pt>
                  <c:pt idx="2">
                    <c:v>1986-1990</c:v>
                  </c:pt>
                  <c:pt idx="4">
                    <c:v>1994-1998</c:v>
                  </c:pt>
                  <c:pt idx="6">
                    <c:v>2006-2010</c:v>
                  </c:pt>
                </c:lvl>
              </c:multiLvlStrCache>
            </c:multiLvlStrRef>
          </c:cat>
          <c:val>
            <c:numRef>
              <c:f>'Years of Life Lost'!$D$9:$K$9</c:f>
              <c:numCache>
                <c:formatCode>General</c:formatCode>
                <c:ptCount val="8"/>
                <c:pt idx="0">
                  <c:v>1000</c:v>
                </c:pt>
                <c:pt idx="1">
                  <c:v>425</c:v>
                </c:pt>
                <c:pt idx="2">
                  <c:v>1390</c:v>
                </c:pt>
                <c:pt idx="3">
                  <c:v>600</c:v>
                </c:pt>
                <c:pt idx="4">
                  <c:v>1010</c:v>
                </c:pt>
                <c:pt idx="5">
                  <c:v>500</c:v>
                </c:pt>
                <c:pt idx="6">
                  <c:v>925</c:v>
                </c:pt>
                <c:pt idx="7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D-5241-BD8A-953941C40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9"/>
        <c:axId val="304481199"/>
        <c:axId val="257686735"/>
      </c:barChart>
      <c:catAx>
        <c:axId val="304481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5-Year</a:t>
                </a:r>
                <a:r>
                  <a:rPr lang="en-GB" sz="2000" b="1" baseline="0"/>
                  <a:t> periods</a:t>
                </a:r>
                <a:endParaRPr lang="en-GB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257686735"/>
        <c:crosses val="autoZero"/>
        <c:auto val="1"/>
        <c:lblAlgn val="ctr"/>
        <c:lblOffset val="100"/>
        <c:noMultiLvlLbl val="0"/>
      </c:catAx>
      <c:valAx>
        <c:axId val="2576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Years</a:t>
                </a:r>
                <a:r>
                  <a:rPr lang="en-GB" sz="2000" b="1" baseline="0"/>
                  <a:t> of Life Lost (YLL) per 10,000</a:t>
                </a:r>
                <a:endParaRPr lang="en-GB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30448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°U5MR for various countries in 2017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Greenland</c:v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000" b="1" i="0" u="none" strike="noStrike" kern="1200" baseline="0">
                        <a:solidFill>
                          <a:srgbClr val="FF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rgbClr val="FF0000"/>
                        </a:solidFill>
                      </a:rPr>
                      <a:t>Greenland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U5MR!$AG$7</c:f>
              <c:numCache>
                <c:formatCode>General</c:formatCode>
                <c:ptCount val="1"/>
                <c:pt idx="0">
                  <c:v>13.792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D-5741-A7DD-F12F789C8324}"/>
            </c:ext>
          </c:extLst>
        </c:ser>
        <c:ser>
          <c:idx val="0"/>
          <c:order val="1"/>
          <c:tx>
            <c:v>Canada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Canada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U5MR!$AG$6</c:f>
              <c:numCache>
                <c:formatCode>General</c:formatCode>
                <c:ptCount val="1"/>
                <c:pt idx="0">
                  <c:v>5.4249999999999998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FD-5741-A7DD-F12F789C8324}"/>
            </c:ext>
          </c:extLst>
        </c:ser>
        <c:ser>
          <c:idx val="2"/>
          <c:order val="2"/>
          <c:tx>
            <c:v>USA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USA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U5MR!$AG$8</c:f>
              <c:numCache>
                <c:formatCode>General</c:formatCode>
                <c:ptCount val="1"/>
                <c:pt idx="0">
                  <c:v>6.72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FD-5741-A7DD-F12F789C8324}"/>
            </c:ext>
          </c:extLst>
        </c:ser>
        <c:ser>
          <c:idx val="6"/>
          <c:order val="3"/>
          <c:tx>
            <c:v>Denmark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Denmark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U5MR!$AG$12</c:f>
              <c:numCache>
                <c:formatCode>General</c:formatCode>
                <c:ptCount val="1"/>
                <c:pt idx="0">
                  <c:v>3.7480000000000002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BFD-5741-A7DD-F12F789C8324}"/>
            </c:ext>
          </c:extLst>
        </c:ser>
        <c:ser>
          <c:idx val="9"/>
          <c:order val="4"/>
          <c:tx>
            <c:v>Iceland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BFD-5741-A7DD-F12F789C832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Iceland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U5MR!$AG$15</c:f>
              <c:numCache>
                <c:formatCode>General</c:formatCode>
                <c:ptCount val="1"/>
                <c:pt idx="0">
                  <c:v>2.2130000000000001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BFD-5741-A7DD-F12F789C8324}"/>
            </c:ext>
          </c:extLst>
        </c:ser>
        <c:ser>
          <c:idx val="3"/>
          <c:order val="5"/>
          <c:tx>
            <c:v>Australia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Australia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U5MR!$AG$9</c:f>
              <c:numCache>
                <c:formatCode>General</c:formatCode>
                <c:ptCount val="1"/>
                <c:pt idx="0">
                  <c:v>3.871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BFD-5741-A7DD-F12F789C8324}"/>
            </c:ext>
          </c:extLst>
        </c:ser>
        <c:ser>
          <c:idx val="5"/>
          <c:order val="6"/>
          <c:tx>
            <c:v>Japan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Japan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U5MR!$AG$11</c:f>
              <c:numCache>
                <c:formatCode>General</c:formatCode>
                <c:ptCount val="1"/>
                <c:pt idx="0">
                  <c:v>2.5779999999999998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BFD-5741-A7DD-F12F789C8324}"/>
            </c:ext>
          </c:extLst>
        </c:ser>
        <c:ser>
          <c:idx val="11"/>
          <c:order val="7"/>
          <c:tx>
            <c:v>Russia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Russia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3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U5MR!$AG$18</c:f>
              <c:numCache>
                <c:formatCode>General</c:formatCode>
                <c:ptCount val="1"/>
                <c:pt idx="0">
                  <c:v>7.4219999999999997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BFD-5741-A7DD-F12F789C8324}"/>
            </c:ext>
          </c:extLst>
        </c:ser>
        <c:ser>
          <c:idx val="10"/>
          <c:order val="8"/>
          <c:tx>
            <c:v>Argentina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Argentina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4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U5MR!$AG$17</c:f>
              <c:numCache>
                <c:formatCode>General</c:formatCode>
                <c:ptCount val="1"/>
                <c:pt idx="0">
                  <c:v>10.952999999999999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BFD-5741-A7DD-F12F789C8324}"/>
            </c:ext>
          </c:extLst>
        </c:ser>
        <c:ser>
          <c:idx val="13"/>
          <c:order val="9"/>
          <c:tx>
            <c:v>Colombia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Colombia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5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U5MR!$AG$20</c:f>
              <c:numCache>
                <c:formatCode>General</c:formatCode>
                <c:ptCount val="1"/>
                <c:pt idx="0">
                  <c:v>14.202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BFD-5741-A7DD-F12F789C8324}"/>
            </c:ext>
          </c:extLst>
        </c:ser>
        <c:ser>
          <c:idx val="16"/>
          <c:order val="10"/>
          <c:tx>
            <c:v>Cuba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Cuba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6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U5MR!$AG$23</c:f>
              <c:numCache>
                <c:formatCode>General</c:formatCode>
                <c:ptCount val="1"/>
                <c:pt idx="0">
                  <c:v>5.1479999999999997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BFD-5741-A7DD-F12F789C8324}"/>
            </c:ext>
          </c:extLst>
        </c:ser>
        <c:ser>
          <c:idx val="17"/>
          <c:order val="11"/>
          <c:tx>
            <c:v>Brazil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Brazil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7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U5MR!$AG$24</c:f>
              <c:numCache>
                <c:formatCode>General</c:formatCode>
                <c:ptCount val="1"/>
                <c:pt idx="0">
                  <c:v>18.361000000000001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BFD-5741-A7DD-F12F789C8324}"/>
            </c:ext>
          </c:extLst>
        </c:ser>
        <c:ser>
          <c:idx val="18"/>
          <c:order val="12"/>
          <c:tx>
            <c:v>China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China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8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U5MR!$AG$25</c:f>
              <c:numCache>
                <c:formatCode>General</c:formatCode>
                <c:ptCount val="1"/>
                <c:pt idx="0">
                  <c:v>12.019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BFD-5741-A7DD-F12F789C8324}"/>
            </c:ext>
          </c:extLst>
        </c:ser>
        <c:ser>
          <c:idx val="21"/>
          <c:order val="13"/>
          <c:tx>
            <c:v>India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India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9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U5MR!$AG$28</c:f>
              <c:numCache>
                <c:formatCode>General</c:formatCode>
                <c:ptCount val="1"/>
                <c:pt idx="0">
                  <c:v>42.402000000000001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BFD-5741-A7DD-F12F789C8324}"/>
            </c:ext>
          </c:extLst>
        </c:ser>
        <c:ser>
          <c:idx val="12"/>
          <c:order val="14"/>
          <c:tx>
            <c:v>Mongolia</c:v>
          </c:tx>
          <c:spPr>
            <a:solidFill>
              <a:schemeClr val="accent1">
                <a:shade val="92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Mongolia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A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U5MR!$AG$19</c:f>
              <c:numCache>
                <c:formatCode>General</c:formatCode>
                <c:ptCount val="1"/>
                <c:pt idx="0">
                  <c:v>25.742999999999999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BFD-5741-A7DD-F12F789C8324}"/>
            </c:ext>
          </c:extLst>
        </c:ser>
        <c:ser>
          <c:idx val="19"/>
          <c:order val="15"/>
          <c:tx>
            <c:v>Myanmar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Myanmar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B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U5MR!$AG$26</c:f>
              <c:numCache>
                <c:formatCode>General</c:formatCode>
                <c:ptCount val="1"/>
                <c:pt idx="0">
                  <c:v>44.341000000000001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BFD-5741-A7DD-F12F789C8324}"/>
            </c:ext>
          </c:extLst>
        </c:ser>
        <c:ser>
          <c:idx val="20"/>
          <c:order val="16"/>
          <c:tx>
            <c:v>Iraq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Iraq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C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U5MR!$AG$27</c:f>
              <c:numCache>
                <c:formatCode>General</c:formatCode>
                <c:ptCount val="1"/>
                <c:pt idx="0">
                  <c:v>25.071999999999999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BFD-5741-A7DD-F12F789C8324}"/>
            </c:ext>
          </c:extLst>
        </c:ser>
        <c:ser>
          <c:idx val="22"/>
          <c:order val="17"/>
          <c:tx>
            <c:v>Namimbia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Namimbia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D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U5MR!$AG$29</c:f>
              <c:numCache>
                <c:formatCode>General</c:formatCode>
                <c:ptCount val="1"/>
                <c:pt idx="0">
                  <c:v>39.168999999999997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BFD-5741-A7DD-F12F789C8324}"/>
            </c:ext>
          </c:extLst>
        </c:ser>
        <c:ser>
          <c:idx val="23"/>
          <c:order val="18"/>
          <c:tx>
            <c:v>South Africa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S.Africa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E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U5MR!$AG$30</c:f>
              <c:numCache>
                <c:formatCode>General</c:formatCode>
                <c:ptCount val="1"/>
                <c:pt idx="0">
                  <c:v>33.555999999999997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BFD-5741-A7DD-F12F789C8324}"/>
            </c:ext>
          </c:extLst>
        </c:ser>
        <c:ser>
          <c:idx val="24"/>
          <c:order val="19"/>
          <c:tx>
            <c:v>Swaziland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Swaziland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F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U5MR!$AG$31</c:f>
              <c:numCache>
                <c:formatCode>General</c:formatCode>
                <c:ptCount val="1"/>
                <c:pt idx="0">
                  <c:v>45.118000000000002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BFD-5741-A7DD-F12F789C8324}"/>
            </c:ext>
          </c:extLst>
        </c:ser>
        <c:ser>
          <c:idx val="26"/>
          <c:order val="20"/>
          <c:tx>
            <c:v>Ethiopia</c:v>
          </c:tx>
          <c:spPr>
            <a:solidFill>
              <a:schemeClr val="accent1">
                <a:tint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7BFD-5741-A7DD-F12F789C832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Ethiopia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2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U5MR!$AG$34</c:f>
              <c:numCache>
                <c:formatCode>General</c:formatCode>
                <c:ptCount val="1"/>
                <c:pt idx="0">
                  <c:v>56.094000000000001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7BFD-5741-A7DD-F12F789C8324}"/>
            </c:ext>
          </c:extLst>
        </c:ser>
        <c:ser>
          <c:idx val="27"/>
          <c:order val="21"/>
          <c:tx>
            <c:v>Malawi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Malawi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1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U5MR!$AG$35</c:f>
              <c:numCache>
                <c:formatCode>General</c:formatCode>
                <c:ptCount val="1"/>
                <c:pt idx="0">
                  <c:v>65.161000000000001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7BFD-5741-A7DD-F12F789C83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0000991"/>
        <c:axId val="160341071"/>
      </c:barChart>
      <c:catAx>
        <c:axId val="16000099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Source:</a:t>
                </a:r>
                <a:r>
                  <a:rPr lang="en-GB" sz="1200" b="1" baseline="0"/>
                  <a:t> Institute for Health Metrics and Evaluation, GBD 2017 - Health-related Sustainable Development Goals (SDG) Indicators 1990-2030</a:t>
                </a:r>
                <a:endParaRPr lang="en-GB" sz="1200" b="1"/>
              </a:p>
            </c:rich>
          </c:tx>
          <c:layout>
            <c:manualLayout>
              <c:xMode val="edge"/>
              <c:yMode val="edge"/>
              <c:x val="0.15779677326809211"/>
              <c:y val="0.895657602157427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majorTickMark val="out"/>
        <c:minorTickMark val="none"/>
        <c:tickLblPos val="nextTo"/>
        <c:crossAx val="160341071"/>
        <c:crosses val="autoZero"/>
        <c:auto val="1"/>
        <c:lblAlgn val="ctr"/>
        <c:lblOffset val="100"/>
        <c:noMultiLvlLbl val="0"/>
      </c:catAx>
      <c:valAx>
        <c:axId val="16034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U5MR</a:t>
                </a:r>
                <a:r>
                  <a:rPr lang="en-GB" sz="1200" b="1" baseline="0"/>
                  <a:t> per 1,000 livebirths</a:t>
                </a:r>
                <a:endParaRPr lang="en-GB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16000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Discrepancies</a:t>
            </a:r>
            <a:r>
              <a:rPr lang="en-GB" sz="2400" baseline="0"/>
              <a:t> in U5MR between Greenland and Denmark</a:t>
            </a:r>
            <a:r>
              <a:rPr lang="en-GB" sz="2400"/>
              <a:t> (1990-2017)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Greenland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1275">
                <a:solidFill>
                  <a:schemeClr val="accent1"/>
                </a:solidFill>
              </a:ln>
              <a:effectLst/>
            </c:spPr>
          </c:marker>
          <c:xVal>
            <c:numRef>
              <c:f>U5MR!$G$71:$AH$71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xVal>
          <c:yVal>
            <c:numRef>
              <c:f>U5MR!$G$70:$AH$70</c:f>
              <c:numCache>
                <c:formatCode>0</c:formatCode>
                <c:ptCount val="28"/>
                <c:pt idx="0">
                  <c:v>31.956</c:v>
                </c:pt>
                <c:pt idx="1">
                  <c:v>30.408999999999999</c:v>
                </c:pt>
                <c:pt idx="2">
                  <c:v>29.029</c:v>
                </c:pt>
                <c:pt idx="3">
                  <c:v>27.774000000000001</c:v>
                </c:pt>
                <c:pt idx="4">
                  <c:v>26.46</c:v>
                </c:pt>
                <c:pt idx="5">
                  <c:v>25.027999999999999</c:v>
                </c:pt>
                <c:pt idx="6">
                  <c:v>23.692</c:v>
                </c:pt>
                <c:pt idx="7">
                  <c:v>22.542000000000002</c:v>
                </c:pt>
                <c:pt idx="8">
                  <c:v>21.323</c:v>
                </c:pt>
                <c:pt idx="9">
                  <c:v>20.337</c:v>
                </c:pt>
                <c:pt idx="10">
                  <c:v>19.446999999999999</c:v>
                </c:pt>
                <c:pt idx="11">
                  <c:v>18.869</c:v>
                </c:pt>
                <c:pt idx="12">
                  <c:v>18.363</c:v>
                </c:pt>
                <c:pt idx="13">
                  <c:v>17.855</c:v>
                </c:pt>
                <c:pt idx="14">
                  <c:v>17.420000000000002</c:v>
                </c:pt>
                <c:pt idx="15">
                  <c:v>17.100999999999999</c:v>
                </c:pt>
                <c:pt idx="16">
                  <c:v>16.867999999999999</c:v>
                </c:pt>
                <c:pt idx="17">
                  <c:v>16.591999999999999</c:v>
                </c:pt>
                <c:pt idx="18">
                  <c:v>16.356000000000002</c:v>
                </c:pt>
                <c:pt idx="19">
                  <c:v>15.988</c:v>
                </c:pt>
                <c:pt idx="20">
                  <c:v>15.782999999999999</c:v>
                </c:pt>
                <c:pt idx="21">
                  <c:v>15.686999999999999</c:v>
                </c:pt>
                <c:pt idx="22">
                  <c:v>15.523</c:v>
                </c:pt>
                <c:pt idx="23">
                  <c:v>15.319000000000001</c:v>
                </c:pt>
                <c:pt idx="24">
                  <c:v>15.19</c:v>
                </c:pt>
                <c:pt idx="25">
                  <c:v>14.715999999999999</c:v>
                </c:pt>
                <c:pt idx="26">
                  <c:v>14.132999999999999</c:v>
                </c:pt>
                <c:pt idx="27">
                  <c:v>13.792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9A-5A43-BC77-ED3A6421B6EE}"/>
            </c:ext>
          </c:extLst>
        </c:ser>
        <c:ser>
          <c:idx val="1"/>
          <c:order val="1"/>
          <c:tx>
            <c:v>Denmark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1275">
                <a:solidFill>
                  <a:schemeClr val="accent2"/>
                </a:solidFill>
              </a:ln>
              <a:effectLst/>
            </c:spPr>
          </c:marker>
          <c:xVal>
            <c:numRef>
              <c:f>U5MR!$G$71:$AH$71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xVal>
          <c:yVal>
            <c:numRef>
              <c:f>U5MR!$G$74:$AH$74</c:f>
              <c:numCache>
                <c:formatCode>General</c:formatCode>
                <c:ptCount val="28"/>
                <c:pt idx="0">
                  <c:v>9</c:v>
                </c:pt>
                <c:pt idx="1">
                  <c:v>8.4</c:v>
                </c:pt>
                <c:pt idx="2">
                  <c:v>7.9</c:v>
                </c:pt>
                <c:pt idx="3">
                  <c:v>7.3</c:v>
                </c:pt>
                <c:pt idx="4">
                  <c:v>6.9</c:v>
                </c:pt>
                <c:pt idx="5">
                  <c:v>6.5</c:v>
                </c:pt>
                <c:pt idx="6">
                  <c:v>6.2</c:v>
                </c:pt>
                <c:pt idx="7">
                  <c:v>6</c:v>
                </c:pt>
                <c:pt idx="8">
                  <c:v>5.9</c:v>
                </c:pt>
                <c:pt idx="9">
                  <c:v>5.8</c:v>
                </c:pt>
                <c:pt idx="10">
                  <c:v>5.7</c:v>
                </c:pt>
                <c:pt idx="11">
                  <c:v>5.6</c:v>
                </c:pt>
                <c:pt idx="12">
                  <c:v>5.5</c:v>
                </c:pt>
                <c:pt idx="13">
                  <c:v>5.4</c:v>
                </c:pt>
                <c:pt idx="14">
                  <c:v>5.2</c:v>
                </c:pt>
                <c:pt idx="15">
                  <c:v>5</c:v>
                </c:pt>
                <c:pt idx="16">
                  <c:v>4.8</c:v>
                </c:pt>
                <c:pt idx="17">
                  <c:v>4.5</c:v>
                </c:pt>
                <c:pt idx="18">
                  <c:v>4.4000000000000004</c:v>
                </c:pt>
                <c:pt idx="19">
                  <c:v>4.2</c:v>
                </c:pt>
                <c:pt idx="20">
                  <c:v>4.0999999999999996</c:v>
                </c:pt>
                <c:pt idx="21">
                  <c:v>4.0999999999999996</c:v>
                </c:pt>
                <c:pt idx="22">
                  <c:v>4.0999999999999996</c:v>
                </c:pt>
                <c:pt idx="23">
                  <c:v>4.0999999999999996</c:v>
                </c:pt>
                <c:pt idx="24">
                  <c:v>4.0999999999999996</c:v>
                </c:pt>
                <c:pt idx="25">
                  <c:v>4.0999999999999996</c:v>
                </c:pt>
                <c:pt idx="26">
                  <c:v>4.0999999999999996</c:v>
                </c:pt>
                <c:pt idx="2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14-4C43-BF31-234BBB117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24447"/>
        <c:axId val="163253087"/>
      </c:scatterChart>
      <c:valAx>
        <c:axId val="172624447"/>
        <c:scaling>
          <c:orientation val="minMax"/>
          <c:max val="2017"/>
          <c:min val="199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Year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r>
                  <a:rPr lang="en-GB" sz="1200" b="0" i="0" baseline="0">
                    <a:effectLst/>
                  </a:rPr>
                  <a:t>Sources: Institute for Health Metrics and Evaluation, GBD 2017 - Health-related Sustainable Development Goals (SDG) Indicators 1990-2030 &amp; World Development Indicators, World Bank 2021</a:t>
                </a:r>
                <a:endParaRPr lang="en-IS" sz="1200" b="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GB" sz="1200" b="1"/>
              </a:p>
            </c:rich>
          </c:tx>
          <c:layout>
            <c:manualLayout>
              <c:xMode val="edge"/>
              <c:yMode val="edge"/>
              <c:x val="0.16578066277930301"/>
              <c:y val="0.858000948277726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163253087"/>
        <c:crosses val="autoZero"/>
        <c:crossBetween val="midCat"/>
        <c:majorUnit val="5"/>
      </c:valAx>
      <c:valAx>
        <c:axId val="16325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 i="0" baseline="0">
                    <a:effectLst/>
                  </a:rPr>
                  <a:t>U5MR per 1,000 livebirths</a:t>
                </a:r>
                <a:endParaRPr lang="en-IS" sz="2000" b="1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1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GB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20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172624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prstDash val="dash"/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4000" b="0"/>
              <a:t>U5MR</a:t>
            </a:r>
            <a:r>
              <a:rPr lang="en-GB" sz="4000" b="0" baseline="0"/>
              <a:t> for various countries in 2017</a:t>
            </a:r>
            <a:endParaRPr lang="en-GB" sz="40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*USA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75A-0C46-A9FF-A4A0442DEE63}"/>
                </c:ext>
              </c:extLst>
            </c:dLbl>
            <c:dLbl>
              <c:idx val="1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*Puerto Rico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675A-0C46-A9FF-A4A0442DEE63}"/>
                </c:ext>
              </c:extLst>
            </c:dLbl>
            <c:dLbl>
              <c:idx val="2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*Denmark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675A-0C46-A9FF-A4A0442DEE63}"/>
                </c:ext>
              </c:extLst>
            </c:dLbl>
            <c:dLbl>
              <c:idx val="3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4800" b="1" i="0" u="none" strike="noStrike" kern="1200" baseline="0">
                        <a:solidFill>
                          <a:srgbClr val="FF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1">
                        <a:solidFill>
                          <a:srgbClr val="FF0000"/>
                        </a:solidFill>
                      </a:rPr>
                      <a:t>*</a:t>
                    </a:r>
                    <a:r>
                      <a:rPr lang="en-US" sz="4800" b="1">
                        <a:solidFill>
                          <a:srgbClr val="FF0000"/>
                        </a:solidFill>
                      </a:rPr>
                      <a:t>Greenland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48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675A-0C46-A9FF-A4A0442DEE63}"/>
                </c:ext>
              </c:extLst>
            </c:dLbl>
            <c:dLbl>
              <c:idx val="4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*France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675A-0C46-A9FF-A4A0442DEE63}"/>
                </c:ext>
              </c:extLst>
            </c:dLbl>
            <c:dLbl>
              <c:idx val="5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**French</a:t>
                    </a:r>
                    <a:r>
                      <a:rPr lang="en-US" sz="2800" b="1" baseline="0"/>
                      <a:t> Polynesia</a:t>
                    </a:r>
                    <a:endParaRPr lang="en-US" sz="2800" b="1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675A-0C46-A9FF-A4A0442DEE63}"/>
                </c:ext>
              </c:extLst>
            </c:dLbl>
            <c:dLbl>
              <c:idx val="6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***Netherlands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675A-0C46-A9FF-A4A0442DEE63}"/>
                </c:ext>
              </c:extLst>
            </c:dLbl>
            <c:dLbl>
              <c:idx val="7"/>
              <c:tx>
                <c:rich>
                  <a:bodyPr rot="-5400000" spcFirstLastPara="1" vertOverflow="ellipsis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2800" b="1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 i="0" u="none" strike="noStrike" baseline="0"/>
                      <a:t>^ Curaçao</a:t>
                    </a:r>
                    <a:endParaRPr lang="en-US" sz="2800" b="1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2800" b="1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675A-0C46-A9FF-A4A0442DEE63}"/>
                </c:ext>
              </c:extLst>
            </c:dLbl>
            <c:dLbl>
              <c:idx val="8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***UK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675A-0C46-A9FF-A4A0442DEE63}"/>
                </c:ext>
              </c:extLst>
            </c:dLbl>
            <c:dLbl>
              <c:idx val="9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 i="0" u="none" strike="noStrike" baseline="0"/>
                      <a:t>^ Bermuda</a:t>
                    </a:r>
                    <a:endParaRPr lang="en-US" sz="2800" b="1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675A-0C46-A9FF-A4A0442DEE63}"/>
                </c:ext>
              </c:extLst>
            </c:dLbl>
            <c:dLbl>
              <c:idx val="10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*Canada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675A-0C46-A9FF-A4A0442DEE63}"/>
                </c:ext>
              </c:extLst>
            </c:dLbl>
            <c:dLbl>
              <c:idx val="11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*Mexico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675A-0C46-A9FF-A4A0442DEE63}"/>
                </c:ext>
              </c:extLst>
            </c:dLbl>
            <c:dLbl>
              <c:idx val="12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*Colombia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675A-0C46-A9FF-A4A0442DEE63}"/>
                </c:ext>
              </c:extLst>
            </c:dLbl>
            <c:dLbl>
              <c:idx val="13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*Venezuela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675A-0C46-A9FF-A4A0442DEE63}"/>
                </c:ext>
              </c:extLst>
            </c:dLbl>
            <c:dLbl>
              <c:idx val="14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*Cuba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675A-0C46-A9FF-A4A0442DEE63}"/>
                </c:ext>
              </c:extLst>
            </c:dLbl>
            <c:dLbl>
              <c:idx val="15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*Brazil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675A-0C46-A9FF-A4A0442DEE63}"/>
                </c:ext>
              </c:extLst>
            </c:dLbl>
            <c:dLbl>
              <c:idx val="16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*Iceland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675A-0C46-A9FF-A4A0442DEE63}"/>
                </c:ext>
              </c:extLst>
            </c:dLbl>
            <c:dLbl>
              <c:idx val="17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*Germany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675A-0C46-A9FF-A4A0442DEE63}"/>
                </c:ext>
              </c:extLst>
            </c:dLbl>
            <c:dLbl>
              <c:idx val="18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*Greece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675A-0C46-A9FF-A4A0442DEE63}"/>
                </c:ext>
              </c:extLst>
            </c:dLbl>
            <c:dLbl>
              <c:idx val="19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*Russia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5-675A-0C46-A9FF-A4A0442DEE63}"/>
                </c:ext>
              </c:extLst>
            </c:dLbl>
            <c:dLbl>
              <c:idx val="20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*China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675A-0C46-A9FF-A4A0442DEE63}"/>
                </c:ext>
              </c:extLst>
            </c:dLbl>
            <c:dLbl>
              <c:idx val="21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*Mongolia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675A-0C46-A9FF-A4A0442DEE63}"/>
                </c:ext>
              </c:extLst>
            </c:dLbl>
            <c:dLbl>
              <c:idx val="22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*India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675A-0C46-A9FF-A4A0442DEE63}"/>
                </c:ext>
              </c:extLst>
            </c:dLbl>
            <c:dLbl>
              <c:idx val="23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*Japan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9-675A-0C46-A9FF-A4A0442DEE63}"/>
                </c:ext>
              </c:extLst>
            </c:dLbl>
            <c:dLbl>
              <c:idx val="24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*Australia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A-675A-0C46-A9FF-A4A0442DEE63}"/>
                </c:ext>
              </c:extLst>
            </c:dLbl>
            <c:dLbl>
              <c:idx val="25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*New</a:t>
                    </a:r>
                    <a:r>
                      <a:rPr lang="en-US" sz="2800" b="1" baseline="0"/>
                      <a:t> Zealand</a:t>
                    </a:r>
                    <a:endParaRPr lang="en-US" sz="2800" b="1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B-675A-0C46-A9FF-A4A0442DEE63}"/>
                </c:ext>
              </c:extLst>
            </c:dLbl>
            <c:dLbl>
              <c:idx val="26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*Iraq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C-675A-0C46-A9FF-A4A0442DEE63}"/>
                </c:ext>
              </c:extLst>
            </c:dLbl>
            <c:dLbl>
              <c:idx val="27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/>
                      <a:t>*Guinea-Bissau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D-675A-0C46-A9FF-A4A0442DEE63}"/>
                </c:ext>
              </c:extLst>
            </c:dLbl>
            <c:dLbl>
              <c:idx val="28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*Eritrea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E-675A-0C46-A9FF-A4A0442DEE63}"/>
                </c:ext>
              </c:extLst>
            </c:dLbl>
            <c:dLbl>
              <c:idx val="29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*Ethiopia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F-675A-0C46-A9FF-A4A0442DEE63}"/>
                </c:ext>
              </c:extLst>
            </c:dLbl>
            <c:dLbl>
              <c:idx val="30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*Malawi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0-675A-0C46-A9FF-A4A0442DEE63}"/>
                </c:ext>
              </c:extLst>
            </c:dLbl>
            <c:dLbl>
              <c:idx val="31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*South</a:t>
                    </a:r>
                    <a:r>
                      <a:rPr lang="en-US" sz="2800" b="1" baseline="0"/>
                      <a:t> Africa</a:t>
                    </a:r>
                    <a:endParaRPr lang="en-US" sz="2800" b="1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1-675A-0C46-A9FF-A4A0442DEE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U5MR!$J$83:$J$114</c:f>
              <c:strCache>
                <c:ptCount val="32"/>
                <c:pt idx="0">
                  <c:v>*United States</c:v>
                </c:pt>
                <c:pt idx="1">
                  <c:v>*Puerto Rico</c:v>
                </c:pt>
                <c:pt idx="2">
                  <c:v>*Denmark</c:v>
                </c:pt>
                <c:pt idx="3">
                  <c:v>*Greenland</c:v>
                </c:pt>
                <c:pt idx="4">
                  <c:v>*France</c:v>
                </c:pt>
                <c:pt idx="5">
                  <c:v>**French Polynesia</c:v>
                </c:pt>
                <c:pt idx="6">
                  <c:v>***Netherlands</c:v>
                </c:pt>
                <c:pt idx="7">
                  <c:v>^Curacao</c:v>
                </c:pt>
                <c:pt idx="8">
                  <c:v>***UK</c:v>
                </c:pt>
                <c:pt idx="9">
                  <c:v>^Bermuda</c:v>
                </c:pt>
                <c:pt idx="10">
                  <c:v>*Canada</c:v>
                </c:pt>
                <c:pt idx="11">
                  <c:v>*Mexico</c:v>
                </c:pt>
                <c:pt idx="12">
                  <c:v>*Colombia</c:v>
                </c:pt>
                <c:pt idx="13">
                  <c:v>*Venezuela</c:v>
                </c:pt>
                <c:pt idx="14">
                  <c:v>*Cuba</c:v>
                </c:pt>
                <c:pt idx="15">
                  <c:v>*Brazil</c:v>
                </c:pt>
                <c:pt idx="16">
                  <c:v>*Iceland</c:v>
                </c:pt>
                <c:pt idx="17">
                  <c:v>*Germany</c:v>
                </c:pt>
                <c:pt idx="18">
                  <c:v>*Greece</c:v>
                </c:pt>
                <c:pt idx="19">
                  <c:v>*Russia</c:v>
                </c:pt>
                <c:pt idx="20">
                  <c:v>*China</c:v>
                </c:pt>
                <c:pt idx="21">
                  <c:v>*Mongolia</c:v>
                </c:pt>
                <c:pt idx="22">
                  <c:v>*India</c:v>
                </c:pt>
                <c:pt idx="23">
                  <c:v>*Japan</c:v>
                </c:pt>
                <c:pt idx="24">
                  <c:v>*Australia</c:v>
                </c:pt>
                <c:pt idx="25">
                  <c:v>*New Zealand</c:v>
                </c:pt>
                <c:pt idx="26">
                  <c:v>*Iraq</c:v>
                </c:pt>
                <c:pt idx="27">
                  <c:v>*Guinea-Bissau</c:v>
                </c:pt>
                <c:pt idx="28">
                  <c:v>*Eritrea</c:v>
                </c:pt>
                <c:pt idx="29">
                  <c:v>*Ethiopia</c:v>
                </c:pt>
                <c:pt idx="30">
                  <c:v>*Malawi</c:v>
                </c:pt>
                <c:pt idx="31">
                  <c:v>*South Africa</c:v>
                </c:pt>
              </c:strCache>
            </c:strRef>
          </c:cat>
          <c:val>
            <c:numRef>
              <c:f>U5MR!$K$83:$K$114</c:f>
              <c:numCache>
                <c:formatCode>0</c:formatCode>
                <c:ptCount val="32"/>
                <c:pt idx="0">
                  <c:v>6.72</c:v>
                </c:pt>
                <c:pt idx="1">
                  <c:v>9.9920000000000009</c:v>
                </c:pt>
                <c:pt idx="2">
                  <c:v>3.7480000000000002</c:v>
                </c:pt>
                <c:pt idx="3">
                  <c:v>13.792</c:v>
                </c:pt>
                <c:pt idx="4">
                  <c:v>3.69</c:v>
                </c:pt>
                <c:pt idx="5">
                  <c:v>6.6749999999999998</c:v>
                </c:pt>
                <c:pt idx="6">
                  <c:v>4</c:v>
                </c:pt>
                <c:pt idx="7">
                  <c:v>4</c:v>
                </c:pt>
                <c:pt idx="8">
                  <c:v>4.4000000000000004</c:v>
                </c:pt>
                <c:pt idx="9">
                  <c:v>1.7</c:v>
                </c:pt>
                <c:pt idx="10">
                  <c:v>5.4249999999999998</c:v>
                </c:pt>
                <c:pt idx="11">
                  <c:v>15.686</c:v>
                </c:pt>
                <c:pt idx="12">
                  <c:v>14.202</c:v>
                </c:pt>
                <c:pt idx="13">
                  <c:v>15.57</c:v>
                </c:pt>
                <c:pt idx="14">
                  <c:v>5.1479999999999997</c:v>
                </c:pt>
                <c:pt idx="15">
                  <c:v>18.361000000000001</c:v>
                </c:pt>
                <c:pt idx="16">
                  <c:v>2.2130000000000001</c:v>
                </c:pt>
                <c:pt idx="17">
                  <c:v>3.609</c:v>
                </c:pt>
                <c:pt idx="18">
                  <c:v>4.4550000000000001</c:v>
                </c:pt>
                <c:pt idx="19">
                  <c:v>7.4219999999999997</c:v>
                </c:pt>
                <c:pt idx="20">
                  <c:v>12.019</c:v>
                </c:pt>
                <c:pt idx="21">
                  <c:v>25.742999999999999</c:v>
                </c:pt>
                <c:pt idx="22">
                  <c:v>42.402000000000001</c:v>
                </c:pt>
                <c:pt idx="23">
                  <c:v>2.5779999999999998</c:v>
                </c:pt>
                <c:pt idx="24">
                  <c:v>3.871</c:v>
                </c:pt>
                <c:pt idx="25">
                  <c:v>4.468</c:v>
                </c:pt>
                <c:pt idx="26">
                  <c:v>25.071999999999999</c:v>
                </c:pt>
                <c:pt idx="27">
                  <c:v>73.188999999999993</c:v>
                </c:pt>
                <c:pt idx="28">
                  <c:v>46.531999999999996</c:v>
                </c:pt>
                <c:pt idx="29">
                  <c:v>56.094000000000001</c:v>
                </c:pt>
                <c:pt idx="30">
                  <c:v>65.161000000000001</c:v>
                </c:pt>
                <c:pt idx="31">
                  <c:v>33.555999999999997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A-0C46-A9FF-A4A0442DEE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"/>
        <c:overlap val="-13"/>
        <c:axId val="771136399"/>
        <c:axId val="838599679"/>
      </c:barChart>
      <c:catAx>
        <c:axId val="771136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t" anchorCtr="0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0" i="0" baseline="0">
                    <a:effectLst/>
                  </a:rPr>
                  <a:t>Sources: *Institute for Health Metrics and Evaluation, GBD 2017 -Health related SDGs 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r>
                  <a:rPr lang="en-GB" sz="2000" b="0" i="0" baseline="0">
                    <a:effectLst/>
                  </a:rPr>
                  <a:t>**www.worldometers.info/demographics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r>
                  <a:rPr lang="en-GB" sz="2000" b="0" i="0" baseline="0">
                    <a:effectLst/>
                  </a:rPr>
                  <a:t>***World Bank, World Development Indicators (WDI)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r>
                  <a:rPr lang="en-IS" sz="2000" b="0" i="0" u="none" strike="noStrike" baseline="0"/>
                  <a:t>^</a:t>
                </a:r>
                <a:r>
                  <a:rPr lang="en-GB" sz="2000" b="0" i="0" u="none" strike="noStrike" baseline="0"/>
                  <a:t>Pan american Health Organization</a:t>
                </a:r>
                <a:endParaRPr lang="en-IS" sz="2000" b="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838599679"/>
        <c:crosses val="autoZero"/>
        <c:auto val="1"/>
        <c:lblAlgn val="ctr"/>
        <c:lblOffset val="50"/>
        <c:noMultiLvlLbl val="0"/>
      </c:catAx>
      <c:valAx>
        <c:axId val="83859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 b="1" i="0" baseline="0">
                    <a:effectLst/>
                  </a:rPr>
                  <a:t>U5MR per 1,000 livebirths</a:t>
                </a:r>
                <a:endParaRPr lang="en-IS" sz="2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77113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Fertility rate,</a:t>
            </a:r>
            <a:r>
              <a:rPr lang="en-US" sz="1600" baseline="0"/>
              <a:t> total (births per woman) 1975-2018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Fertility rate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'Fertility and Birth rate'!$A$17:$A$60</c:f>
              <c:numCache>
                <c:formatCode>General</c:formatCode>
                <c:ptCount val="44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</c:numCache>
            </c:numRef>
          </c:xVal>
          <c:yVal>
            <c:numRef>
              <c:f>'Fertility and Birth rate'!$C$17:$C$60</c:f>
              <c:numCache>
                <c:formatCode>General</c:formatCode>
                <c:ptCount val="44"/>
                <c:pt idx="0">
                  <c:v>2.3450000000000002</c:v>
                </c:pt>
                <c:pt idx="1">
                  <c:v>2.2549999999999999</c:v>
                </c:pt>
                <c:pt idx="2">
                  <c:v>2.3490000000000002</c:v>
                </c:pt>
                <c:pt idx="3">
                  <c:v>2.1970000000000001</c:v>
                </c:pt>
                <c:pt idx="4">
                  <c:v>2.1869999999999998</c:v>
                </c:pt>
                <c:pt idx="5">
                  <c:v>2.4350000000000001</c:v>
                </c:pt>
                <c:pt idx="6">
                  <c:v>2.3319999999999999</c:v>
                </c:pt>
                <c:pt idx="7">
                  <c:v>2.2360000000000002</c:v>
                </c:pt>
                <c:pt idx="8">
                  <c:v>2.0539999999999998</c:v>
                </c:pt>
                <c:pt idx="9">
                  <c:v>2.1070000000000002</c:v>
                </c:pt>
                <c:pt idx="10">
                  <c:v>2.2410000000000001</c:v>
                </c:pt>
                <c:pt idx="11">
                  <c:v>2.044</c:v>
                </c:pt>
                <c:pt idx="12">
                  <c:v>2.0830000000000002</c:v>
                </c:pt>
                <c:pt idx="13">
                  <c:v>2.3170000000000002</c:v>
                </c:pt>
                <c:pt idx="14">
                  <c:v>2.2989999999999999</c:v>
                </c:pt>
                <c:pt idx="15">
                  <c:v>2.444</c:v>
                </c:pt>
                <c:pt idx="16">
                  <c:v>2.4209999999999998</c:v>
                </c:pt>
                <c:pt idx="17">
                  <c:v>2.6070000000000002</c:v>
                </c:pt>
                <c:pt idx="18">
                  <c:v>2.5779999999999998</c:v>
                </c:pt>
                <c:pt idx="19">
                  <c:v>2.5270000000000001</c:v>
                </c:pt>
                <c:pt idx="20">
                  <c:v>2.512</c:v>
                </c:pt>
                <c:pt idx="21">
                  <c:v>2.4929999999999999</c:v>
                </c:pt>
                <c:pt idx="22">
                  <c:v>2.69</c:v>
                </c:pt>
                <c:pt idx="23">
                  <c:v>2.4569999999999999</c:v>
                </c:pt>
                <c:pt idx="24">
                  <c:v>2.415</c:v>
                </c:pt>
                <c:pt idx="25">
                  <c:v>2.3290000000000002</c:v>
                </c:pt>
                <c:pt idx="26">
                  <c:v>2.5099999999999998</c:v>
                </c:pt>
                <c:pt idx="27">
                  <c:v>2.5659999999999998</c:v>
                </c:pt>
                <c:pt idx="28">
                  <c:v>2.3719999999999999</c:v>
                </c:pt>
                <c:pt idx="29">
                  <c:v>2.415</c:v>
                </c:pt>
                <c:pt idx="30">
                  <c:v>2.3769999999999998</c:v>
                </c:pt>
                <c:pt idx="31">
                  <c:v>2.2559999999999998</c:v>
                </c:pt>
                <c:pt idx="32">
                  <c:v>2.2989999999999999</c:v>
                </c:pt>
                <c:pt idx="33">
                  <c:v>2.2469999999999999</c:v>
                </c:pt>
                <c:pt idx="34">
                  <c:v>2.359</c:v>
                </c:pt>
                <c:pt idx="35">
                  <c:v>2.1949999999999998</c:v>
                </c:pt>
                <c:pt idx="36">
                  <c:v>2.117</c:v>
                </c:pt>
                <c:pt idx="37">
                  <c:v>2.0190000000000001</c:v>
                </c:pt>
                <c:pt idx="38">
                  <c:v>2.077</c:v>
                </c:pt>
                <c:pt idx="39">
                  <c:v>2.0369999999999999</c:v>
                </c:pt>
                <c:pt idx="40">
                  <c:v>2.0099999999999998</c:v>
                </c:pt>
                <c:pt idx="41">
                  <c:v>2</c:v>
                </c:pt>
                <c:pt idx="42">
                  <c:v>2.09</c:v>
                </c:pt>
                <c:pt idx="4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A-B74E-952F-9F7750BC9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49407"/>
        <c:axId val="175414879"/>
      </c:scatterChart>
      <c:valAx>
        <c:axId val="170549407"/>
        <c:scaling>
          <c:orientation val="minMax"/>
          <c:max val="2018"/>
          <c:min val="197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Year</a:t>
                </a:r>
              </a:p>
              <a:p>
                <a:pPr>
                  <a:defRPr sz="1200" b="1"/>
                </a:pPr>
                <a:r>
                  <a:rPr lang="en-GB" sz="1200" b="1"/>
                  <a:t>Source: World Bank, Health Nutrition and Population Statistics</a:t>
                </a:r>
              </a:p>
              <a:p>
                <a:pPr>
                  <a:defRPr sz="1200" b="1"/>
                </a:pPr>
                <a:endParaRPr lang="en-GB" sz="1200" b="1"/>
              </a:p>
            </c:rich>
          </c:tx>
          <c:layout>
            <c:manualLayout>
              <c:xMode val="edge"/>
              <c:yMode val="edge"/>
              <c:x val="0.32374079311267356"/>
              <c:y val="0.914494316619658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175414879"/>
        <c:crosses val="autoZero"/>
        <c:crossBetween val="midCat"/>
      </c:valAx>
      <c:valAx>
        <c:axId val="175414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Fertility rate,</a:t>
                </a:r>
                <a:r>
                  <a:rPr lang="en-GB" sz="1200" b="1" baseline="0"/>
                  <a:t> total (Births per woman)</a:t>
                </a:r>
                <a:endParaRPr lang="en-GB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170549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Birth rate, crude (per 1,000 people) 1990-2018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Birth rate, crude (per 1,000 people)</c:v>
          </c:tx>
          <c:spPr>
            <a:ln w="793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01600">
                <a:solidFill>
                  <a:schemeClr val="accent1"/>
                </a:solidFill>
              </a:ln>
              <a:effectLst/>
            </c:spPr>
          </c:marker>
          <c:xVal>
            <c:numRef>
              <c:f>'Fertility and Birth rate'!$A$15:$A$60</c:f>
              <c:numCache>
                <c:formatCode>General</c:formatCode>
                <c:ptCount val="46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  <c:pt idx="42">
                  <c:v>2015</c:v>
                </c:pt>
                <c:pt idx="43">
                  <c:v>2016</c:v>
                </c:pt>
                <c:pt idx="44">
                  <c:v>2017</c:v>
                </c:pt>
                <c:pt idx="45">
                  <c:v>2018</c:v>
                </c:pt>
              </c:numCache>
            </c:numRef>
          </c:xVal>
          <c:yVal>
            <c:numRef>
              <c:f>'Fertility and Birth rate'!$B$15:$B$60</c:f>
              <c:numCache>
                <c:formatCode>General</c:formatCode>
                <c:ptCount val="46"/>
                <c:pt idx="0">
                  <c:v>19.2</c:v>
                </c:pt>
                <c:pt idx="1">
                  <c:v>17.5</c:v>
                </c:pt>
                <c:pt idx="2">
                  <c:v>16.399999999999999</c:v>
                </c:pt>
                <c:pt idx="3">
                  <c:v>17.3</c:v>
                </c:pt>
                <c:pt idx="4">
                  <c:v>18.600000000000001</c:v>
                </c:pt>
                <c:pt idx="5">
                  <c:v>17.7</c:v>
                </c:pt>
                <c:pt idx="6">
                  <c:v>18.100000000000001</c:v>
                </c:pt>
                <c:pt idx="7">
                  <c:v>20.6</c:v>
                </c:pt>
                <c:pt idx="8">
                  <c:v>20.7</c:v>
                </c:pt>
                <c:pt idx="9">
                  <c:v>20.399999999999999</c:v>
                </c:pt>
                <c:pt idx="10">
                  <c:v>19.100000000000001</c:v>
                </c:pt>
                <c:pt idx="11">
                  <c:v>20</c:v>
                </c:pt>
                <c:pt idx="12">
                  <c:v>21.7</c:v>
                </c:pt>
                <c:pt idx="13">
                  <c:v>19.7</c:v>
                </c:pt>
                <c:pt idx="14">
                  <c:v>20.399999999999999</c:v>
                </c:pt>
                <c:pt idx="15">
                  <c:v>22.1</c:v>
                </c:pt>
                <c:pt idx="16">
                  <c:v>21.9</c:v>
                </c:pt>
                <c:pt idx="17">
                  <c:v>22.6</c:v>
                </c:pt>
                <c:pt idx="18">
                  <c:v>21.5</c:v>
                </c:pt>
                <c:pt idx="19">
                  <c:v>22.4</c:v>
                </c:pt>
                <c:pt idx="20">
                  <c:v>21.4</c:v>
                </c:pt>
                <c:pt idx="21">
                  <c:v>20.5</c:v>
                </c:pt>
                <c:pt idx="22">
                  <c:v>19.7</c:v>
                </c:pt>
                <c:pt idx="23">
                  <c:v>18.8</c:v>
                </c:pt>
                <c:pt idx="24">
                  <c:v>19.600000000000001</c:v>
                </c:pt>
                <c:pt idx="25">
                  <c:v>17.5</c:v>
                </c:pt>
                <c:pt idx="26">
                  <c:v>16.8</c:v>
                </c:pt>
                <c:pt idx="27">
                  <c:v>15.6</c:v>
                </c:pt>
                <c:pt idx="28">
                  <c:v>16.7</c:v>
                </c:pt>
                <c:pt idx="29">
                  <c:v>16.899999999999999</c:v>
                </c:pt>
                <c:pt idx="30">
                  <c:v>15.5</c:v>
                </c:pt>
                <c:pt idx="31">
                  <c:v>15.7</c:v>
                </c:pt>
                <c:pt idx="32">
                  <c:v>15.6</c:v>
                </c:pt>
                <c:pt idx="33">
                  <c:v>14.8</c:v>
                </c:pt>
                <c:pt idx="34">
                  <c:v>15.1</c:v>
                </c:pt>
                <c:pt idx="35">
                  <c:v>14.8</c:v>
                </c:pt>
                <c:pt idx="36">
                  <c:v>15.9</c:v>
                </c:pt>
                <c:pt idx="37">
                  <c:v>15.3</c:v>
                </c:pt>
                <c:pt idx="38">
                  <c:v>14.4</c:v>
                </c:pt>
                <c:pt idx="39">
                  <c:v>13.9</c:v>
                </c:pt>
                <c:pt idx="40">
                  <c:v>14.5</c:v>
                </c:pt>
                <c:pt idx="41">
                  <c:v>14.3</c:v>
                </c:pt>
                <c:pt idx="42">
                  <c:v>15.2</c:v>
                </c:pt>
                <c:pt idx="43">
                  <c:v>14.8</c:v>
                </c:pt>
                <c:pt idx="44">
                  <c:v>15.2</c:v>
                </c:pt>
                <c:pt idx="45">
                  <c:v>14.6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B5-D544-9A34-DF9B87C8C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09471"/>
        <c:axId val="593429583"/>
      </c:scatterChart>
      <c:valAx>
        <c:axId val="620009471"/>
        <c:scaling>
          <c:orientation val="minMax"/>
          <c:max val="2018"/>
          <c:min val="199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Year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r>
                  <a:rPr lang="en-GB" sz="1600" b="0"/>
                  <a:t>Source: World Bank, Health Nutrition and Population Statistics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GB" sz="1200" b="1"/>
              </a:p>
            </c:rich>
          </c:tx>
          <c:layout>
            <c:manualLayout>
              <c:xMode val="edge"/>
              <c:yMode val="edge"/>
              <c:x val="0.32039941244775233"/>
              <c:y val="0.88165567328020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593429583"/>
        <c:crosses val="autoZero"/>
        <c:crossBetween val="midCat"/>
      </c:valAx>
      <c:valAx>
        <c:axId val="593429583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>
                    <a:solidFill>
                      <a:sysClr val="windowText" lastClr="000000"/>
                    </a:solidFill>
                  </a:rPr>
                  <a:t>Birth</a:t>
                </a:r>
                <a:r>
                  <a:rPr lang="en-GB" sz="2000" b="1" baseline="0">
                    <a:solidFill>
                      <a:sysClr val="windowText" lastClr="000000"/>
                    </a:solidFill>
                  </a:rPr>
                  <a:t> rate, crude (per 1,000 people)</a:t>
                </a:r>
                <a:endParaRPr lang="en-GB" sz="20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620009471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Greenland</c:v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'CO2 emissions'!$A$9:$A$45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'CO2 emissions'!$E$9:$E$45</c:f>
              <c:numCache>
                <c:formatCode>General</c:formatCode>
                <c:ptCount val="37"/>
                <c:pt idx="0">
                  <c:v>11.249362549800797</c:v>
                </c:pt>
                <c:pt idx="1">
                  <c:v>10.353882352941175</c:v>
                </c:pt>
                <c:pt idx="2">
                  <c:v>10.039747572815534</c:v>
                </c:pt>
                <c:pt idx="3">
                  <c:v>6.968003838771593</c:v>
                </c:pt>
                <c:pt idx="4">
                  <c:v>10.785294117647059</c:v>
                </c:pt>
                <c:pt idx="5">
                  <c:v>9.5810714285714287</c:v>
                </c:pt>
                <c:pt idx="6">
                  <c:v>6.1002429906542055</c:v>
                </c:pt>
                <c:pt idx="7">
                  <c:v>4.3380406654343808</c:v>
                </c:pt>
                <c:pt idx="8">
                  <c:v>9.9704927007299275</c:v>
                </c:pt>
                <c:pt idx="9">
                  <c:v>8.5541229656419517</c:v>
                </c:pt>
                <c:pt idx="10">
                  <c:v>6.2655575539568353</c:v>
                </c:pt>
                <c:pt idx="11">
                  <c:v>6.2768468468468468</c:v>
                </c:pt>
                <c:pt idx="12">
                  <c:v>5.9016817359855338</c:v>
                </c:pt>
                <c:pt idx="13">
                  <c:v>5.8459420289855073</c:v>
                </c:pt>
                <c:pt idx="14">
                  <c:v>5.3518378378378371</c:v>
                </c:pt>
                <c:pt idx="15">
                  <c:v>5.7830824372759864</c:v>
                </c:pt>
                <c:pt idx="16">
                  <c:v>6.4943291592128807</c:v>
                </c:pt>
                <c:pt idx="17">
                  <c:v>6.8756250000000003</c:v>
                </c:pt>
                <c:pt idx="18">
                  <c:v>6.405811051693405</c:v>
                </c:pt>
                <c:pt idx="19">
                  <c:v>6.667272727272727</c:v>
                </c:pt>
                <c:pt idx="20">
                  <c:v>8.0908896797153034</c:v>
                </c:pt>
                <c:pt idx="21">
                  <c:v>7.2233717834960069</c:v>
                </c:pt>
                <c:pt idx="22">
                  <c:v>6.6721016092847432</c:v>
                </c:pt>
                <c:pt idx="23">
                  <c:v>7.558160838544878</c:v>
                </c:pt>
                <c:pt idx="24">
                  <c:v>10.244996573597373</c:v>
                </c:pt>
                <c:pt idx="25">
                  <c:v>10.691525423728812</c:v>
                </c:pt>
                <c:pt idx="26">
                  <c:v>11.044791629971465</c:v>
                </c:pt>
                <c:pt idx="27">
                  <c:v>11.282079391742553</c:v>
                </c:pt>
                <c:pt idx="28">
                  <c:v>11.718150830847891</c:v>
                </c:pt>
                <c:pt idx="29">
                  <c:v>10.221738898851269</c:v>
                </c:pt>
                <c:pt idx="30">
                  <c:v>11.663772954924875</c:v>
                </c:pt>
                <c:pt idx="31">
                  <c:v>12.440341008964667</c:v>
                </c:pt>
                <c:pt idx="32">
                  <c:v>10.005016722408026</c:v>
                </c:pt>
                <c:pt idx="33">
                  <c:v>9.8032505355593731</c:v>
                </c:pt>
                <c:pt idx="34">
                  <c:v>8.9891819877431374</c:v>
                </c:pt>
                <c:pt idx="35">
                  <c:v>9.0835263927005752</c:v>
                </c:pt>
                <c:pt idx="36">
                  <c:v>9.071886235005163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DE-C045-B212-4241D70E947F}"/>
            </c:ext>
          </c:extLst>
        </c:ser>
        <c:ser>
          <c:idx val="1"/>
          <c:order val="1"/>
          <c:tx>
            <c:v>Denmark</c:v>
          </c:tx>
          <c:spPr>
            <a:ln w="444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'CO2 emissions'!$A$9:$A$45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'CO2 emissions'!$D$9:$D$45</c:f>
              <c:numCache>
                <c:formatCode>General</c:formatCode>
                <c:ptCount val="37"/>
                <c:pt idx="0">
                  <c:v>11.7840138262008</c:v>
                </c:pt>
                <c:pt idx="1">
                  <c:v>10.111942388001184</c:v>
                </c:pt>
                <c:pt idx="2">
                  <c:v>10.49196453170399</c:v>
                </c:pt>
                <c:pt idx="3">
                  <c:v>9.8108422330576435</c:v>
                </c:pt>
                <c:pt idx="4">
                  <c:v>9.9501332161101992</c:v>
                </c:pt>
                <c:pt idx="5">
                  <c:v>11.74744308954139</c:v>
                </c:pt>
                <c:pt idx="6">
                  <c:v>11.5032965311821</c:v>
                </c:pt>
                <c:pt idx="7">
                  <c:v>11.379305031534862</c:v>
                </c:pt>
                <c:pt idx="8">
                  <c:v>10.74325063027389</c:v>
                </c:pt>
                <c:pt idx="9">
                  <c:v>9.5050900188092022</c:v>
                </c:pt>
                <c:pt idx="10">
                  <c:v>9.7706986992065072</c:v>
                </c:pt>
                <c:pt idx="11">
                  <c:v>11.693311484900562</c:v>
                </c:pt>
                <c:pt idx="12">
                  <c:v>10.504554499097919</c:v>
                </c:pt>
                <c:pt idx="13">
                  <c:v>10.998255030038768</c:v>
                </c:pt>
                <c:pt idx="14">
                  <c:v>11.716948895351294</c:v>
                </c:pt>
                <c:pt idx="15">
                  <c:v>10.924540826728766</c:v>
                </c:pt>
                <c:pt idx="16">
                  <c:v>13.71465193155179</c:v>
                </c:pt>
                <c:pt idx="17">
                  <c:v>11.647688520188586</c:v>
                </c:pt>
                <c:pt idx="18">
                  <c:v>11.227304151657389</c:v>
                </c:pt>
                <c:pt idx="19">
                  <c:v>10.362663640622278</c:v>
                </c:pt>
                <c:pt idx="20">
                  <c:v>9.6131755541971557</c:v>
                </c:pt>
                <c:pt idx="21">
                  <c:v>9.8750923483932826</c:v>
                </c:pt>
                <c:pt idx="22">
                  <c:v>9.6819319295578765</c:v>
                </c:pt>
                <c:pt idx="23">
                  <c:v>10.388273493694735</c:v>
                </c:pt>
                <c:pt idx="24">
                  <c:v>9.3627010191278668</c:v>
                </c:pt>
                <c:pt idx="25">
                  <c:v>8.6839871779920852</c:v>
                </c:pt>
                <c:pt idx="26">
                  <c:v>10.118983931648076</c:v>
                </c:pt>
                <c:pt idx="27">
                  <c:v>9.2134295033652318</c:v>
                </c:pt>
                <c:pt idx="28">
                  <c:v>8.6321287908284905</c:v>
                </c:pt>
                <c:pt idx="29">
                  <c:v>8.0549119651210059</c:v>
                </c:pt>
                <c:pt idx="30">
                  <c:v>8.2584924192676468</c:v>
                </c:pt>
                <c:pt idx="31">
                  <c:v>7.2983580501248353</c:v>
                </c:pt>
                <c:pt idx="32">
                  <c:v>6.51480084670286</c:v>
                </c:pt>
                <c:pt idx="33">
                  <c:v>6.6346400989361944</c:v>
                </c:pt>
                <c:pt idx="34">
                  <c:v>5.8733338944533289</c:v>
                </c:pt>
                <c:pt idx="35">
                  <c:v>5.4222855949423971</c:v>
                </c:pt>
                <c:pt idx="36">
                  <c:v>5.5491446418564214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DE-C045-B212-4241D70E947F}"/>
            </c:ext>
          </c:extLst>
        </c:ser>
        <c:ser>
          <c:idx val="2"/>
          <c:order val="2"/>
          <c:tx>
            <c:v>HICs</c:v>
          </c:tx>
          <c:spPr>
            <a:ln w="44450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'CO2 emissions'!$A$9:$A$45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'CO2 emissions'!$F$9:$F$45</c:f>
              <c:numCache>
                <c:formatCode>General</c:formatCode>
                <c:ptCount val="37"/>
                <c:pt idx="0">
                  <c:v>11.865522504440134</c:v>
                </c:pt>
                <c:pt idx="1">
                  <c:v>11.304216184315695</c:v>
                </c:pt>
                <c:pt idx="2">
                  <c:v>10.805225373965893</c:v>
                </c:pt>
                <c:pt idx="3">
                  <c:v>10.702706313712483</c:v>
                </c:pt>
                <c:pt idx="4">
                  <c:v>10.908286630313153</c:v>
                </c:pt>
                <c:pt idx="5">
                  <c:v>10.963865222430805</c:v>
                </c:pt>
                <c:pt idx="6">
                  <c:v>10.915772647230183</c:v>
                </c:pt>
                <c:pt idx="7">
                  <c:v>11.144540583073965</c:v>
                </c:pt>
                <c:pt idx="8">
                  <c:v>11.464267980236716</c:v>
                </c:pt>
                <c:pt idx="9">
                  <c:v>11.670776502873618</c:v>
                </c:pt>
                <c:pt idx="10">
                  <c:v>11.292267910827526</c:v>
                </c:pt>
                <c:pt idx="11">
                  <c:v>11.324872624848611</c:v>
                </c:pt>
                <c:pt idx="12">
                  <c:v>11.378225632669267</c:v>
                </c:pt>
                <c:pt idx="13">
                  <c:v>11.460018938657113</c:v>
                </c:pt>
                <c:pt idx="14">
                  <c:v>11.52201963763151</c:v>
                </c:pt>
                <c:pt idx="15">
                  <c:v>11.485807911436954</c:v>
                </c:pt>
                <c:pt idx="16">
                  <c:v>11.748834632403856</c:v>
                </c:pt>
                <c:pt idx="17">
                  <c:v>11.748570273446276</c:v>
                </c:pt>
                <c:pt idx="18">
                  <c:v>11.641697609013542</c:v>
                </c:pt>
                <c:pt idx="19">
                  <c:v>11.727163499420929</c:v>
                </c:pt>
                <c:pt idx="20">
                  <c:v>12.040813435650421</c:v>
                </c:pt>
                <c:pt idx="21">
                  <c:v>11.932513420087437</c:v>
                </c:pt>
                <c:pt idx="22">
                  <c:v>11.936330042871651</c:v>
                </c:pt>
                <c:pt idx="23">
                  <c:v>12.039452510002263</c:v>
                </c:pt>
                <c:pt idx="24">
                  <c:v>12.151471556178018</c:v>
                </c:pt>
                <c:pt idx="25">
                  <c:v>12.098967252963247</c:v>
                </c:pt>
                <c:pt idx="26">
                  <c:v>12.045840858854721</c:v>
                </c:pt>
                <c:pt idx="27">
                  <c:v>12.020904058020832</c:v>
                </c:pt>
                <c:pt idx="28">
                  <c:v>11.764102480877421</c:v>
                </c:pt>
                <c:pt idx="29">
                  <c:v>11.056109779521496</c:v>
                </c:pt>
                <c:pt idx="30">
                  <c:v>11.349926240793502</c:v>
                </c:pt>
                <c:pt idx="31">
                  <c:v>11.098354728882327</c:v>
                </c:pt>
                <c:pt idx="32">
                  <c:v>10.965683666265233</c:v>
                </c:pt>
                <c:pt idx="33">
                  <c:v>10.907684219727022</c:v>
                </c:pt>
                <c:pt idx="34">
                  <c:v>10.772573757708582</c:v>
                </c:pt>
                <c:pt idx="35">
                  <c:v>10.648999205461266</c:v>
                </c:pt>
                <c:pt idx="36">
                  <c:v>10.392751562249234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DE-C045-B212-4241D70E947F}"/>
            </c:ext>
          </c:extLst>
        </c:ser>
        <c:ser>
          <c:idx val="3"/>
          <c:order val="3"/>
          <c:tx>
            <c:v>L-MICs</c:v>
          </c:tx>
          <c:spPr>
            <a:ln w="4445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'CO2 emissions'!$A$9:$A$45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'CO2 emissions'!$G$9:$G$45</c:f>
              <c:numCache>
                <c:formatCode>General</c:formatCode>
                <c:ptCount val="37"/>
                <c:pt idx="0">
                  <c:v>2.4548824811131675</c:v>
                </c:pt>
                <c:pt idx="1">
                  <c:v>2.3921453232063534</c:v>
                </c:pt>
                <c:pt idx="2">
                  <c:v>2.4411266015096946</c:v>
                </c:pt>
                <c:pt idx="3">
                  <c:v>2.4577879049856195</c:v>
                </c:pt>
                <c:pt idx="4">
                  <c:v>2.4927762419257897</c:v>
                </c:pt>
                <c:pt idx="5">
                  <c:v>2.6141726894181772</c:v>
                </c:pt>
                <c:pt idx="6">
                  <c:v>2.6305569143111995</c:v>
                </c:pt>
                <c:pt idx="7">
                  <c:v>2.6566016315491958</c:v>
                </c:pt>
                <c:pt idx="8">
                  <c:v>2.7265344259875808</c:v>
                </c:pt>
                <c:pt idx="9">
                  <c:v>2.6977861418455698</c:v>
                </c:pt>
                <c:pt idx="10">
                  <c:v>2.561610434932772</c:v>
                </c:pt>
                <c:pt idx="11">
                  <c:v>2.5512413147234723</c:v>
                </c:pt>
                <c:pt idx="12">
                  <c:v>2.1918741730288236</c:v>
                </c:pt>
                <c:pt idx="13">
                  <c:v>2.1673614297841444</c:v>
                </c:pt>
                <c:pt idx="14">
                  <c:v>2.1135297969033515</c:v>
                </c:pt>
                <c:pt idx="15">
                  <c:v>2.1552554633683694</c:v>
                </c:pt>
                <c:pt idx="16">
                  <c:v>2.176576850034706</c:v>
                </c:pt>
                <c:pt idx="17">
                  <c:v>2.1434296320913013</c:v>
                </c:pt>
                <c:pt idx="18">
                  <c:v>2.0889330218341127</c:v>
                </c:pt>
                <c:pt idx="19">
                  <c:v>2.0983523981566803</c:v>
                </c:pt>
                <c:pt idx="20">
                  <c:v>2.1226943793283057</c:v>
                </c:pt>
                <c:pt idx="21">
                  <c:v>2.1361374068629271</c:v>
                </c:pt>
                <c:pt idx="22">
                  <c:v>2.1927684849275906</c:v>
                </c:pt>
                <c:pt idx="23">
                  <c:v>2.3653226681882353</c:v>
                </c:pt>
                <c:pt idx="24">
                  <c:v>2.5212049207468361</c:v>
                </c:pt>
                <c:pt idx="25">
                  <c:v>2.6555122419812429</c:v>
                </c:pt>
                <c:pt idx="26">
                  <c:v>2.7923439482214598</c:v>
                </c:pt>
                <c:pt idx="27">
                  <c:v>2.8308927422297918</c:v>
                </c:pt>
                <c:pt idx="28">
                  <c:v>3.0358073878307454</c:v>
                </c:pt>
                <c:pt idx="29">
                  <c:v>2.9901246962633934</c:v>
                </c:pt>
                <c:pt idx="30">
                  <c:v>3.2264563799856418</c:v>
                </c:pt>
                <c:pt idx="31">
                  <c:v>3.4248438031840491</c:v>
                </c:pt>
                <c:pt idx="32">
                  <c:v>3.4951104849450161</c:v>
                </c:pt>
                <c:pt idx="33">
                  <c:v>3.4766252526507948</c:v>
                </c:pt>
                <c:pt idx="34">
                  <c:v>3.48835881201083</c:v>
                </c:pt>
                <c:pt idx="35">
                  <c:v>3.4457896819128218</c:v>
                </c:pt>
                <c:pt idx="36">
                  <c:v>3.4039693053566156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9DE-C045-B212-4241D70E9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161119"/>
        <c:axId val="897186319"/>
      </c:scatterChart>
      <c:valAx>
        <c:axId val="833161119"/>
        <c:scaling>
          <c:orientation val="minMax"/>
          <c:max val="2018"/>
          <c:min val="199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 b="1"/>
                  <a:t>Year</a:t>
                </a:r>
              </a:p>
              <a:p>
                <a:pPr>
                  <a:defRPr sz="2400" b="1"/>
                </a:pPr>
                <a:r>
                  <a:rPr lang="en-GB" sz="1800" b="0"/>
                  <a:t>Source:</a:t>
                </a:r>
                <a:r>
                  <a:rPr lang="en-GB" sz="1800" b="0" baseline="0"/>
                  <a:t> World Bank</a:t>
                </a:r>
                <a:endParaRPr lang="en-GB" sz="18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897186319"/>
        <c:crosses val="autoZero"/>
        <c:crossBetween val="midCat"/>
        <c:majorUnit val="5"/>
        <c:minorUnit val="5"/>
      </c:valAx>
      <c:valAx>
        <c:axId val="8971863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 b="1"/>
                  <a:t>CO2 emissions</a:t>
                </a:r>
                <a:r>
                  <a:rPr lang="en-GB" sz="2400" b="1" baseline="0"/>
                  <a:t> (metric tons per capita)</a:t>
                </a:r>
                <a:endParaRPr lang="en-GB" sz="2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833161119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Greenland</c:v>
          </c:tx>
          <c:spPr>
            <a:ln w="476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7625">
                <a:solidFill>
                  <a:schemeClr val="accent1"/>
                </a:solidFill>
              </a:ln>
              <a:effectLst/>
            </c:spPr>
          </c:marker>
          <c:xVal>
            <c:numRef>
              <c:f>GNI!$Q$294:$Q$329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</c:numCache>
            </c:numRef>
          </c:xVal>
          <c:yVal>
            <c:numRef>
              <c:f>GNI!$R$294:$R$329</c:f>
              <c:numCache>
                <c:formatCode>General</c:formatCode>
                <c:ptCount val="36"/>
                <c:pt idx="0">
                  <c:v>7312.8281158309001</c:v>
                </c:pt>
                <c:pt idx="1">
                  <c:v>7900.6283046693497</c:v>
                </c:pt>
                <c:pt idx="2">
                  <c:v>11244.5805720933</c:v>
                </c:pt>
                <c:pt idx="3">
                  <c:v>14649.229436895001</c:v>
                </c:pt>
                <c:pt idx="4">
                  <c:v>16562.303512444701</c:v>
                </c:pt>
                <c:pt idx="5">
                  <c:v>17158.403324750099</c:v>
                </c:pt>
                <c:pt idx="6">
                  <c:v>18596.343277241798</c:v>
                </c:pt>
                <c:pt idx="7">
                  <c:v>18532.447444088601</c:v>
                </c:pt>
                <c:pt idx="8">
                  <c:v>18845.349607787</c:v>
                </c:pt>
                <c:pt idx="9">
                  <c:v>16935.308632277101</c:v>
                </c:pt>
                <c:pt idx="10">
                  <c:v>18616.073228691199</c:v>
                </c:pt>
                <c:pt idx="11">
                  <c:v>22709.6469967831</c:v>
                </c:pt>
                <c:pt idx="12">
                  <c:v>22760.876181973701</c:v>
                </c:pt>
                <c:pt idx="13">
                  <c:v>20373.804715118698</c:v>
                </c:pt>
                <c:pt idx="14">
                  <c:v>21875.5890555693</c:v>
                </c:pt>
                <c:pt idx="15">
                  <c:v>21503.4506443707</c:v>
                </c:pt>
                <c:pt idx="16">
                  <c:v>20294.6097452869</c:v>
                </c:pt>
                <c:pt idx="17">
                  <c:v>20507.795343479898</c:v>
                </c:pt>
                <c:pt idx="18">
                  <c:v>22012.120312298299</c:v>
                </c:pt>
                <c:pt idx="19">
                  <c:v>26779.593012188401</c:v>
                </c:pt>
                <c:pt idx="20">
                  <c:v>31173.710755951201</c:v>
                </c:pt>
                <c:pt idx="21">
                  <c:v>32278.166474173398</c:v>
                </c:pt>
                <c:pt idx="22">
                  <c:v>33957.604150470201</c:v>
                </c:pt>
                <c:pt idx="23">
                  <c:v>38338.006301296002</c:v>
                </c:pt>
                <c:pt idx="24">
                  <c:v>42838.0679110864</c:v>
                </c:pt>
                <c:pt idx="25">
                  <c:v>43454.442323783798</c:v>
                </c:pt>
                <c:pt idx="26">
                  <c:v>43077.991198435499</c:v>
                </c:pt>
                <c:pt idx="27">
                  <c:v>46087.243395733902</c:v>
                </c:pt>
                <c:pt idx="28">
                  <c:v>44959.844949451399</c:v>
                </c:pt>
                <c:pt idx="29">
                  <c:v>46329.192621105598</c:v>
                </c:pt>
                <c:pt idx="30">
                  <c:v>49059.885450877897</c:v>
                </c:pt>
                <c:pt idx="31">
                  <c:v>43133.094420289097</c:v>
                </c:pt>
                <c:pt idx="32">
                  <c:v>46678.434169886001</c:v>
                </c:pt>
                <c:pt idx="33">
                  <c:v>48697.703980481398</c:v>
                </c:pt>
                <c:pt idx="34">
                  <c:v>52498.218262779803</c:v>
                </c:pt>
                <c:pt idx="35">
                  <c:v>51913.501557266398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C3-FE4F-B82E-B622E425B99A}"/>
            </c:ext>
          </c:extLst>
        </c:ser>
        <c:ser>
          <c:idx val="1"/>
          <c:order val="1"/>
          <c:tx>
            <c:v>HIC</c:v>
          </c:tx>
          <c:spPr>
            <a:ln w="4762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GNI!$Q$294:$Q$329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</c:numCache>
            </c:numRef>
          </c:xVal>
          <c:yVal>
            <c:numRef>
              <c:f>GNI!$S$294:$S$329</c:f>
              <c:numCache>
                <c:formatCode>General</c:formatCode>
                <c:ptCount val="36"/>
                <c:pt idx="0">
                  <c:v>9665.0721465288952</c:v>
                </c:pt>
                <c:pt idx="1">
                  <c:v>10113.083312083529</c:v>
                </c:pt>
                <c:pt idx="2">
                  <c:v>11383.713983403113</c:v>
                </c:pt>
                <c:pt idx="3">
                  <c:v>13635.975647403857</c:v>
                </c:pt>
                <c:pt idx="4">
                  <c:v>16588.887764782023</c:v>
                </c:pt>
                <c:pt idx="5">
                  <c:v>17480.07794255812</c:v>
                </c:pt>
                <c:pt idx="6">
                  <c:v>18282.039866657749</c:v>
                </c:pt>
                <c:pt idx="7">
                  <c:v>19012.28293904418</c:v>
                </c:pt>
                <c:pt idx="8">
                  <c:v>20658.460752472485</c:v>
                </c:pt>
                <c:pt idx="9">
                  <c:v>21138.863193046524</c:v>
                </c:pt>
                <c:pt idx="10">
                  <c:v>22198.285131862423</c:v>
                </c:pt>
                <c:pt idx="11">
                  <c:v>23648.954552883959</c:v>
                </c:pt>
                <c:pt idx="12">
                  <c:v>24783.876829138946</c:v>
                </c:pt>
                <c:pt idx="13">
                  <c:v>24892.358341964518</c:v>
                </c:pt>
                <c:pt idx="14">
                  <c:v>23987.073618263188</c:v>
                </c:pt>
                <c:pt idx="15">
                  <c:v>24297.024600467015</c:v>
                </c:pt>
                <c:pt idx="16">
                  <c:v>25307.096406353125</c:v>
                </c:pt>
                <c:pt idx="17">
                  <c:v>25300.636418672548</c:v>
                </c:pt>
                <c:pt idx="18">
                  <c:v>25145.538385346743</c:v>
                </c:pt>
                <c:pt idx="19">
                  <c:v>27094.22841377648</c:v>
                </c:pt>
                <c:pt idx="20">
                  <c:v>30909.707205060862</c:v>
                </c:pt>
                <c:pt idx="21">
                  <c:v>34055.324523220974</c:v>
                </c:pt>
                <c:pt idx="22">
                  <c:v>35759.561140234364</c:v>
                </c:pt>
                <c:pt idx="23">
                  <c:v>37188.024130483405</c:v>
                </c:pt>
                <c:pt idx="24">
                  <c:v>38789.716871802681</c:v>
                </c:pt>
                <c:pt idx="25">
                  <c:v>38132.590529479465</c:v>
                </c:pt>
                <c:pt idx="26">
                  <c:v>39164.269271891018</c:v>
                </c:pt>
                <c:pt idx="27">
                  <c:v>40491.634327041349</c:v>
                </c:pt>
                <c:pt idx="28">
                  <c:v>41841.185330878441</c:v>
                </c:pt>
                <c:pt idx="29">
                  <c:v>42655.639337274974</c:v>
                </c:pt>
                <c:pt idx="30">
                  <c:v>42849.658080194</c:v>
                </c:pt>
                <c:pt idx="31">
                  <c:v>41650.775745010025</c:v>
                </c:pt>
                <c:pt idx="32">
                  <c:v>40745.889726515779</c:v>
                </c:pt>
                <c:pt idx="33">
                  <c:v>40978.968792057392</c:v>
                </c:pt>
                <c:pt idx="34">
                  <c:v>43809.27929666634</c:v>
                </c:pt>
                <c:pt idx="35">
                  <c:v>45348.448940806382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C3-FE4F-B82E-B622E425B99A}"/>
            </c:ext>
          </c:extLst>
        </c:ser>
        <c:ser>
          <c:idx val="2"/>
          <c:order val="2"/>
          <c:tx>
            <c:v>MIC</c:v>
          </c:tx>
          <c:spPr>
            <a:ln w="47625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GNI!$Q$294:$Q$329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</c:numCache>
            </c:numRef>
          </c:xVal>
          <c:yVal>
            <c:numRef>
              <c:f>GNI!$T$294:$T$329</c:f>
              <c:numCache>
                <c:formatCode>General</c:formatCode>
                <c:ptCount val="36"/>
                <c:pt idx="0">
                  <c:v>666.97076936170038</c:v>
                </c:pt>
                <c:pt idx="1">
                  <c:v>678.4173878064571</c:v>
                </c:pt>
                <c:pt idx="2">
                  <c:v>710.82406567611906</c:v>
                </c:pt>
                <c:pt idx="3">
                  <c:v>761.1212394172677</c:v>
                </c:pt>
                <c:pt idx="4">
                  <c:v>801.25606382390879</c:v>
                </c:pt>
                <c:pt idx="5">
                  <c:v>804.14005966398088</c:v>
                </c:pt>
                <c:pt idx="6">
                  <c:v>841.12815425223607</c:v>
                </c:pt>
                <c:pt idx="7">
                  <c:v>894.16278462178889</c:v>
                </c:pt>
                <c:pt idx="8">
                  <c:v>935.85027216517051</c:v>
                </c:pt>
                <c:pt idx="9">
                  <c:v>960.96193567646776</c:v>
                </c:pt>
                <c:pt idx="10">
                  <c:v>995.69961068164218</c:v>
                </c:pt>
                <c:pt idx="11">
                  <c:v>1068.4716979557211</c:v>
                </c:pt>
                <c:pt idx="12">
                  <c:v>1164.7880286911723</c:v>
                </c:pt>
                <c:pt idx="13">
                  <c:v>1235.6797585537865</c:v>
                </c:pt>
                <c:pt idx="14">
                  <c:v>1194.935151291641</c:v>
                </c:pt>
                <c:pt idx="15">
                  <c:v>1174.4567603627579</c:v>
                </c:pt>
                <c:pt idx="16">
                  <c:v>1217.6611555181669</c:v>
                </c:pt>
                <c:pt idx="17">
                  <c:v>1228.3639246586761</c:v>
                </c:pt>
                <c:pt idx="18">
                  <c:v>1246.6773594472645</c:v>
                </c:pt>
                <c:pt idx="19">
                  <c:v>1355.6190939771902</c:v>
                </c:pt>
                <c:pt idx="20">
                  <c:v>1575.2396248088692</c:v>
                </c:pt>
                <c:pt idx="21">
                  <c:v>1833.9678279364703</c:v>
                </c:pt>
                <c:pt idx="22">
                  <c:v>2129.2501575965553</c:v>
                </c:pt>
                <c:pt idx="23">
                  <c:v>2520.8320156586724</c:v>
                </c:pt>
                <c:pt idx="24">
                  <c:v>2970.366740755223</c:v>
                </c:pt>
                <c:pt idx="25">
                  <c:v>3199.6485475880945</c:v>
                </c:pt>
                <c:pt idx="26">
                  <c:v>3580.6037643685104</c:v>
                </c:pt>
                <c:pt idx="27">
                  <c:v>3988.284358566676</c:v>
                </c:pt>
                <c:pt idx="28">
                  <c:v>4525.818062861933</c:v>
                </c:pt>
                <c:pt idx="29">
                  <c:v>4900.522011341428</c:v>
                </c:pt>
                <c:pt idx="30">
                  <c:v>5070.835277411019</c:v>
                </c:pt>
                <c:pt idx="31">
                  <c:v>4947.7962804863882</c:v>
                </c:pt>
                <c:pt idx="32">
                  <c:v>4855.1124659937132</c:v>
                </c:pt>
                <c:pt idx="33">
                  <c:v>4948.7066863864575</c:v>
                </c:pt>
                <c:pt idx="34">
                  <c:v>5297.7586931778833</c:v>
                </c:pt>
                <c:pt idx="35">
                  <c:v>5579.8865360094433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C3-FE4F-B82E-B622E425B99A}"/>
            </c:ext>
          </c:extLst>
        </c:ser>
        <c:ser>
          <c:idx val="3"/>
          <c:order val="3"/>
          <c:tx>
            <c:v>LIC</c:v>
          </c:tx>
          <c:spPr>
            <a:ln w="4762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GNI!$Q$294:$Q$329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</c:numCache>
            </c:numRef>
          </c:xVal>
          <c:yVal>
            <c:numRef>
              <c:f>GNI!$U$294:$U$329</c:f>
              <c:numCache>
                <c:formatCode>General</c:formatCode>
                <c:ptCount val="36"/>
                <c:pt idx="0">
                  <c:v>314.98920937814586</c:v>
                </c:pt>
                <c:pt idx="1">
                  <c:v>321.48780222998255</c:v>
                </c:pt>
                <c:pt idx="2">
                  <c:v>347.11576784985874</c:v>
                </c:pt>
                <c:pt idx="3">
                  <c:v>392.8215680972985</c:v>
                </c:pt>
                <c:pt idx="4">
                  <c:v>405.50921238387076</c:v>
                </c:pt>
                <c:pt idx="5">
                  <c:v>374.68691132397868</c:v>
                </c:pt>
                <c:pt idx="6">
                  <c:v>349.1068581943826</c:v>
                </c:pt>
                <c:pt idx="7">
                  <c:v>338.40160774374169</c:v>
                </c:pt>
                <c:pt idx="8">
                  <c:v>322.88477492860073</c:v>
                </c:pt>
                <c:pt idx="9">
                  <c:v>300.15893653970926</c:v>
                </c:pt>
                <c:pt idx="10">
                  <c:v>262.60794108757636</c:v>
                </c:pt>
                <c:pt idx="11">
                  <c:v>262.492274525288</c:v>
                </c:pt>
                <c:pt idx="12">
                  <c:v>263.71215341624344</c:v>
                </c:pt>
                <c:pt idx="13">
                  <c:v>269.82323432731977</c:v>
                </c:pt>
                <c:pt idx="14">
                  <c:v>267.67922550726774</c:v>
                </c:pt>
                <c:pt idx="15">
                  <c:v>264.53049020254718</c:v>
                </c:pt>
                <c:pt idx="16">
                  <c:v>272.97339460690512</c:v>
                </c:pt>
                <c:pt idx="17">
                  <c:v>284.37834033065769</c:v>
                </c:pt>
                <c:pt idx="18">
                  <c:v>298.87343953691612</c:v>
                </c:pt>
                <c:pt idx="19">
                  <c:v>312.31703224696065</c:v>
                </c:pt>
                <c:pt idx="20">
                  <c:v>354.77669480887045</c:v>
                </c:pt>
                <c:pt idx="21">
                  <c:v>399.91933712697721</c:v>
                </c:pt>
                <c:pt idx="22">
                  <c:v>442.76512575927404</c:v>
                </c:pt>
                <c:pt idx="23">
                  <c:v>510.46486498656657</c:v>
                </c:pt>
                <c:pt idx="24">
                  <c:v>593.76849548934717</c:v>
                </c:pt>
                <c:pt idx="25">
                  <c:v>659.05952439892849</c:v>
                </c:pt>
                <c:pt idx="26">
                  <c:v>716.23024247862236</c:v>
                </c:pt>
                <c:pt idx="27">
                  <c:v>724.19717889270032</c:v>
                </c:pt>
                <c:pt idx="28">
                  <c:v>768.41680538051889</c:v>
                </c:pt>
                <c:pt idx="29">
                  <c:v>818.36516492152327</c:v>
                </c:pt>
                <c:pt idx="30">
                  <c:v>856.29691540717147</c:v>
                </c:pt>
                <c:pt idx="31">
                  <c:v>846.37055912467838</c:v>
                </c:pt>
                <c:pt idx="32">
                  <c:v>826.75234853888128</c:v>
                </c:pt>
                <c:pt idx="33">
                  <c:v>801.72607521237364</c:v>
                </c:pt>
                <c:pt idx="34">
                  <c:v>800.01111508826762</c:v>
                </c:pt>
                <c:pt idx="35">
                  <c:v>819.72147848775342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C3-FE4F-B82E-B622E425B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254063"/>
        <c:axId val="515358431"/>
      </c:scatterChart>
      <c:valAx>
        <c:axId val="505254063"/>
        <c:scaling>
          <c:orientation val="minMax"/>
          <c:max val="2019"/>
          <c:min val="198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Year</a:t>
                </a:r>
              </a:p>
              <a:p>
                <a:pPr>
                  <a:defRPr/>
                </a:pPr>
                <a:r>
                  <a:rPr lang="en-GB" sz="1200"/>
                  <a:t>Sources:</a:t>
                </a:r>
                <a:r>
                  <a:rPr lang="en-GB" sz="1200" baseline="0"/>
                  <a:t> UNSD, National Accounts Main Aggregates Database</a:t>
                </a:r>
              </a:p>
              <a:p>
                <a:pPr>
                  <a:defRPr/>
                </a:pPr>
                <a:r>
                  <a:rPr lang="en-GB" sz="1200" baseline="0"/>
                  <a:t>World Bank Database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515358431"/>
        <c:crosses val="autoZero"/>
        <c:crossBetween val="midCat"/>
      </c:valAx>
      <c:valAx>
        <c:axId val="51535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GNI</a:t>
                </a:r>
                <a:r>
                  <a:rPr lang="en-GB" sz="2000" b="1" baseline="0"/>
                  <a:t> per capita, Atlas Method (current US $)</a:t>
                </a:r>
                <a:endParaRPr lang="en-GB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50525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GNI</a:t>
            </a:r>
            <a:r>
              <a:rPr lang="en-GB" sz="2400" baseline="0"/>
              <a:t> per capita for various countries in 2019</a:t>
            </a:r>
            <a:endParaRPr lang="en-GB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851-C647-8471-9C6D1809687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851-C647-8471-9C6D1809687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851-C647-8471-9C6D1809687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851-C647-8471-9C6D1809687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851-C647-8471-9C6D1809687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851-C647-8471-9C6D1809687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851-C647-8471-9C6D1809687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851-C647-8471-9C6D1809687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851-C647-8471-9C6D18096876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851-C647-8471-9C6D18096876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851-C647-8471-9C6D18096876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851-C647-8471-9C6D18096876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851-C647-8471-9C6D18096876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851-C647-8471-9C6D18096876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851-C647-8471-9C6D18096876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851-C647-8471-9C6D18096876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851-C647-8471-9C6D18096876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851-C647-8471-9C6D18096876}"/>
              </c:ext>
            </c:extLst>
          </c:dPt>
          <c:dPt>
            <c:idx val="19"/>
            <c:invertIfNegative val="0"/>
            <c:bubble3D val="0"/>
            <c:spPr>
              <a:solidFill>
                <a:srgbClr val="FF983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851-C647-8471-9C6D18096876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A851-C647-8471-9C6D18096876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851-C647-8471-9C6D180968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GNI!$L$9:$L$30</c:f>
              <c:strCache>
                <c:ptCount val="22"/>
                <c:pt idx="0">
                  <c:v>Guinea-Bissau</c:v>
                </c:pt>
                <c:pt idx="1">
                  <c:v>Myanmar</c:v>
                </c:pt>
                <c:pt idx="2">
                  <c:v>India</c:v>
                </c:pt>
                <c:pt idx="3">
                  <c:v>Mongolia</c:v>
                </c:pt>
                <c:pt idx="4">
                  <c:v>Colombia</c:v>
                </c:pt>
                <c:pt idx="5">
                  <c:v>Brazil</c:v>
                </c:pt>
                <c:pt idx="6">
                  <c:v>Mexico</c:v>
                </c:pt>
                <c:pt idx="7">
                  <c:v>China</c:v>
                </c:pt>
                <c:pt idx="8">
                  <c:v>Russian Federation</c:v>
                </c:pt>
                <c:pt idx="9">
                  <c:v>Curacao</c:v>
                </c:pt>
                <c:pt idx="10">
                  <c:v>Puerto Rico</c:v>
                </c:pt>
                <c:pt idx="11">
                  <c:v>EU</c:v>
                </c:pt>
                <c:pt idx="12">
                  <c:v>Japan</c:v>
                </c:pt>
                <c:pt idx="13">
                  <c:v>France</c:v>
                </c:pt>
                <c:pt idx="14">
                  <c:v>New Zealand</c:v>
                </c:pt>
                <c:pt idx="15">
                  <c:v>Canada</c:v>
                </c:pt>
                <c:pt idx="16">
                  <c:v>Greenland</c:v>
                </c:pt>
                <c:pt idx="17">
                  <c:v>Netherlands</c:v>
                </c:pt>
                <c:pt idx="18">
                  <c:v>Australia</c:v>
                </c:pt>
                <c:pt idx="19">
                  <c:v>Denmark</c:v>
                </c:pt>
                <c:pt idx="20">
                  <c:v>USA</c:v>
                </c:pt>
                <c:pt idx="21">
                  <c:v>Iceland</c:v>
                </c:pt>
              </c:strCache>
            </c:strRef>
          </c:cat>
          <c:val>
            <c:numRef>
              <c:f>GNI!$M$9:$M$30</c:f>
              <c:numCache>
                <c:formatCode>[$$-409]#,##0</c:formatCode>
                <c:ptCount val="22"/>
                <c:pt idx="0">
                  <c:v>820</c:v>
                </c:pt>
                <c:pt idx="1">
                  <c:v>1390</c:v>
                </c:pt>
                <c:pt idx="2">
                  <c:v>2120</c:v>
                </c:pt>
                <c:pt idx="3">
                  <c:v>3790</c:v>
                </c:pt>
                <c:pt idx="4">
                  <c:v>6510</c:v>
                </c:pt>
                <c:pt idx="5">
                  <c:v>9130</c:v>
                </c:pt>
                <c:pt idx="6">
                  <c:v>9480</c:v>
                </c:pt>
                <c:pt idx="7">
                  <c:v>10390</c:v>
                </c:pt>
                <c:pt idx="8">
                  <c:v>11260</c:v>
                </c:pt>
                <c:pt idx="9">
                  <c:v>20350</c:v>
                </c:pt>
                <c:pt idx="10">
                  <c:v>21970</c:v>
                </c:pt>
                <c:pt idx="11">
                  <c:v>35807.040425388695</c:v>
                </c:pt>
                <c:pt idx="12">
                  <c:v>41710</c:v>
                </c:pt>
                <c:pt idx="13">
                  <c:v>42450</c:v>
                </c:pt>
                <c:pt idx="14">
                  <c:v>42760</c:v>
                </c:pt>
                <c:pt idx="15">
                  <c:v>46370</c:v>
                </c:pt>
                <c:pt idx="16">
                  <c:v>51913.501557266398</c:v>
                </c:pt>
                <c:pt idx="17">
                  <c:v>53100</c:v>
                </c:pt>
                <c:pt idx="18">
                  <c:v>55100</c:v>
                </c:pt>
                <c:pt idx="19">
                  <c:v>63950</c:v>
                </c:pt>
                <c:pt idx="20">
                  <c:v>65850</c:v>
                </c:pt>
                <c:pt idx="21">
                  <c:v>72850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51-C647-8471-9C6D180968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6"/>
        <c:overlap val="-14"/>
        <c:axId val="483173935"/>
        <c:axId val="482995919"/>
      </c:barChart>
      <c:catAx>
        <c:axId val="483173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482995919"/>
        <c:crosses val="autoZero"/>
        <c:auto val="1"/>
        <c:lblAlgn val="ctr"/>
        <c:lblOffset val="100"/>
        <c:noMultiLvlLbl val="0"/>
      </c:catAx>
      <c:valAx>
        <c:axId val="482995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48317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7.xml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641350</xdr:colOff>
      <xdr:row>8</xdr:row>
      <xdr:rowOff>152400</xdr:rowOff>
    </xdr:from>
    <xdr:to>
      <xdr:col>11</xdr:col>
      <xdr:colOff>749300</xdr:colOff>
      <xdr:row>29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98B9EF-6597-6944-B6E6-4B008FA88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828105</xdr:colOff>
      <xdr:row>21</xdr:row>
      <xdr:rowOff>18892</xdr:rowOff>
    </xdr:from>
    <xdr:to>
      <xdr:col>18</xdr:col>
      <xdr:colOff>321133</xdr:colOff>
      <xdr:row>52</xdr:row>
      <xdr:rowOff>41172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553B1D-605C-5944-956D-EB347024F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351276</xdr:colOff>
      <xdr:row>29</xdr:row>
      <xdr:rowOff>207163</xdr:rowOff>
    </xdr:from>
    <xdr:to>
      <xdr:col>31</xdr:col>
      <xdr:colOff>765603</xdr:colOff>
      <xdr:row>48</xdr:row>
      <xdr:rowOff>9006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E8111A-9080-CF49-93BA-313D82EF8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9</xdr:row>
      <xdr:rowOff>190500</xdr:rowOff>
    </xdr:from>
    <xdr:to>
      <xdr:col>14</xdr:col>
      <xdr:colOff>254000</xdr:colOff>
      <xdr:row>35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454041-0D5D-8043-B5D7-E59DEF22EC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349615</xdr:colOff>
      <xdr:row>36</xdr:row>
      <xdr:rowOff>190858</xdr:rowOff>
    </xdr:from>
    <xdr:to>
      <xdr:col>38</xdr:col>
      <xdr:colOff>457201</xdr:colOff>
      <xdr:row>65</xdr:row>
      <xdr:rowOff>82977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F585DF-86DD-B44A-BBFD-84C77917EF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36</xdr:row>
      <xdr:rowOff>174932</xdr:rowOff>
    </xdr:from>
    <xdr:to>
      <xdr:col>24</xdr:col>
      <xdr:colOff>253835</xdr:colOff>
      <xdr:row>66</xdr:row>
      <xdr:rowOff>88900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3ADFEC0-8A5A-BC41-AE63-656008220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1436168</xdr:colOff>
      <xdr:row>123</xdr:row>
      <xdr:rowOff>106823</xdr:rowOff>
    </xdr:from>
    <xdr:to>
      <xdr:col>3</xdr:col>
      <xdr:colOff>354650</xdr:colOff>
      <xdr:row>125</xdr:row>
      <xdr:rowOff>185870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DAF77-1075-EE4A-8D7E-C18637ED7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6168" y="24925234"/>
          <a:ext cx="2336800" cy="482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71215</xdr:rowOff>
    </xdr:from>
    <xdr:to>
      <xdr:col>7</xdr:col>
      <xdr:colOff>615297</xdr:colOff>
      <xdr:row>161</xdr:row>
      <xdr:rowOff>116861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A95836-14F4-E642-B28A-51FF7C1F1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6503832"/>
          <a:ext cx="7772400" cy="6098916"/>
        </a:xfrm>
        <a:prstGeom prst="rect">
          <a:avLst/>
        </a:prstGeom>
      </xdr:spPr>
    </xdr:pic>
    <xdr:clientData/>
  </xdr:twoCellAnchor>
  <xdr:twoCellAnchor>
    <xdr:from>
      <xdr:col>15</xdr:col>
      <xdr:colOff>507214</xdr:colOff>
      <xdr:row>88</xdr:row>
      <xdr:rowOff>69725</xdr:rowOff>
    </xdr:from>
    <xdr:to>
      <xdr:col>38</xdr:col>
      <xdr:colOff>28636</xdr:colOff>
      <xdr:row>129</xdr:row>
      <xdr:rowOff>69726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5B35EA3-4274-FE4C-92E0-8968DAD59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2235746</xdr:colOff>
      <xdr:row>8</xdr:row>
      <xdr:rowOff>96685</xdr:rowOff>
    </xdr:from>
    <xdr:to>
      <xdr:col>16</xdr:col>
      <xdr:colOff>258370</xdr:colOff>
      <xdr:row>40</xdr:row>
      <xdr:rowOff>21917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2DDEEE-1F77-8D4B-9E98-1B88315F3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732367</xdr:colOff>
      <xdr:row>12</xdr:row>
      <xdr:rowOff>317848</xdr:rowOff>
    </xdr:from>
    <xdr:to>
      <xdr:col>29</xdr:col>
      <xdr:colOff>112735</xdr:colOff>
      <xdr:row>47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D9F677-9816-D64F-AEB2-65984590B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152107</xdr:colOff>
      <xdr:row>7</xdr:row>
      <xdr:rowOff>8028</xdr:rowOff>
    </xdr:from>
    <xdr:to>
      <xdr:col>21</xdr:col>
      <xdr:colOff>262466</xdr:colOff>
      <xdr:row>39</xdr:row>
      <xdr:rowOff>186267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CBA5FE-E511-E444-B3F8-1CEA5CC85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631119</xdr:colOff>
      <xdr:row>291</xdr:row>
      <xdr:rowOff>124126</xdr:rowOff>
    </xdr:from>
    <xdr:to>
      <xdr:col>36</xdr:col>
      <xdr:colOff>410307</xdr:colOff>
      <xdr:row>329</xdr:row>
      <xdr:rowOff>19539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8CBF8C-BD90-C44D-B48D-796F2825D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707572</xdr:colOff>
      <xdr:row>8</xdr:row>
      <xdr:rowOff>79828</xdr:rowOff>
    </xdr:from>
    <xdr:to>
      <xdr:col>23</xdr:col>
      <xdr:colOff>648906</xdr:colOff>
      <xdr:row>30</xdr:row>
      <xdr:rowOff>111241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006AAA-1A59-3042-BD0C-D227D8AC9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28056f-2389-482c-a323-3ef2bed08b8b}">
  <we:reference id="WA104379640" version="3.3.1.20" store="en-US" storeType="OMEX"/>
  <we:alternateReferences/>
  <we:properties>
    <we:property name="Microsoft.Office.CampaignId" value="&quot;knoema&quot;"/>
    <we:property name="watchedSeries" value="&quot;{\&quot;KnoemaBind-Sheet4!A9:BL13\&quot;:{\&quot;source\&quot;:\&quot;World Bank, Population Estimates and Projections\&quot;,\&quot;sourceLink\&quot;:\&quot;https://knoema.com/WBPEP2018Oct?country=1000620&amp;series=1000140,1000130,1000400,1000700&amp;frequency=A&amp;utm_source=datafinder&amp;utm_medium=excel&amp;utm_campaign=sourcelink\&quot;,\&quot;title\&quot;:\&quot;Greenland\&quot;,\&quot;range\&quot;:\&quot;1960 - 2019\&quot;},\&quot;KnoemaBind-Sheet4!A15:BL22\&quot;:{\&quot;source\&quot;:\&quot;World Bank, Health Nutrition and Population Statistics\&quot;,\&quot;sourceLink\&quot;:\&quot;https://knoema.com/WBHNPS2018DEC?country=1000620&amp;indicator=1002140,1003000,1003070,1002180,1002230,1002330,1002340&amp;frequency=A&amp;utm_source=datafinder&amp;utm_medium=excel&amp;utm_campaign=sourcelink\&quot;,\&quot;title\&quot;:\&quot;Greenland\&quot;,\&quot;range\&quot;:\&quot;1960 - 2019\&quot;},\&quot;KnoemaBind-Sheet3!A5:AG35\&quot;:{\&quot;source\&quot;:\&quot;Institute for Health Metrics and Evaluation, GBD 2017 - Health-related Sustainable Development Goals (SDG) Indicators 1990-2030\&quot;,\&quot;sourceLink\&quot;:\&quot;https://knoema.com/IHMEGBDAHS2019?location=1000080,1000070,1000090,1000110,1000120,1000150,1000230,1000270,1000260,1000280&amp;indicator=1000190&amp;estimate-type=1000000&amp;measure=1000030,1000040,1000050&amp;frequency=A&amp;utm_source=datafinder&amp;utm_medium=excel&amp;utm_campaign=sourcelink\&quot;,\&quot;title\&quot;:\&quot;Under-5 Mort - Past\&quot;,\&quot;range\&quot;:\&quot;1990 - 2017\&quot;},\&quot;KnoemaBind-Sheet3!A16:AF35\&quot;:{\&quot;source\&quot;:\&quot;Institute for Health Metrics and Evaluation, GBD 2017 - Health-related Sustainable Development Goals (SDG) Indicators 1990-2030\&quot;,\&quot;sourceLink\&quot;:\&quot;https://knoema.com/IHMEGBDAHS2019?location=1000420,1000520,1000740,1000800,1000850,1000880,1000990,1001130,1001170,1001270,1001530,1001720,1001800,1001790,1001810,1001930,1002070,1002080,1002110&amp;indicator=1000190&amp;estimate-type=1000000&amp;measure=1000030&amp;frequency=A&amp;utm_source=datafinder&amp;utm_medium=excel&amp;utm_campaign=sourcelink\&quot;,\&quot;title\&quot;:\&quot;Under-5 Mort - Past - Unscaled value\&quot;,\&quot;range\&quot;:\&quot;1990 - 2017\&quot;},\&quot;KnoemaBind-U5MR!A116:P117\&quot;:{\&quot;source\&quot;:\&quot;IHME, GBD 2017 - Health-related Sustainable Development Goals (SDG) Indicators 1990-2030\&quot;,\&quot;sourceLink\&quot;:\&quot;//knoema.com/IHMEGBDAHS2019/gbd-2017-health-related-sustainable-development-goals-sdg-indicators-1990-2030?location=1001060&amp;indicator=1000190&amp;target=1000130&amp;estimate-type=1000010&amp;measure=1000010&amp;frequency=A&amp;utm_source=datafinder&amp;utm_medium=excel&amp;utm_campaign=sourcelink\&quot;,\&quot;title\&quot;:\&quot;World » Latin America and Caribbean » Caribbean » Puerto Rico - Under-5 Mort - Goal 3: Ensure healthy lives and promote well-being for all at all ages » Target 3.2: By 2030, end preventable deaths of newborns and children under 5 years of age, with all countries aiming to reduce neonatal mortality to at least as low as 12 per 1,000 live births and under-5 mortality to at least as low as 25 per 1,000 live births. » 3.2.1: Under-5 mortality rate (probability of dying before the age of 5 per 1,000 livebirths) - Projection - Scaled value » Scaled - 95% Uncertainty Interval - Lower Bound\&quot;,\&quot;range\&quot;:\&quot;2018 - 2030\&quot;},\&quot;KnoemaBind-U5MR!A119:AE120\&quot;:{\&quot;source\&quot;:\&quot;Institute for Health Metrics and Evaluation, GBD 2017 - Health-related Sustainable Development Goals (SDG) Indicators 1990-2030\&quot;,\&quot;sourceLink\&quot;:\&quot;https://knoema.com/IHMEGBDAHS2019?location=1001060&amp;indicator=1000190&amp;target=1000130&amp;estimate-type=1000000&amp;measure=1000030&amp;frequency=A&amp;utm_source=datafinder&amp;utm_medium=excel&amp;utm_campaign=sourcelink\&quot;,\&quot;title\&quot;:\&quot;Puerto Rico - Under-5 Mort - 3.2.1: Under-5 mortality rate (probability of dying before the age of 5 per 1,000 livebirths) - Past - Unscaled value\&quot;,\&quot;range\&quot;:\&quot;1990 - 2017\&quot;},\&quot;KnoemaBind-U5MR!A122:AR123\&quot;:{\&quot;source\&quot;:\&quot;IHME, IHME Infant and Child Mortality Estimates, February 2011 \&quot;,\&quot;sourceLink\&quot;:\&quot;//knoema.com/IHMEICMR/ihme-infant-and-child-mortality-estimates-february-2011?Location=1000820&amp;Variable=1000040&amp;frequency=A&amp;utm_source=datafinder&amp;utm_medium=excel&amp;utm_campaign=sourcelink\&quot;,\&quot;title\&quot;:\&quot;Europe, Western » France - Under 5 Mortality \&quot;,\&quot;range\&quot;:\&quot;1970 - 2010\&quot;},\&quot;KnoemaBind-U5MR!A127:D128\&quot;:{\&quot;source\&quot;:\&quot;Yale Center for Environmental Law &amp; Policy, Environmental Performance Index\&quot;,\&quot;sourceLink\&quot;:\&quot;https://knoema.com/EPI2018?location=1000920&amp;indicator=1000030&amp;frequency=A&amp;utm_source=datafinder&amp;utm_medium=excel&amp;utm_campaign=sourcelink\&quot;,\&quot;title\&quot;:\&quot;French Polynesia - Child Mortality\&quot;,\&quot;range\&quot;:\&quot;2012\&quot;},\&quot;KnoemaBind-U5MR!A130:W131\&quot;:{\&quot;source\&quot;:\&quot;UNSD, Sustainable Development Goals, 2020\&quot;,\&quot;sourceLink\&quot;:\&quot;//knoema.com/UNSDSDGI2020Nov/sustainable-development-goals-2020?country=1003590&amp;indicator=1001450&amp;sex=1000020&amp;area=1000000&amp;age-group=1000100&amp;nature=1000020&amp;type-of-product=1000000&amp;group=1000090&amp;frequency=A&amp;utm_source=datafinder&amp;utm_medium=excel&amp;utm_campaign=sourcelink\&quot;,\&quot;title\&quot;:\&quot;Polynesia - Goal 3: Ensure healthy lives and promote well-being for all at all ages » Target: 3.2 By 2030, end preventable deaths of newborns and children under 5 years of age, with all countries aiming to reduce neonatal mortality to at least as low as 12 per 1,000 live births and under-5 mortality to at least as low as 25 per 1,000 live births » Indicator: 3.2.1 Under-five mortality rate » Under-five mortality rate, by sex (deaths per 1,000 live births) - Both sex » Female - All Area - All age ranges or no breaks by age » Under 5 years old - Estimated Data - All products - Bound » Mid-point\&quot;,\&quot;range\&quot;:\&quot;2000 - 2019\&quot;},\&quot;KnoemaBind-U5MR!A168:BK169\&quot;:{\&quot;source\&quot;:\&quot;World Bank, Health Nutrition and Population Statistics\&quot;,\&quot;sourceLink\&quot;:\&quot;https://knoema.com/WBHNPS2018DEC?country=1000790&amp;indicator=1001920&amp;frequency=A&amp;utm_source=datafinder&amp;utm_medium=excel&amp;utm_campaign=sourcelink\&quot;,\&quot;title\&quot;:\&quot;Netherlands - Number of under-five deaths\&quot;,\&quot;range\&quot;:\&quot;1960 - 2019\&quot;},\&quot;KnoemaBind-U5MR!A171:BK172\&quot;:{\&quot;source\&quot;:\&quot;World Bank, World Development Indicators (WDI)\&quot;,\&quot;sourceLink\&quot;:\&quot;https://knoema.com/WBWDI2019Jan?series=1010510&amp;country=1000830&amp;frequency=A&amp;utm_source=datafinder&amp;utm_medium=excel&amp;utm_campaign=sourcelink\&quot;,\&quot;title\&quot;:\&quot;Netherlands - Mortality rate, under-5 (per 1,000 live births)\&quot;,\&quot;range\&quot;:\&quot;1960 - 2019\&quot;},\&quot;KnoemaBind-U5MR!A176:BK177\&quot;:{\&quot;source\&quot;:\&quot;World Bank, World Development Indicators (WDI)\&quot;,\&quot;sourceLink\&quot;:\&quot;https://knoema.com/WBWDI2019Jan?series=1010510&amp;country=1001000&amp;frequency=A&amp;utm_source=datafinder&amp;utm_medium=excel&amp;utm_campaign=sourcelink\&quot;,\&quot;title\&quot;:\&quot;United Kingdom - Mortality rate, under-5 (per 1,000 live births)\&quot;,\&quot;range\&quot;:\&quot;1960 - 2019\&quot;},\&quot;KnoemaBind-'Life Expectancy'!L11:BC14\&quot;:{\&quot;source\&quot;:\&quot;World Bank, World Development Indicators (WDI)\&quot;,\&quot;sourceLink\&quot;:\&quot;https://knoema.com/WBWDI2019Jan?country=1000640&amp;series=1010320,1010280,1010270&amp;frequency=A&amp;utm_source=datafinder&amp;utm_medium=excel&amp;utm_campaign=sourcelink\&quot;,\&quot;title\&quot;:\&quot;Greenland\&quot;,\&quot;range\&quot;:\&quot;1978 - 2017\&quot;},\&quot;KnoemaBind-U5MR!E72:BO73\&quot;:{\&quot;source\&quot;:\&quot;WB, World Development Indicators (WDI)\&quot;,\&quot;sourceLink\&quot;:\&quot;//knoema.com/WBWDI2019Jan/world-development-indicators-wdi?country=1000550&amp;series=1010510&amp;frequency=A&amp;utm_source=datafinder&amp;utm_medium=excel&amp;utm_campaign=sourcelink\&quot;,\&quot;title\&quot;:\&quot;World » Europe &amp; Central Asia » Denmark - Health » Mortality » Mortality rate, under-5 (per 1,000 live births)\&quot;,\&quot;range\&quot;:\&quot;1960 - 2019\&quot;},\&quot;KnoemaBind-GNI!F282:BF283\&quot;:{\&quot;source\&quot;:\&quot;UNSD, National Accounts Main Aggregates Database\&quot;,\&quot;sourceLink\&quot;:\&quot;//knoema.com/UNNAMAD2018/national-accounts-main-aggregates-database?location=1000800&amp;variable=1001240&amp;frequency=A&amp;utm_source=datafinder&amp;utm_medium=excel&amp;utm_campaign=sourcelink\&quot;,\&quot;title\&quot;:\&quot;World » Greenland - GNI » Per capita GNI at current prices, US Dollars\&quot;,\&quot;range\&quot;:\&quot;1970 - 2019\&quot;}}&quot;"/>
  </we:properties>
  <we:bindings>
    <we:binding id="KnoemaBind-Sheet4!A9:BL13" type="matrix" appref="{E19F9365-FF13-9242-B602-0EFC8F18E736}"/>
    <we:binding id="KnoemaBind-Sheet4!A15:BL22" type="matrix" appref="{EBC23C33-3FCF-8042-A63F-6AAFBE97E917}"/>
    <we:binding id="KnoemaBind-Sheet3!A5:AG35" type="matrix" appref="{CFE0DDBE-AA99-8945-B80B-77494BE97941}"/>
    <we:binding id="KnoemaBind-Sheet3!A16:AF35" type="matrix" appref="{F87C9B9D-0EAC-1145-8836-FE099D62F52E}"/>
    <we:binding id="KnoemaBind-U5MR!A116:P117" type="matrix" appref="{751377AF-EF65-4249-9D3A-505917CA5015}"/>
    <we:binding id="KnoemaBind-U5MR!A119:AE120" type="matrix" appref="{655E37F8-46DC-374D-9CDB-1BAFB477D493}"/>
    <we:binding id="KnoemaBind-U5MR!A122:AR123" type="matrix" appref="{B90C7529-4410-4242-AFE6-016DE1BA1140}"/>
    <we:binding id="KnoemaBind-U5MR!A127:D128" type="matrix" appref="{942F4E12-97BE-7E4B-8DEB-DF92B0254854}"/>
    <we:binding id="KnoemaBind-U5MR!A130:W131" type="matrix" appref="{447BBBAF-1327-A948-BE4E-AF908D884A77}"/>
    <we:binding id="KnoemaBind-U5MR!A168:BK169" type="matrix" appref="{0280765A-4632-A948-A710-C4966277B7D3}"/>
    <we:binding id="KnoemaBind-U5MR!A171:BK172" type="matrix" appref="{06D6BC59-30AA-AD41-9CE5-351DF9D414D0}"/>
    <we:binding id="KnoemaBind-U5MR!A176:BK177" type="matrix" appref="{D602D916-13DF-8248-A8E4-3F3CBE4DEC33}"/>
    <we:binding id="KnoemaBind-'Life Expectancy'!L11:BC14" type="matrix" appref="{7D55BE5C-607B-6C42-AC07-5FBC2BE28F06}"/>
    <we:binding id="KnoemaBind-U5MR!E72:BO73" type="matrix" appref="{A71BD4C3-F8F7-994A-844F-8A5551C30E48}"/>
    <we:binding id="KnoemaBind-GNI!F282:BF283" type="matrix" appref="{1F20E45D-39FD-BD4B-A03B-F718F52C14BA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_xldudf_KNOEMA_GET</we:customFunctionIds>
        <we:customFunctionIds>_xldudf_KNOEMA_GETDATES</we:customFunctionIds>
        <we:customFunctionIds>_xldudf_KNOEMA_GETA</we:customFunctionIds>
        <we:customFunctionIds>_xldudf_KNOEMA_VERSION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knoema.com/WBWDI2019Jan?country=1000640&amp;series=1010320,1010280,1010270&amp;frequency=A&amp;utm_source=datafinder&amp;utm_medium=excel&amp;utm_campaign=sourcelink&amp;lastUpdated=161978741275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knoema.com/WBHNPS2018DEC?country=1000620&amp;indicator=1002140,1003000,1003070,1002180,1002230,1002330,1002340&amp;frequency=A&amp;utm_source=datafinder&amp;utm_medium=excel&amp;utm_campaign=sourcelink&amp;lastUpdated=1608649602977" TargetMode="External"/><Relationship Id="rId1" Type="http://schemas.openxmlformats.org/officeDocument/2006/relationships/hyperlink" Target="https://knoema.com/WBPEP2018Oct?country=1000620&amp;series=1000140,1000130,1000400,1000700&amp;frequency=A&amp;utm_source=datafinder&amp;utm_medium=excel&amp;utm_campaign=sourcelink&amp;lastUpdated=160859827438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knoema.com/UNSDSDGI2020Nov/sustainable-development-goals-2020?country=1003590&amp;indicator=1001450&amp;sex=1000020&amp;area=1000000&amp;age-group=1000100&amp;nature=1000020&amp;type-of-product=1000000&amp;group=1000090&amp;frequency=A&amp;utm_source=datafinder&amp;utm_medium=excel&amp;utm_campaign=sourcelink&amp;lastUpdated=1617115853117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https://knoema.com/IHMEGBDAHS2019?location=1000080,1000070,1000090,1000110,1000120,1000150,1000230,1000270,1000260,1000280&amp;indicator=1000190&amp;estimate-type=1000000&amp;measure=1000030,1000040,1000050&amp;frequency=A&amp;utm_source=datafinder&amp;utm_medium=excel&amp;utm_campaign=sourcelink&amp;lastUpdated=1606908414093" TargetMode="External"/><Relationship Id="rId7" Type="http://schemas.openxmlformats.org/officeDocument/2006/relationships/hyperlink" Target="https://knoema.com/EPI2018?location=1000920&amp;indicator=1000030&amp;frequency=A&amp;utm_source=datafinder&amp;utm_medium=excel&amp;utm_campaign=sourcelink&amp;lastUpdated=1606909087547" TargetMode="External"/><Relationship Id="rId12" Type="http://schemas.openxmlformats.org/officeDocument/2006/relationships/hyperlink" Target="http://knoema.com/WBWDI2019Jan/world-development-indicators-wdi?country=1000550&amp;series=1010510&amp;frequency=A&amp;utm_source=datafinder&amp;utm_medium=excel&amp;utm_campaign=sourcelink&amp;lastUpdated=1620134698007" TargetMode="External"/><Relationship Id="rId2" Type="http://schemas.openxmlformats.org/officeDocument/2006/relationships/hyperlink" Target="https://knoema.com/IHMEGBDAHS2019?location=1000420,1000520,1000740,1000800,1000850,1000880,1000990,1001130,1001170,1001270,1001530,1001720,1001800,1001790,1001810,1001930,1002070,1002080,1002110&amp;indicator=1000190&amp;estimate-type=1000000&amp;measure=1000030&amp;frequency=A&amp;utm_source=datafinder&amp;utm_medium=excel&amp;utm_campaign=sourcelink&amp;lastUpdated=1606908414093" TargetMode="External"/><Relationship Id="rId1" Type="http://schemas.openxmlformats.org/officeDocument/2006/relationships/hyperlink" Target="https://knoema.com/IHMEGBDAHS2019?location=1000080,1000070,1000090,1000110,1000120,1000150,1000230,1000270,1000260,1000280&amp;indicator=1000190&amp;estimate-type=1000000&amp;measure=1000030,1000040,1000050&amp;frequency=A&amp;utm_source=datafinder&amp;utm_medium=excel&amp;utm_campaign=sourcelink&amp;lastUpdated=1606908414093" TargetMode="External"/><Relationship Id="rId6" Type="http://schemas.openxmlformats.org/officeDocument/2006/relationships/hyperlink" Target="http://knoema.com/IHMEICMR/ihme-infant-and-child-mortality-estimates-february-2011?Location=1000820&amp;Variable=1000040&amp;frequency=A&amp;utm_source=datafinder&amp;utm_medium=excel&amp;utm_campaign=sourcelink&amp;lastUpdated=1594045756473" TargetMode="External"/><Relationship Id="rId11" Type="http://schemas.openxmlformats.org/officeDocument/2006/relationships/hyperlink" Target="https://knoema.com/WBWDI2019Jan?series=1010510&amp;country=1001000&amp;frequency=A&amp;utm_source=datafinder&amp;utm_medium=excel&amp;utm_campaign=sourcelink&amp;lastUpdated=1617942275743" TargetMode="External"/><Relationship Id="rId5" Type="http://schemas.openxmlformats.org/officeDocument/2006/relationships/hyperlink" Target="https://knoema.com/IHMEGBDAHS2019?location=1001060&amp;indicator=1000190&amp;target=1000130&amp;estimate-type=1000000&amp;measure=1000030&amp;frequency=A&amp;utm_source=datafinder&amp;utm_medium=excel&amp;utm_campaign=sourcelink&amp;lastUpdated=1606908414093" TargetMode="External"/><Relationship Id="rId10" Type="http://schemas.openxmlformats.org/officeDocument/2006/relationships/hyperlink" Target="https://knoema.com/WBWDI2019Jan?series=1010510&amp;country=1000830&amp;frequency=A&amp;utm_source=datafinder&amp;utm_medium=excel&amp;utm_campaign=sourcelink&amp;lastUpdated=1617942275743" TargetMode="External"/><Relationship Id="rId4" Type="http://schemas.openxmlformats.org/officeDocument/2006/relationships/hyperlink" Target="http://knoema.com/IHMEGBDAHS2019/gbd-2017-health-related-sustainable-development-goals-sdg-indicators-1990-2030?location=1001060&amp;indicator=1000190&amp;target=1000130&amp;estimate-type=1000010&amp;measure=1000010&amp;frequency=A&amp;utm_source=datafinder&amp;utm_medium=excel&amp;utm_campaign=sourcelink&amp;lastUpdated=1606908414093" TargetMode="External"/><Relationship Id="rId9" Type="http://schemas.openxmlformats.org/officeDocument/2006/relationships/hyperlink" Target="https://knoema.com/WBHNPS2018DEC?country=1000790&amp;indicator=1001920&amp;frequency=A&amp;utm_source=datafinder&amp;utm_medium=excel&amp;utm_campaign=sourcelink&amp;lastUpdated=160864960297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B571-60B1-D54E-A735-76083603F449}">
  <dimension ref="A3:C28"/>
  <sheetViews>
    <sheetView topLeftCell="A5" workbookViewId="0">
      <selection activeCell="M13" sqref="M13"/>
    </sheetView>
  </sheetViews>
  <sheetFormatPr baseColWidth="10" defaultRowHeight="16" x14ac:dyDescent="0.2"/>
  <sheetData>
    <row r="3" spans="1:3" x14ac:dyDescent="0.2">
      <c r="A3" t="s">
        <v>132</v>
      </c>
      <c r="B3" t="s">
        <v>133</v>
      </c>
    </row>
    <row r="4" spans="1:3" x14ac:dyDescent="0.2">
      <c r="C4" s="6">
        <v>2015</v>
      </c>
    </row>
    <row r="5" spans="1:3" x14ac:dyDescent="0.2">
      <c r="B5" s="4" t="s">
        <v>121</v>
      </c>
      <c r="C5">
        <v>99</v>
      </c>
    </row>
    <row r="6" spans="1:3" x14ac:dyDescent="0.2">
      <c r="B6" s="4" t="s">
        <v>122</v>
      </c>
      <c r="C6">
        <v>55</v>
      </c>
    </row>
    <row r="7" spans="1:3" x14ac:dyDescent="0.2">
      <c r="B7" s="4" t="s">
        <v>123</v>
      </c>
      <c r="C7">
        <v>32</v>
      </c>
    </row>
    <row r="8" spans="1:3" x14ac:dyDescent="0.2">
      <c r="B8" t="s">
        <v>124</v>
      </c>
      <c r="C8">
        <v>34</v>
      </c>
    </row>
    <row r="9" spans="1:3" x14ac:dyDescent="0.2">
      <c r="B9" s="4" t="s">
        <v>125</v>
      </c>
      <c r="C9">
        <v>41</v>
      </c>
    </row>
    <row r="10" spans="1:3" x14ac:dyDescent="0.2">
      <c r="B10" t="s">
        <v>126</v>
      </c>
      <c r="C10">
        <v>27</v>
      </c>
    </row>
    <row r="11" spans="1:3" x14ac:dyDescent="0.2">
      <c r="B11" s="4" t="s">
        <v>127</v>
      </c>
      <c r="C11">
        <v>21</v>
      </c>
    </row>
    <row r="12" spans="1:3" x14ac:dyDescent="0.2">
      <c r="B12" t="s">
        <v>128</v>
      </c>
      <c r="C12">
        <v>22</v>
      </c>
    </row>
    <row r="13" spans="1:3" x14ac:dyDescent="0.2">
      <c r="B13" t="s">
        <v>129</v>
      </c>
      <c r="C13">
        <v>6</v>
      </c>
    </row>
    <row r="14" spans="1:3" x14ac:dyDescent="0.2">
      <c r="B14" t="s">
        <v>130</v>
      </c>
      <c r="C14">
        <v>3</v>
      </c>
    </row>
    <row r="15" spans="1:3" x14ac:dyDescent="0.2">
      <c r="B15" t="s">
        <v>131</v>
      </c>
      <c r="C15">
        <v>95</v>
      </c>
    </row>
    <row r="16" spans="1:3" x14ac:dyDescent="0.2">
      <c r="B16" s="4" t="s">
        <v>134</v>
      </c>
      <c r="C16">
        <f>C8+C10+C12+C13+C14+C15</f>
        <v>187</v>
      </c>
    </row>
    <row r="17" spans="2:3" x14ac:dyDescent="0.2">
      <c r="B17" t="s">
        <v>111</v>
      </c>
      <c r="C17">
        <f>SUM(C5:C15)</f>
        <v>435</v>
      </c>
    </row>
    <row r="22" spans="2:3" x14ac:dyDescent="0.2">
      <c r="B22" t="s">
        <v>121</v>
      </c>
      <c r="C22">
        <v>99</v>
      </c>
    </row>
    <row r="23" spans="2:3" x14ac:dyDescent="0.2">
      <c r="B23" t="s">
        <v>122</v>
      </c>
      <c r="C23">
        <v>55</v>
      </c>
    </row>
    <row r="24" spans="2:3" x14ac:dyDescent="0.2">
      <c r="B24" t="s">
        <v>135</v>
      </c>
      <c r="C24">
        <v>32</v>
      </c>
    </row>
    <row r="25" spans="2:3" x14ac:dyDescent="0.2">
      <c r="B25" t="s">
        <v>125</v>
      </c>
      <c r="C25">
        <v>41</v>
      </c>
    </row>
    <row r="26" spans="2:3" x14ac:dyDescent="0.2">
      <c r="B26" t="s">
        <v>127</v>
      </c>
      <c r="C26">
        <v>21</v>
      </c>
    </row>
    <row r="27" spans="2:3" x14ac:dyDescent="0.2">
      <c r="B27" t="s">
        <v>131</v>
      </c>
      <c r="C27">
        <v>187</v>
      </c>
    </row>
    <row r="28" spans="2:3" x14ac:dyDescent="0.2">
      <c r="B28" t="s">
        <v>136</v>
      </c>
      <c r="C28">
        <f>SUM(C22:C27)</f>
        <v>435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E730-FB6D-4A43-A4A0-B2C1A8FB8671}">
  <dimension ref="A3:BC54"/>
  <sheetViews>
    <sheetView topLeftCell="Q22" zoomScale="87" zoomScaleNormal="269" workbookViewId="0">
      <selection activeCell="AE56" sqref="AE56"/>
    </sheetView>
  </sheetViews>
  <sheetFormatPr baseColWidth="10" defaultRowHeight="16" x14ac:dyDescent="0.2"/>
  <sheetData>
    <row r="3" spans="1:55" x14ac:dyDescent="0.2">
      <c r="A3" t="s">
        <v>117</v>
      </c>
      <c r="B3" t="s">
        <v>118</v>
      </c>
      <c r="C3" t="s">
        <v>119</v>
      </c>
      <c r="D3" t="s">
        <v>120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  <c r="AF3" t="s">
        <v>94</v>
      </c>
      <c r="AG3" t="s">
        <v>95</v>
      </c>
      <c r="AH3" t="s">
        <v>96</v>
      </c>
      <c r="AI3" t="s">
        <v>97</v>
      </c>
      <c r="AJ3" t="s">
        <v>98</v>
      </c>
      <c r="AK3" t="s">
        <v>99</v>
      </c>
      <c r="AL3" t="s">
        <v>100</v>
      </c>
      <c r="AM3" t="s">
        <v>101</v>
      </c>
      <c r="AN3" t="s">
        <v>102</v>
      </c>
      <c r="AO3" t="s">
        <v>103</v>
      </c>
      <c r="AP3" t="s">
        <v>104</v>
      </c>
      <c r="AQ3" t="s">
        <v>105</v>
      </c>
    </row>
    <row r="4" spans="1:55" x14ac:dyDescent="0.2">
      <c r="A4" s="5" t="s">
        <v>18</v>
      </c>
      <c r="B4" s="5" t="s">
        <v>115</v>
      </c>
      <c r="C4" s="5" t="s">
        <v>14</v>
      </c>
      <c r="D4" s="5" t="s">
        <v>116</v>
      </c>
      <c r="E4" s="5">
        <v>63.414634100000001</v>
      </c>
      <c r="F4" s="5">
        <v>63.954878000000001</v>
      </c>
      <c r="G4" s="5">
        <v>63.449756100000002</v>
      </c>
      <c r="H4" s="5">
        <v>63.074877999999998</v>
      </c>
      <c r="I4" s="5">
        <v>63.192682900000001</v>
      </c>
      <c r="J4" s="5">
        <v>63.3</v>
      </c>
      <c r="K4" s="5">
        <v>63.4665854</v>
      </c>
      <c r="L4" s="5">
        <v>63.833658499999999</v>
      </c>
      <c r="M4" s="5">
        <v>64.248780499999995</v>
      </c>
      <c r="N4" s="5">
        <v>64.654146299999994</v>
      </c>
      <c r="O4" s="5">
        <v>64.582438999999994</v>
      </c>
      <c r="P4" s="5">
        <v>64.667561000000006</v>
      </c>
      <c r="Q4" s="5">
        <v>65.068292700000001</v>
      </c>
      <c r="R4" s="5">
        <v>65.031707299999994</v>
      </c>
      <c r="S4" s="5">
        <v>65.196097600000002</v>
      </c>
      <c r="T4" s="5">
        <v>65.585365899999999</v>
      </c>
      <c r="U4" s="5">
        <v>65.900975599999995</v>
      </c>
      <c r="V4" s="5">
        <v>65.644146300000003</v>
      </c>
      <c r="W4" s="5">
        <v>65.7673171</v>
      </c>
      <c r="X4" s="5">
        <v>65.798048800000004</v>
      </c>
      <c r="Y4" s="5">
        <v>66.157073199999999</v>
      </c>
      <c r="Z4" s="5">
        <v>66.403414600000005</v>
      </c>
      <c r="AA4" s="5">
        <v>66.963414599999993</v>
      </c>
      <c r="AB4" s="5">
        <v>67.607804900000005</v>
      </c>
      <c r="AC4" s="5">
        <v>68.162682899999993</v>
      </c>
      <c r="AD4" s="5">
        <v>68.435365899999994</v>
      </c>
      <c r="AE4" s="5">
        <v>68.806829300000004</v>
      </c>
      <c r="AF4" s="5">
        <v>69.220731700000002</v>
      </c>
      <c r="AG4" s="5">
        <v>69.519268299999993</v>
      </c>
      <c r="AH4" s="5">
        <v>69.9826829</v>
      </c>
      <c r="AI4" s="5">
        <v>70.213414599999993</v>
      </c>
      <c r="AJ4" s="5">
        <v>70.467804900000004</v>
      </c>
      <c r="AK4" s="5">
        <v>70.857073200000002</v>
      </c>
      <c r="AL4" s="5">
        <v>71.062438999999998</v>
      </c>
      <c r="AM4" s="5">
        <v>71.299024399999993</v>
      </c>
      <c r="AN4" s="5">
        <v>71.8304878</v>
      </c>
      <c r="AO4" s="5">
        <v>71.538414599999996</v>
      </c>
      <c r="AP4" s="5">
        <v>71.2463415</v>
      </c>
      <c r="AQ4" s="5">
        <v>70.848780500000004</v>
      </c>
    </row>
    <row r="8" spans="1:55" x14ac:dyDescent="0.2">
      <c r="A8" t="s">
        <v>117</v>
      </c>
      <c r="B8" s="5" t="s">
        <v>18</v>
      </c>
    </row>
    <row r="9" spans="1:55" x14ac:dyDescent="0.2">
      <c r="A9" t="s">
        <v>118</v>
      </c>
      <c r="B9" s="5" t="s">
        <v>115</v>
      </c>
    </row>
    <row r="10" spans="1:55" x14ac:dyDescent="0.2">
      <c r="A10" t="s">
        <v>119</v>
      </c>
      <c r="B10" s="5" t="s">
        <v>14</v>
      </c>
    </row>
    <row r="11" spans="1:55" x14ac:dyDescent="0.2">
      <c r="A11" t="s">
        <v>120</v>
      </c>
      <c r="B11" s="5" t="s">
        <v>116</v>
      </c>
      <c r="C11" t="s">
        <v>113</v>
      </c>
      <c r="D11" t="s">
        <v>112</v>
      </c>
      <c r="M11" t="s">
        <v>0</v>
      </c>
      <c r="N11" t="s">
        <v>1</v>
      </c>
      <c r="O11" t="s">
        <v>10</v>
      </c>
      <c r="P11" t="str" cm="1">
        <f t="array" ref="P11:BC11">_xldudf_KNOEMA_GETDATES("WBWDI2019Jan", "A", "@rows", "GRL", "SP.DYN.LE00.FE.IN;SP.DYN.LE00.MA.IN;SP.DYN.LE00.IN")</f>
        <v>1978</v>
      </c>
      <c r="Q11" t="str">
        <v>1979</v>
      </c>
      <c r="R11" t="str">
        <v>1980</v>
      </c>
      <c r="S11" t="str">
        <v>1981</v>
      </c>
      <c r="T11" t="str">
        <v>1982</v>
      </c>
      <c r="U11" t="str">
        <v>1983</v>
      </c>
      <c r="V11" t="str">
        <v>1984</v>
      </c>
      <c r="W11" t="str">
        <v>1985</v>
      </c>
      <c r="X11" t="str">
        <v>1986</v>
      </c>
      <c r="Y11" t="str">
        <v>1987</v>
      </c>
      <c r="Z11" t="str">
        <v>1988</v>
      </c>
      <c r="AA11" t="str">
        <v>1989</v>
      </c>
      <c r="AB11" t="str">
        <v>1990</v>
      </c>
      <c r="AC11" t="str">
        <v>1991</v>
      </c>
      <c r="AD11" t="str">
        <v>1992</v>
      </c>
      <c r="AE11" t="str">
        <v>1993</v>
      </c>
      <c r="AF11" t="str">
        <v>1994</v>
      </c>
      <c r="AG11" t="str">
        <v>1995</v>
      </c>
      <c r="AH11" t="str">
        <v>1996</v>
      </c>
      <c r="AI11" t="str">
        <v>1997</v>
      </c>
      <c r="AJ11" t="str">
        <v>1998</v>
      </c>
      <c r="AK11" t="str">
        <v>1999</v>
      </c>
      <c r="AL11" t="str">
        <v>2000</v>
      </c>
      <c r="AM11" t="str">
        <v>2001</v>
      </c>
      <c r="AN11" t="str">
        <v>2002</v>
      </c>
      <c r="AO11" t="str">
        <v>2003</v>
      </c>
      <c r="AP11" t="str">
        <v>2004</v>
      </c>
      <c r="AQ11" t="str">
        <v>2005</v>
      </c>
      <c r="AR11" t="str">
        <v>2006</v>
      </c>
      <c r="AS11" t="str">
        <v>2007</v>
      </c>
      <c r="AT11" t="str">
        <v>2008</v>
      </c>
      <c r="AU11" t="str">
        <v>2009</v>
      </c>
      <c r="AV11" t="str">
        <v>2010</v>
      </c>
      <c r="AW11" t="str">
        <v>2011</v>
      </c>
      <c r="AX11" t="str">
        <v>2012</v>
      </c>
      <c r="AY11" t="str">
        <v>2013</v>
      </c>
      <c r="AZ11" t="str">
        <v>2014</v>
      </c>
      <c r="BA11" t="str">
        <v>2015</v>
      </c>
      <c r="BB11" t="str">
        <v>2016</v>
      </c>
      <c r="BC11" t="str">
        <v>2017</v>
      </c>
    </row>
    <row r="12" spans="1:55" x14ac:dyDescent="0.2">
      <c r="A12">
        <v>1978</v>
      </c>
      <c r="B12" s="5">
        <v>63.414634100000001</v>
      </c>
      <c r="C12">
        <v>67</v>
      </c>
      <c r="D12">
        <v>60</v>
      </c>
      <c r="E12">
        <v>7</v>
      </c>
      <c r="L12" t="s">
        <v>18</v>
      </c>
      <c r="M12" s="1" t="s">
        <v>154</v>
      </c>
      <c r="N12" t="s">
        <v>8</v>
      </c>
      <c r="O12" t="s">
        <v>13</v>
      </c>
      <c r="P12" cm="1">
        <f t="array" ref="P12:BC14">_xldudf_KNOEMA_GET("WBWDI2019Jan",_xlfn.ANCHORARRAY( P11), "", "@rows", "GRL", O12:O14)</f>
        <v>67</v>
      </c>
      <c r="Q12">
        <v>67.739999999999995</v>
      </c>
      <c r="R12">
        <v>67.239999999999995</v>
      </c>
      <c r="S12">
        <v>66.86</v>
      </c>
      <c r="T12">
        <v>66.44</v>
      </c>
      <c r="U12">
        <v>66.239999999999995</v>
      </c>
      <c r="V12">
        <v>66.55</v>
      </c>
      <c r="W12">
        <v>67.25</v>
      </c>
      <c r="X12">
        <v>67.66</v>
      </c>
      <c r="Y12">
        <v>68.47</v>
      </c>
      <c r="Z12">
        <v>68.680000000000007</v>
      </c>
      <c r="AA12">
        <v>68.760000000000005</v>
      </c>
      <c r="AB12">
        <v>68.92</v>
      </c>
      <c r="AC12">
        <v>68.53</v>
      </c>
      <c r="AD12">
        <v>68.510000000000005</v>
      </c>
      <c r="AE12">
        <v>68.510000000000005</v>
      </c>
      <c r="AF12">
        <v>68.59</v>
      </c>
      <c r="AG12">
        <v>67.989999999999995</v>
      </c>
      <c r="AH12">
        <v>68.400000000000006</v>
      </c>
      <c r="AI12">
        <v>68.61</v>
      </c>
      <c r="AJ12">
        <v>69.010000000000005</v>
      </c>
      <c r="AK12">
        <v>68.989999999999995</v>
      </c>
      <c r="AL12">
        <v>69.760000000000005</v>
      </c>
      <c r="AM12">
        <v>70.22</v>
      </c>
      <c r="AN12">
        <v>70.989999999999995</v>
      </c>
      <c r="AO12">
        <v>71.150000000000006</v>
      </c>
      <c r="AP12">
        <v>71.67</v>
      </c>
      <c r="AQ12">
        <v>71.92</v>
      </c>
      <c r="AR12">
        <v>72.069999999999993</v>
      </c>
      <c r="AS12">
        <v>72.180000000000007</v>
      </c>
      <c r="AT12">
        <v>72.8</v>
      </c>
      <c r="AU12">
        <v>72.87</v>
      </c>
      <c r="AV12">
        <v>73.290000000000006</v>
      </c>
      <c r="AW12">
        <v>73.69</v>
      </c>
      <c r="AX12">
        <v>73.650000000000006</v>
      </c>
      <c r="AY12">
        <v>74.12</v>
      </c>
      <c r="AZ12">
        <v>73.81</v>
      </c>
      <c r="BA12">
        <v>73.5</v>
      </c>
      <c r="BB12">
        <v>73</v>
      </c>
      <c r="BC12">
        <v>73.040000000000006</v>
      </c>
    </row>
    <row r="13" spans="1:55" x14ac:dyDescent="0.2">
      <c r="A13">
        <v>1979</v>
      </c>
      <c r="B13" s="5">
        <v>63.954878000000001</v>
      </c>
      <c r="C13">
        <v>67.739999999999995</v>
      </c>
      <c r="D13">
        <v>60.35</v>
      </c>
      <c r="N13" t="s">
        <v>8</v>
      </c>
      <c r="O13" t="s">
        <v>25</v>
      </c>
      <c r="P13">
        <v>60</v>
      </c>
      <c r="Q13">
        <v>60.35</v>
      </c>
      <c r="R13">
        <v>59.84</v>
      </c>
      <c r="S13">
        <v>59.47</v>
      </c>
      <c r="T13">
        <v>60.1</v>
      </c>
      <c r="U13">
        <v>60.5</v>
      </c>
      <c r="V13">
        <v>60.53</v>
      </c>
      <c r="W13">
        <v>60.58</v>
      </c>
      <c r="X13">
        <v>61</v>
      </c>
      <c r="Y13">
        <v>61.02</v>
      </c>
      <c r="Z13">
        <v>60.68</v>
      </c>
      <c r="AA13">
        <v>60.77</v>
      </c>
      <c r="AB13">
        <v>61.4</v>
      </c>
      <c r="AC13">
        <v>61.7</v>
      </c>
      <c r="AD13">
        <v>62.04</v>
      </c>
      <c r="AE13">
        <v>62.8</v>
      </c>
      <c r="AF13">
        <v>63.34</v>
      </c>
      <c r="AG13">
        <v>63.41</v>
      </c>
      <c r="AH13">
        <v>63.26</v>
      </c>
      <c r="AI13">
        <v>63.12</v>
      </c>
      <c r="AJ13">
        <v>63.44</v>
      </c>
      <c r="AK13">
        <v>63.94</v>
      </c>
      <c r="AL13">
        <v>64.3</v>
      </c>
      <c r="AM13">
        <v>65.12</v>
      </c>
      <c r="AN13">
        <v>65.47</v>
      </c>
      <c r="AO13">
        <v>65.849999999999994</v>
      </c>
      <c r="AP13">
        <v>66.08</v>
      </c>
      <c r="AQ13">
        <v>66.650000000000006</v>
      </c>
      <c r="AR13">
        <v>67.09</v>
      </c>
      <c r="AS13">
        <v>67.89</v>
      </c>
      <c r="AT13">
        <v>67.75</v>
      </c>
      <c r="AU13">
        <v>68.180000000000007</v>
      </c>
      <c r="AV13">
        <v>68.540000000000006</v>
      </c>
      <c r="AW13">
        <v>68.56</v>
      </c>
      <c r="AX13">
        <v>69.06</v>
      </c>
      <c r="AY13">
        <v>69.650000000000006</v>
      </c>
      <c r="AZ13">
        <v>69.375</v>
      </c>
      <c r="BA13">
        <v>69.099999999999994</v>
      </c>
      <c r="BB13">
        <v>68.8</v>
      </c>
      <c r="BC13">
        <v>68.319999999999993</v>
      </c>
    </row>
    <row r="14" spans="1:55" x14ac:dyDescent="0.2">
      <c r="A14">
        <v>1980</v>
      </c>
      <c r="B14" s="5">
        <v>63.449756100000002</v>
      </c>
      <c r="C14">
        <v>67.239999999999995</v>
      </c>
      <c r="D14">
        <v>59.84</v>
      </c>
      <c r="N14" t="s">
        <v>8</v>
      </c>
      <c r="O14" t="s">
        <v>14</v>
      </c>
      <c r="P14">
        <v>63.414634146341498</v>
      </c>
      <c r="Q14">
        <v>63.9548780487805</v>
      </c>
      <c r="R14">
        <v>63.449756097561</v>
      </c>
      <c r="S14">
        <v>63.074878048780498</v>
      </c>
      <c r="T14">
        <v>63.192682926829299</v>
      </c>
      <c r="U14">
        <v>63.3</v>
      </c>
      <c r="V14">
        <v>63.466585365853703</v>
      </c>
      <c r="W14">
        <v>63.833658536585403</v>
      </c>
      <c r="X14">
        <v>64.248780487804893</v>
      </c>
      <c r="Y14">
        <v>64.654146341463402</v>
      </c>
      <c r="Z14">
        <v>64.582439024390297</v>
      </c>
      <c r="AA14">
        <v>64.667560975609803</v>
      </c>
      <c r="AB14">
        <v>65.068292682926796</v>
      </c>
      <c r="AC14">
        <v>65.031707317073199</v>
      </c>
      <c r="AD14">
        <v>65.196097560975602</v>
      </c>
      <c r="AE14">
        <v>65.585365853658502</v>
      </c>
      <c r="AF14">
        <v>65.900975609756102</v>
      </c>
      <c r="AG14">
        <v>65.644146341463397</v>
      </c>
      <c r="AH14">
        <v>65.767317073170702</v>
      </c>
      <c r="AI14">
        <v>65.798048780487804</v>
      </c>
      <c r="AJ14">
        <v>66.157073170731707</v>
      </c>
      <c r="AK14">
        <v>66.403414634146401</v>
      </c>
      <c r="AL14">
        <v>66.963414634146304</v>
      </c>
      <c r="AM14">
        <v>67.607804878048796</v>
      </c>
      <c r="AN14">
        <v>68.162682926829305</v>
      </c>
      <c r="AO14">
        <v>68.435365853658595</v>
      </c>
      <c r="AP14">
        <v>68.806829268292702</v>
      </c>
      <c r="AQ14">
        <v>69.2207317073171</v>
      </c>
      <c r="AR14">
        <v>69.519268292682895</v>
      </c>
      <c r="AS14">
        <v>69.982682926829298</v>
      </c>
      <c r="AT14">
        <v>70.213414634146304</v>
      </c>
      <c r="AU14">
        <v>70.467804878048796</v>
      </c>
      <c r="AV14">
        <v>70.857073170731695</v>
      </c>
      <c r="AW14">
        <v>71.062439024390201</v>
      </c>
      <c r="AX14">
        <v>71.2990243902439</v>
      </c>
      <c r="AY14">
        <v>71.830487804878103</v>
      </c>
      <c r="AZ14">
        <v>71.538414634146307</v>
      </c>
      <c r="BA14">
        <v>71.246341463414595</v>
      </c>
      <c r="BB14">
        <v>70.848780487804902</v>
      </c>
      <c r="BC14">
        <v>70.622439024390303</v>
      </c>
    </row>
    <row r="15" spans="1:55" x14ac:dyDescent="0.2">
      <c r="A15">
        <v>1981</v>
      </c>
      <c r="B15" s="5">
        <v>63.074877999999998</v>
      </c>
      <c r="C15">
        <v>66.86</v>
      </c>
      <c r="D15">
        <v>59.47</v>
      </c>
    </row>
    <row r="16" spans="1:55" x14ac:dyDescent="0.2">
      <c r="A16">
        <v>1982</v>
      </c>
      <c r="B16" s="5">
        <v>63.192682900000001</v>
      </c>
      <c r="C16">
        <v>66.44</v>
      </c>
      <c r="D16">
        <v>60.1</v>
      </c>
    </row>
    <row r="17" spans="1:50" x14ac:dyDescent="0.2">
      <c r="A17">
        <v>1983</v>
      </c>
      <c r="B17" s="5">
        <v>63.3</v>
      </c>
      <c r="C17">
        <v>66.239999999999995</v>
      </c>
      <c r="D17">
        <v>60.5</v>
      </c>
    </row>
    <row r="18" spans="1:50" x14ac:dyDescent="0.2">
      <c r="A18">
        <v>1984</v>
      </c>
      <c r="B18" s="5">
        <v>63.4665854</v>
      </c>
      <c r="C18">
        <v>66.55</v>
      </c>
      <c r="D18">
        <v>60.53</v>
      </c>
    </row>
    <row r="19" spans="1:50" x14ac:dyDescent="0.2">
      <c r="A19">
        <v>1985</v>
      </c>
      <c r="B19" s="5">
        <v>63.833658499999999</v>
      </c>
      <c r="C19">
        <v>67.25</v>
      </c>
      <c r="D19">
        <v>60.58</v>
      </c>
    </row>
    <row r="20" spans="1:50" x14ac:dyDescent="0.2">
      <c r="A20">
        <v>1986</v>
      </c>
      <c r="B20" s="5">
        <v>64.248780499999995</v>
      </c>
      <c r="C20">
        <v>67.66</v>
      </c>
      <c r="D20">
        <v>61</v>
      </c>
      <c r="L20">
        <v>60</v>
      </c>
      <c r="M20">
        <v>60.35</v>
      </c>
      <c r="N20">
        <v>59.84</v>
      </c>
      <c r="O20">
        <v>59.47</v>
      </c>
      <c r="P20">
        <v>60.1</v>
      </c>
      <c r="Q20">
        <v>60.5</v>
      </c>
      <c r="R20">
        <v>60.53</v>
      </c>
      <c r="S20">
        <v>60.58</v>
      </c>
      <c r="T20">
        <v>61</v>
      </c>
      <c r="U20">
        <v>61.02</v>
      </c>
      <c r="V20">
        <v>60.68</v>
      </c>
      <c r="W20">
        <v>60.77</v>
      </c>
      <c r="X20">
        <v>61.4</v>
      </c>
      <c r="Y20">
        <v>61.7</v>
      </c>
      <c r="Z20">
        <v>62.04</v>
      </c>
      <c r="AA20">
        <v>62.8</v>
      </c>
      <c r="AB20">
        <v>63.34</v>
      </c>
      <c r="AC20">
        <v>63.41</v>
      </c>
      <c r="AD20">
        <v>63.26</v>
      </c>
      <c r="AE20">
        <v>63.12</v>
      </c>
      <c r="AF20">
        <v>63.44</v>
      </c>
      <c r="AG20">
        <v>63.94</v>
      </c>
      <c r="AH20">
        <v>64.3</v>
      </c>
      <c r="AI20">
        <v>65.12</v>
      </c>
      <c r="AJ20">
        <v>65.47</v>
      </c>
      <c r="AK20">
        <v>65.849999999999994</v>
      </c>
      <c r="AL20">
        <v>66.08</v>
      </c>
      <c r="AM20">
        <v>66.650000000000006</v>
      </c>
      <c r="AN20">
        <v>67.09</v>
      </c>
      <c r="AO20">
        <v>67.89</v>
      </c>
      <c r="AP20">
        <v>67.75</v>
      </c>
      <c r="AQ20">
        <v>68.180000000000007</v>
      </c>
      <c r="AR20">
        <v>68.540000000000006</v>
      </c>
      <c r="AS20">
        <v>68.56</v>
      </c>
      <c r="AT20">
        <v>69.06</v>
      </c>
      <c r="AU20">
        <v>69.650000000000006</v>
      </c>
      <c r="AV20">
        <v>69.375</v>
      </c>
      <c r="AW20">
        <v>69.099999999999994</v>
      </c>
      <c r="AX20">
        <v>68.8</v>
      </c>
    </row>
    <row r="21" spans="1:50" x14ac:dyDescent="0.2">
      <c r="A21">
        <v>1987</v>
      </c>
      <c r="B21" s="5">
        <v>64.654146299999994</v>
      </c>
      <c r="C21">
        <v>68.47</v>
      </c>
      <c r="D21">
        <v>61.02</v>
      </c>
    </row>
    <row r="22" spans="1:50" x14ac:dyDescent="0.2">
      <c r="A22">
        <v>1988</v>
      </c>
      <c r="B22" s="5">
        <v>64.582438999999994</v>
      </c>
      <c r="C22">
        <v>68.680000000000007</v>
      </c>
      <c r="D22">
        <v>60.68</v>
      </c>
    </row>
    <row r="23" spans="1:50" x14ac:dyDescent="0.2">
      <c r="A23">
        <v>1989</v>
      </c>
      <c r="B23" s="5">
        <v>64.667561000000006</v>
      </c>
      <c r="C23">
        <v>68.760000000000005</v>
      </c>
      <c r="D23">
        <v>60.77</v>
      </c>
    </row>
    <row r="24" spans="1:50" x14ac:dyDescent="0.2">
      <c r="A24">
        <v>1990</v>
      </c>
      <c r="B24" s="5">
        <v>65.068292700000001</v>
      </c>
      <c r="C24">
        <v>68.92</v>
      </c>
      <c r="D24">
        <v>61.4</v>
      </c>
    </row>
    <row r="25" spans="1:50" x14ac:dyDescent="0.2">
      <c r="A25">
        <v>1991</v>
      </c>
      <c r="B25" s="5">
        <v>65.031707299999994</v>
      </c>
      <c r="C25">
        <v>68.53</v>
      </c>
      <c r="D25">
        <v>61.7</v>
      </c>
    </row>
    <row r="26" spans="1:50" x14ac:dyDescent="0.2">
      <c r="A26">
        <v>1992</v>
      </c>
      <c r="B26" s="5">
        <v>65.196097600000002</v>
      </c>
      <c r="C26">
        <v>68.510000000000005</v>
      </c>
      <c r="D26">
        <v>62.04</v>
      </c>
    </row>
    <row r="27" spans="1:50" x14ac:dyDescent="0.2">
      <c r="A27">
        <v>1993</v>
      </c>
      <c r="B27" s="5">
        <v>65.585365899999999</v>
      </c>
      <c r="C27">
        <v>68.510000000000005</v>
      </c>
      <c r="D27">
        <v>62.8</v>
      </c>
    </row>
    <row r="28" spans="1:50" x14ac:dyDescent="0.2">
      <c r="A28">
        <v>1994</v>
      </c>
      <c r="B28" s="5">
        <v>65.900975599999995</v>
      </c>
      <c r="C28">
        <v>68.59</v>
      </c>
      <c r="D28">
        <v>63.34</v>
      </c>
    </row>
    <row r="29" spans="1:50" x14ac:dyDescent="0.2">
      <c r="A29">
        <v>1995</v>
      </c>
      <c r="B29" s="5">
        <v>65.644146300000003</v>
      </c>
      <c r="C29">
        <v>67.989999999999995</v>
      </c>
      <c r="D29">
        <v>63.41</v>
      </c>
    </row>
    <row r="30" spans="1:50" x14ac:dyDescent="0.2">
      <c r="A30">
        <v>1996</v>
      </c>
      <c r="B30" s="5">
        <v>65.7673171</v>
      </c>
      <c r="C30">
        <v>68.400000000000006</v>
      </c>
      <c r="D30">
        <v>63.26</v>
      </c>
    </row>
    <row r="31" spans="1:50" x14ac:dyDescent="0.2">
      <c r="A31">
        <v>1997</v>
      </c>
      <c r="B31" s="5">
        <v>65.798048800000004</v>
      </c>
      <c r="C31">
        <v>68.61</v>
      </c>
      <c r="D31">
        <v>63.12</v>
      </c>
    </row>
    <row r="32" spans="1:50" x14ac:dyDescent="0.2">
      <c r="A32">
        <v>1998</v>
      </c>
      <c r="B32" s="5">
        <v>66.157073199999999</v>
      </c>
      <c r="C32">
        <v>69.010000000000005</v>
      </c>
      <c r="D32">
        <v>63.44</v>
      </c>
      <c r="X32" t="s">
        <v>536</v>
      </c>
    </row>
    <row r="33" spans="1:24" x14ac:dyDescent="0.2">
      <c r="A33">
        <v>1999</v>
      </c>
      <c r="B33" s="5">
        <v>66.403414600000005</v>
      </c>
      <c r="C33">
        <v>68.989999999999995</v>
      </c>
      <c r="D33">
        <v>63.94</v>
      </c>
    </row>
    <row r="34" spans="1:24" x14ac:dyDescent="0.2">
      <c r="A34">
        <v>2000</v>
      </c>
      <c r="B34" s="5">
        <v>66.963414599999993</v>
      </c>
      <c r="C34">
        <v>69.760000000000005</v>
      </c>
      <c r="D34">
        <v>64.3</v>
      </c>
      <c r="U34" t="s">
        <v>210</v>
      </c>
      <c r="W34" t="s">
        <v>33</v>
      </c>
      <c r="X34">
        <v>81.099999999999994</v>
      </c>
    </row>
    <row r="35" spans="1:24" x14ac:dyDescent="0.2">
      <c r="A35">
        <v>2001</v>
      </c>
      <c r="B35" s="5">
        <v>67.607804900000005</v>
      </c>
      <c r="C35">
        <v>70.22</v>
      </c>
      <c r="D35">
        <v>65.12</v>
      </c>
      <c r="W35" t="s">
        <v>18</v>
      </c>
      <c r="X35">
        <v>70.8</v>
      </c>
    </row>
    <row r="36" spans="1:24" x14ac:dyDescent="0.2">
      <c r="A36">
        <v>2002</v>
      </c>
      <c r="B36" s="5">
        <v>68.162682899999993</v>
      </c>
      <c r="C36">
        <v>70.989999999999995</v>
      </c>
      <c r="D36">
        <v>65.47</v>
      </c>
    </row>
    <row r="37" spans="1:24" x14ac:dyDescent="0.2">
      <c r="A37">
        <v>2003</v>
      </c>
      <c r="B37" s="5">
        <v>68.435365899999994</v>
      </c>
      <c r="C37">
        <v>71.150000000000006</v>
      </c>
      <c r="D37">
        <v>65.849999999999994</v>
      </c>
    </row>
    <row r="38" spans="1:24" x14ac:dyDescent="0.2">
      <c r="A38">
        <v>2004</v>
      </c>
      <c r="B38" s="5">
        <v>68.806829300000004</v>
      </c>
      <c r="C38">
        <v>71.67</v>
      </c>
      <c r="D38">
        <v>66.08</v>
      </c>
    </row>
    <row r="39" spans="1:24" x14ac:dyDescent="0.2">
      <c r="A39">
        <v>2005</v>
      </c>
      <c r="B39" s="5">
        <v>69.220731700000002</v>
      </c>
      <c r="C39">
        <v>71.92</v>
      </c>
      <c r="D39">
        <v>66.650000000000006</v>
      </c>
    </row>
    <row r="40" spans="1:24" x14ac:dyDescent="0.2">
      <c r="A40">
        <v>2006</v>
      </c>
      <c r="B40" s="5">
        <v>69.519268299999993</v>
      </c>
      <c r="C40">
        <v>72.069999999999993</v>
      </c>
      <c r="D40">
        <v>67.09</v>
      </c>
    </row>
    <row r="41" spans="1:24" x14ac:dyDescent="0.2">
      <c r="A41">
        <v>2007</v>
      </c>
      <c r="B41" s="5">
        <v>69.9826829</v>
      </c>
      <c r="C41">
        <v>72.180000000000007</v>
      </c>
      <c r="D41">
        <v>67.89</v>
      </c>
    </row>
    <row r="42" spans="1:24" x14ac:dyDescent="0.2">
      <c r="A42">
        <v>2008</v>
      </c>
      <c r="B42" s="5">
        <v>70.213414599999993</v>
      </c>
      <c r="C42">
        <v>72.8</v>
      </c>
      <c r="D42">
        <v>67.75</v>
      </c>
    </row>
    <row r="43" spans="1:24" x14ac:dyDescent="0.2">
      <c r="A43">
        <v>2009</v>
      </c>
      <c r="B43" s="5">
        <v>70.467804900000004</v>
      </c>
      <c r="C43">
        <v>72.87</v>
      </c>
      <c r="D43">
        <v>68.180000000000007</v>
      </c>
      <c r="G43">
        <f>((80.9-70.8)/70.8)*100</f>
        <v>14.265536723163855</v>
      </c>
    </row>
    <row r="44" spans="1:24" x14ac:dyDescent="0.2">
      <c r="A44">
        <v>2010</v>
      </c>
      <c r="B44" s="5">
        <v>70.857073200000002</v>
      </c>
      <c r="C44">
        <v>73.290000000000006</v>
      </c>
      <c r="D44">
        <v>68.540000000000006</v>
      </c>
    </row>
    <row r="45" spans="1:24" x14ac:dyDescent="0.2">
      <c r="A45">
        <v>2011</v>
      </c>
      <c r="B45" s="5">
        <v>71.062438999999998</v>
      </c>
      <c r="C45">
        <v>73.69</v>
      </c>
      <c r="D45">
        <v>68.56</v>
      </c>
    </row>
    <row r="46" spans="1:24" x14ac:dyDescent="0.2">
      <c r="A46">
        <v>2012</v>
      </c>
      <c r="B46" s="5">
        <v>71.299024399999993</v>
      </c>
      <c r="C46">
        <v>73.650000000000006</v>
      </c>
      <c r="D46">
        <v>69.06</v>
      </c>
    </row>
    <row r="47" spans="1:24" x14ac:dyDescent="0.2">
      <c r="A47">
        <v>2013</v>
      </c>
      <c r="B47" s="5">
        <v>71.8304878</v>
      </c>
      <c r="C47">
        <v>74.12</v>
      </c>
      <c r="D47">
        <v>69.650000000000006</v>
      </c>
    </row>
    <row r="48" spans="1:24" x14ac:dyDescent="0.2">
      <c r="A48">
        <v>2014</v>
      </c>
      <c r="B48" s="5">
        <v>71.538414599999996</v>
      </c>
      <c r="C48">
        <v>73.81</v>
      </c>
      <c r="D48">
        <v>69.375</v>
      </c>
    </row>
    <row r="49" spans="1:5" x14ac:dyDescent="0.2">
      <c r="A49">
        <v>2015</v>
      </c>
      <c r="B49" s="5">
        <v>71.2463415</v>
      </c>
      <c r="C49">
        <v>73.5</v>
      </c>
      <c r="D49">
        <v>69.099999999999994</v>
      </c>
    </row>
    <row r="50" spans="1:5" x14ac:dyDescent="0.2">
      <c r="A50">
        <v>2016</v>
      </c>
      <c r="B50" s="5">
        <v>70.848780500000004</v>
      </c>
      <c r="C50">
        <v>73</v>
      </c>
      <c r="D50">
        <v>68.8</v>
      </c>
      <c r="E50">
        <v>4</v>
      </c>
    </row>
    <row r="51" spans="1:5" x14ac:dyDescent="0.2">
      <c r="B51" s="5"/>
    </row>
    <row r="52" spans="1:5" x14ac:dyDescent="0.2">
      <c r="B52" s="5"/>
    </row>
    <row r="53" spans="1:5" x14ac:dyDescent="0.2">
      <c r="B53" s="5"/>
    </row>
    <row r="54" spans="1:5" x14ac:dyDescent="0.2">
      <c r="B54" s="5"/>
    </row>
  </sheetData>
  <hyperlinks>
    <hyperlink ref="M12" r:id="rId1" xr:uid="{0308DEC4-98CB-D547-96F8-B2069214D1D5}"/>
  </hyperlinks>
  <pageMargins left="0.7" right="0.7" top="0.75" bottom="0.75" header="0.3" footer="0.3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7D55BE5C-607B-6C42-AC07-5FBC2BE28F06}">
          <xm:f>'Life Expectancy'!L11:BC14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C4EC-B7D3-4C4D-90EE-6DB24A60CBA9}">
  <dimension ref="A1:BL22"/>
  <sheetViews>
    <sheetView topLeftCell="A4" workbookViewId="0">
      <selection activeCell="D19" sqref="D19"/>
    </sheetView>
  </sheetViews>
  <sheetFormatPr baseColWidth="10" defaultRowHeight="16" x14ac:dyDescent="0.2"/>
  <cols>
    <col min="2" max="2" width="55.5" customWidth="1"/>
    <col min="3" max="3" width="20.83203125" customWidth="1"/>
    <col min="4" max="4" width="46.83203125" customWidth="1"/>
    <col min="5" max="5" width="11.6640625" bestFit="1" customWidth="1"/>
  </cols>
  <sheetData>
    <row r="1" spans="1:64" ht="17" customHeight="1" x14ac:dyDescent="0.2"/>
    <row r="3" spans="1:64" x14ac:dyDescent="0.2">
      <c r="B3" s="1"/>
      <c r="E3" s="2"/>
    </row>
    <row r="5" spans="1:64" x14ac:dyDescent="0.2">
      <c r="B5" s="1"/>
    </row>
    <row r="9" spans="1:64" x14ac:dyDescent="0.2">
      <c r="B9" s="1" t="s">
        <v>0</v>
      </c>
      <c r="C9" t="s">
        <v>1</v>
      </c>
      <c r="D9" t="s">
        <v>10</v>
      </c>
      <c r="E9" t="str" cm="1">
        <f t="array" ref="E9:BL9">_xldudf_KNOEMA_GETDATES("WBPEP2018Oct", "A", "@rows", "GL", "SP.DYN.AMRT.FE;SP.DYN.CDRT.IN;SP.DYN.AMRT.MA;SP.POP.TOTL")</f>
        <v>1960</v>
      </c>
      <c r="F9" t="str">
        <v>1961</v>
      </c>
      <c r="G9" t="str">
        <v>1962</v>
      </c>
      <c r="H9" t="str">
        <v>1963</v>
      </c>
      <c r="I9" t="str">
        <v>1964</v>
      </c>
      <c r="J9" t="str">
        <v>1965</v>
      </c>
      <c r="K9" t="str">
        <v>1966</v>
      </c>
      <c r="L9" t="str">
        <v>1967</v>
      </c>
      <c r="M9" t="str">
        <v>1968</v>
      </c>
      <c r="N9" t="str">
        <v>1969</v>
      </c>
      <c r="O9" t="str">
        <v>1970</v>
      </c>
      <c r="P9" t="str">
        <v>1971</v>
      </c>
      <c r="Q9" t="str">
        <v>1972</v>
      </c>
      <c r="R9" t="str">
        <v>1973</v>
      </c>
      <c r="S9" t="str">
        <v>1974</v>
      </c>
      <c r="T9" t="str">
        <v>1975</v>
      </c>
      <c r="U9" t="str">
        <v>1976</v>
      </c>
      <c r="V9" t="str">
        <v>1977</v>
      </c>
      <c r="W9" t="str">
        <v>1978</v>
      </c>
      <c r="X9" t="str">
        <v>1979</v>
      </c>
      <c r="Y9" t="str">
        <v>1980</v>
      </c>
      <c r="Z9" t="str">
        <v>1981</v>
      </c>
      <c r="AA9" t="str">
        <v>1982</v>
      </c>
      <c r="AB9" t="str">
        <v>1983</v>
      </c>
      <c r="AC9" t="str">
        <v>1984</v>
      </c>
      <c r="AD9" t="str">
        <v>1985</v>
      </c>
      <c r="AE9" t="str">
        <v>1986</v>
      </c>
      <c r="AF9" t="str">
        <v>1987</v>
      </c>
      <c r="AG9" t="str">
        <v>1988</v>
      </c>
      <c r="AH9" t="str">
        <v>1989</v>
      </c>
      <c r="AI9" t="str">
        <v>1990</v>
      </c>
      <c r="AJ9" t="str">
        <v>1991</v>
      </c>
      <c r="AK9" t="str">
        <v>1992</v>
      </c>
      <c r="AL9" t="str">
        <v>1993</v>
      </c>
      <c r="AM9" t="str">
        <v>1994</v>
      </c>
      <c r="AN9" t="str">
        <v>1995</v>
      </c>
      <c r="AO9" t="str">
        <v>1996</v>
      </c>
      <c r="AP9" t="str">
        <v>1997</v>
      </c>
      <c r="AQ9" t="str">
        <v>1998</v>
      </c>
      <c r="AR9" t="str">
        <v>1999</v>
      </c>
      <c r="AS9" t="str">
        <v>2000</v>
      </c>
      <c r="AT9" t="str">
        <v>2001</v>
      </c>
      <c r="AU9" t="str">
        <v>2002</v>
      </c>
      <c r="AV9" t="str">
        <v>2003</v>
      </c>
      <c r="AW9" t="str">
        <v>2004</v>
      </c>
      <c r="AX9" t="str">
        <v>2005</v>
      </c>
      <c r="AY9" t="str">
        <v>2006</v>
      </c>
      <c r="AZ9" t="str">
        <v>2007</v>
      </c>
      <c r="BA9" t="str">
        <v>2008</v>
      </c>
      <c r="BB9" t="str">
        <v>2009</v>
      </c>
      <c r="BC9" t="str">
        <v>2010</v>
      </c>
      <c r="BD9" t="str">
        <v>2011</v>
      </c>
      <c r="BE9" t="str">
        <v>2012</v>
      </c>
      <c r="BF9" t="str">
        <v>2013</v>
      </c>
      <c r="BG9" t="str">
        <v>2014</v>
      </c>
      <c r="BH9" t="str">
        <v>2015</v>
      </c>
      <c r="BI9" t="str">
        <v>2016</v>
      </c>
      <c r="BJ9" t="str">
        <v>2017</v>
      </c>
      <c r="BK9" t="str">
        <v>2018</v>
      </c>
      <c r="BL9" t="str">
        <v>2019</v>
      </c>
    </row>
    <row r="10" spans="1:64" x14ac:dyDescent="0.2">
      <c r="A10" t="s">
        <v>18</v>
      </c>
      <c r="B10" s="1" t="s">
        <v>7</v>
      </c>
      <c r="C10" t="s">
        <v>5</v>
      </c>
      <c r="D10" t="s">
        <v>11</v>
      </c>
      <c r="E10" t="str" cm="1">
        <f t="array" ref="E10:BL13">_xldudf_KNOEMA_GET("WBPEP2018Oct",_xlfn.ANCHORARRAY( E9), "", "@rows", "GL", D10:D13)</f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>
        <v>196.58066841752901</v>
      </c>
      <c r="AR10">
        <v>202.680412371134</v>
      </c>
      <c r="AS10">
        <v>185.568065506653</v>
      </c>
      <c r="AT10">
        <v>179.56561639645199</v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</row>
    <row r="11" spans="1:64" x14ac:dyDescent="0.2">
      <c r="C11" t="s">
        <v>2</v>
      </c>
      <c r="D11" t="s">
        <v>12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>
        <v>7.6</v>
      </c>
      <c r="W11">
        <v>6.3</v>
      </c>
      <c r="X11">
        <v>7.9</v>
      </c>
      <c r="Y11">
        <v>7.6</v>
      </c>
      <c r="Z11">
        <v>7.5</v>
      </c>
      <c r="AA11">
        <v>7.9</v>
      </c>
      <c r="AB11">
        <v>8.3000000000000007</v>
      </c>
      <c r="AC11">
        <v>8.3000000000000007</v>
      </c>
      <c r="AD11">
        <v>8.1999999999999993</v>
      </c>
      <c r="AE11">
        <v>8.3000000000000007</v>
      </c>
      <c r="AF11">
        <v>8.1999999999999993</v>
      </c>
      <c r="AG11">
        <v>7.9</v>
      </c>
      <c r="AH11">
        <v>8.1999999999999993</v>
      </c>
      <c r="AI11">
        <v>8.4</v>
      </c>
      <c r="AJ11">
        <v>8.3000000000000007</v>
      </c>
      <c r="AK11">
        <v>8</v>
      </c>
      <c r="AL11">
        <v>7.8</v>
      </c>
      <c r="AM11">
        <v>8</v>
      </c>
      <c r="AN11">
        <v>8.6</v>
      </c>
      <c r="AO11">
        <v>7.9</v>
      </c>
      <c r="AP11">
        <v>8.8000000000000007</v>
      </c>
      <c r="AQ11">
        <v>8.1</v>
      </c>
      <c r="AR11">
        <v>8.5</v>
      </c>
      <c r="AS11">
        <v>8</v>
      </c>
      <c r="AT11">
        <v>8.3000000000000007</v>
      </c>
      <c r="AU11">
        <v>7.9</v>
      </c>
      <c r="AV11">
        <v>7.2</v>
      </c>
      <c r="AW11">
        <v>8.4</v>
      </c>
      <c r="AX11">
        <v>8.1999999999999993</v>
      </c>
      <c r="AY11">
        <v>7.8</v>
      </c>
      <c r="AZ11">
        <v>8</v>
      </c>
      <c r="BA11">
        <v>7.6</v>
      </c>
      <c r="BB11">
        <v>7.8</v>
      </c>
      <c r="BC11">
        <v>9</v>
      </c>
      <c r="BD11">
        <v>8.4</v>
      </c>
      <c r="BE11">
        <v>8</v>
      </c>
      <c r="BF11">
        <v>7.9</v>
      </c>
      <c r="BG11">
        <v>8.1999999999999993</v>
      </c>
      <c r="BH11">
        <v>8.4</v>
      </c>
      <c r="BI11">
        <v>8.6999999999999993</v>
      </c>
      <c r="BJ11">
        <v>8.9</v>
      </c>
      <c r="BK11">
        <v>8.6999999999999993</v>
      </c>
      <c r="BL11">
        <v>9.8000000000000007</v>
      </c>
    </row>
    <row r="12" spans="1:64" x14ac:dyDescent="0.2">
      <c r="C12" t="s">
        <v>9</v>
      </c>
      <c r="D12" t="s">
        <v>15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>
        <v>271.90385858122602</v>
      </c>
      <c r="AR12">
        <v>280.94445600166398</v>
      </c>
      <c r="AS12">
        <v>273.811994189666</v>
      </c>
      <c r="AT12">
        <v>261.03169670602898</v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</row>
    <row r="13" spans="1:64" x14ac:dyDescent="0.2">
      <c r="C13" t="s">
        <v>4</v>
      </c>
      <c r="D13" t="s">
        <v>17</v>
      </c>
      <c r="E13">
        <v>32500</v>
      </c>
      <c r="F13">
        <v>33700</v>
      </c>
      <c r="G13">
        <v>35000</v>
      </c>
      <c r="H13">
        <v>36400</v>
      </c>
      <c r="I13">
        <v>37600</v>
      </c>
      <c r="J13">
        <v>39200</v>
      </c>
      <c r="K13">
        <v>40500</v>
      </c>
      <c r="L13">
        <v>41900</v>
      </c>
      <c r="M13">
        <v>43400</v>
      </c>
      <c r="N13">
        <v>44900</v>
      </c>
      <c r="O13">
        <v>46400</v>
      </c>
      <c r="P13">
        <v>47200</v>
      </c>
      <c r="Q13">
        <v>48300</v>
      </c>
      <c r="R13">
        <v>49000</v>
      </c>
      <c r="S13">
        <v>49500</v>
      </c>
      <c r="T13">
        <v>49600</v>
      </c>
      <c r="U13">
        <v>49700</v>
      </c>
      <c r="V13">
        <v>49400</v>
      </c>
      <c r="W13">
        <v>49200</v>
      </c>
      <c r="X13">
        <v>49600</v>
      </c>
      <c r="Y13">
        <v>50200</v>
      </c>
      <c r="Z13">
        <v>51000</v>
      </c>
      <c r="AA13">
        <v>51500</v>
      </c>
      <c r="AB13">
        <v>52100</v>
      </c>
      <c r="AC13">
        <v>52700</v>
      </c>
      <c r="AD13">
        <v>53200</v>
      </c>
      <c r="AE13">
        <v>53500</v>
      </c>
      <c r="AF13">
        <v>54100</v>
      </c>
      <c r="AG13">
        <v>54800</v>
      </c>
      <c r="AH13">
        <v>55300</v>
      </c>
      <c r="AI13">
        <v>55600</v>
      </c>
      <c r="AJ13">
        <v>55500</v>
      </c>
      <c r="AK13">
        <v>55300</v>
      </c>
      <c r="AL13">
        <v>55200</v>
      </c>
      <c r="AM13">
        <v>55500</v>
      </c>
      <c r="AN13">
        <v>55800</v>
      </c>
      <c r="AO13">
        <v>55900</v>
      </c>
      <c r="AP13">
        <v>56000</v>
      </c>
      <c r="AQ13">
        <v>56100</v>
      </c>
      <c r="AR13">
        <v>56100</v>
      </c>
      <c r="AS13">
        <v>56200</v>
      </c>
      <c r="AT13">
        <v>56350</v>
      </c>
      <c r="AU13">
        <v>56609</v>
      </c>
      <c r="AV13">
        <v>56765</v>
      </c>
      <c r="AW13">
        <v>56911</v>
      </c>
      <c r="AX13">
        <v>56935</v>
      </c>
      <c r="AY13">
        <v>56774</v>
      </c>
      <c r="AZ13">
        <v>56555</v>
      </c>
      <c r="BA13">
        <v>56328</v>
      </c>
      <c r="BB13">
        <v>56323</v>
      </c>
      <c r="BC13">
        <v>56905</v>
      </c>
      <c r="BD13">
        <v>56890</v>
      </c>
      <c r="BE13">
        <v>56810</v>
      </c>
      <c r="BF13">
        <v>56483</v>
      </c>
      <c r="BG13">
        <v>56295</v>
      </c>
      <c r="BH13">
        <v>56114</v>
      </c>
      <c r="BI13">
        <v>56186</v>
      </c>
      <c r="BJ13">
        <v>56172</v>
      </c>
      <c r="BK13">
        <v>56023</v>
      </c>
      <c r="BL13">
        <v>56225</v>
      </c>
    </row>
    <row r="15" spans="1:64" x14ac:dyDescent="0.2">
      <c r="B15" t="s">
        <v>0</v>
      </c>
      <c r="C15" t="s">
        <v>1</v>
      </c>
      <c r="D15" t="s">
        <v>6</v>
      </c>
      <c r="E15" t="str" cm="1">
        <f t="array" ref="E15:BL15">_xldudf_KNOEMA_GETDATES("WBHNPS2018DEC", "A", "@rows", "GL", "SP.DYN.LE00.FE.IN;SP.DYN.LE00.MA.IN;SP.DYN.LE00.IN;SP.DYN.AMRT.FE;SP.DYN.AMRT.MA;SP.DYN.CDRT.IN;SP.POP.GROW")</f>
        <v>1960</v>
      </c>
      <c r="F15" t="str">
        <v>1961</v>
      </c>
      <c r="G15" t="str">
        <v>1962</v>
      </c>
      <c r="H15" t="str">
        <v>1963</v>
      </c>
      <c r="I15" t="str">
        <v>1964</v>
      </c>
      <c r="J15" t="str">
        <v>1965</v>
      </c>
      <c r="K15" t="str">
        <v>1966</v>
      </c>
      <c r="L15" t="str">
        <v>1967</v>
      </c>
      <c r="M15" t="str">
        <v>1968</v>
      </c>
      <c r="N15" t="str">
        <v>1969</v>
      </c>
      <c r="O15" t="str">
        <v>1970</v>
      </c>
      <c r="P15" t="str">
        <v>1971</v>
      </c>
      <c r="Q15" t="str">
        <v>1972</v>
      </c>
      <c r="R15" t="str">
        <v>1973</v>
      </c>
      <c r="S15" t="str">
        <v>1974</v>
      </c>
      <c r="T15" t="str">
        <v>1975</v>
      </c>
      <c r="U15" t="str">
        <v>1976</v>
      </c>
      <c r="V15" t="str">
        <v>1977</v>
      </c>
      <c r="W15" t="str">
        <v>1978</v>
      </c>
      <c r="X15" t="str">
        <v>1979</v>
      </c>
      <c r="Y15" t="str">
        <v>1980</v>
      </c>
      <c r="Z15" t="str">
        <v>1981</v>
      </c>
      <c r="AA15" t="str">
        <v>1982</v>
      </c>
      <c r="AB15" t="str">
        <v>1983</v>
      </c>
      <c r="AC15" t="str">
        <v>1984</v>
      </c>
      <c r="AD15" t="str">
        <v>1985</v>
      </c>
      <c r="AE15" t="str">
        <v>1986</v>
      </c>
      <c r="AF15" t="str">
        <v>1987</v>
      </c>
      <c r="AG15" t="str">
        <v>1988</v>
      </c>
      <c r="AH15" t="str">
        <v>1989</v>
      </c>
      <c r="AI15" t="str">
        <v>1990</v>
      </c>
      <c r="AJ15" t="str">
        <v>1991</v>
      </c>
      <c r="AK15" t="str">
        <v>1992</v>
      </c>
      <c r="AL15" t="str">
        <v>1993</v>
      </c>
      <c r="AM15" t="str">
        <v>1994</v>
      </c>
      <c r="AN15" t="str">
        <v>1995</v>
      </c>
      <c r="AO15" t="str">
        <v>1996</v>
      </c>
      <c r="AP15" t="str">
        <v>1997</v>
      </c>
      <c r="AQ15" t="str">
        <v>1998</v>
      </c>
      <c r="AR15" t="str">
        <v>1999</v>
      </c>
      <c r="AS15" t="str">
        <v>2000</v>
      </c>
      <c r="AT15" t="str">
        <v>2001</v>
      </c>
      <c r="AU15" t="str">
        <v>2002</v>
      </c>
      <c r="AV15" t="str">
        <v>2003</v>
      </c>
      <c r="AW15" t="str">
        <v>2004</v>
      </c>
      <c r="AX15" t="str">
        <v>2005</v>
      </c>
      <c r="AY15" t="str">
        <v>2006</v>
      </c>
      <c r="AZ15" t="str">
        <v>2007</v>
      </c>
      <c r="BA15" t="str">
        <v>2008</v>
      </c>
      <c r="BB15" t="str">
        <v>2009</v>
      </c>
      <c r="BC15" t="str">
        <v>2010</v>
      </c>
      <c r="BD15" t="str">
        <v>2011</v>
      </c>
      <c r="BE15" t="str">
        <v>2012</v>
      </c>
      <c r="BF15" t="str">
        <v>2013</v>
      </c>
      <c r="BG15" t="str">
        <v>2014</v>
      </c>
      <c r="BH15" t="str">
        <v>2015</v>
      </c>
      <c r="BI15" t="str">
        <v>2016</v>
      </c>
      <c r="BJ15" t="str">
        <v>2017</v>
      </c>
      <c r="BK15" t="str">
        <v>2018</v>
      </c>
      <c r="BL15" t="str">
        <v>2019</v>
      </c>
    </row>
    <row r="16" spans="1:64" x14ac:dyDescent="0.2">
      <c r="A16" t="s">
        <v>18</v>
      </c>
      <c r="B16" s="1" t="s">
        <v>23</v>
      </c>
      <c r="C16" t="s">
        <v>8</v>
      </c>
      <c r="D16" t="s">
        <v>13</v>
      </c>
      <c r="E16" t="str" cm="1">
        <f t="array" ref="E16:BL22">_xldudf_KNOEMA_GET("WBHNPS2018DEC",_xlfn.ANCHORARRAY( E15), "", "@rows", "GL", D16:D22)</f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>
        <v>67</v>
      </c>
      <c r="X16">
        <v>67.739999999999995</v>
      </c>
      <c r="Y16">
        <v>67.239999999999995</v>
      </c>
      <c r="Z16">
        <v>66.86</v>
      </c>
      <c r="AA16">
        <v>66.44</v>
      </c>
      <c r="AB16">
        <v>66.239999999999995</v>
      </c>
      <c r="AC16">
        <v>66.55</v>
      </c>
      <c r="AD16">
        <v>67.25</v>
      </c>
      <c r="AE16">
        <v>67.66</v>
      </c>
      <c r="AF16">
        <v>68.47</v>
      </c>
      <c r="AG16">
        <v>68.680000000000007</v>
      </c>
      <c r="AH16">
        <v>68.760000000000005</v>
      </c>
      <c r="AI16">
        <v>68.92</v>
      </c>
      <c r="AJ16">
        <v>68.53</v>
      </c>
      <c r="AK16">
        <v>68.510000000000005</v>
      </c>
      <c r="AL16">
        <v>68.510000000000005</v>
      </c>
      <c r="AM16">
        <v>68.59</v>
      </c>
      <c r="AN16">
        <v>67.989999999999995</v>
      </c>
      <c r="AO16">
        <v>68.400000000000006</v>
      </c>
      <c r="AP16">
        <v>68.61</v>
      </c>
      <c r="AQ16">
        <v>69.010000000000005</v>
      </c>
      <c r="AR16">
        <v>68.989999999999995</v>
      </c>
      <c r="AS16">
        <v>69.760000000000005</v>
      </c>
      <c r="AT16">
        <v>70.22</v>
      </c>
      <c r="AU16">
        <v>70.989999999999995</v>
      </c>
      <c r="AV16">
        <v>71.150000000000006</v>
      </c>
      <c r="AW16">
        <v>71.67</v>
      </c>
      <c r="AX16">
        <v>71.92</v>
      </c>
      <c r="AY16">
        <v>72.069999999999993</v>
      </c>
      <c r="AZ16">
        <v>72.180000000000007</v>
      </c>
      <c r="BA16">
        <v>72.8</v>
      </c>
      <c r="BB16">
        <v>72.87</v>
      </c>
      <c r="BC16">
        <v>73.290000000000006</v>
      </c>
      <c r="BD16">
        <v>73.69</v>
      </c>
      <c r="BE16">
        <v>73.650000000000006</v>
      </c>
      <c r="BF16">
        <v>74.12</v>
      </c>
      <c r="BG16">
        <v>73.81</v>
      </c>
      <c r="BH16">
        <v>73.5</v>
      </c>
      <c r="BI16">
        <v>73</v>
      </c>
      <c r="BJ16">
        <v>73.040000000000006</v>
      </c>
      <c r="BK16" t="str">
        <v/>
      </c>
      <c r="BL16" t="str">
        <v/>
      </c>
    </row>
    <row r="17" spans="2:64" x14ac:dyDescent="0.2">
      <c r="C17" t="s">
        <v>8</v>
      </c>
      <c r="D17" t="s">
        <v>25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>
        <v>60</v>
      </c>
      <c r="X17">
        <v>60.35</v>
      </c>
      <c r="Y17">
        <v>59.84</v>
      </c>
      <c r="Z17">
        <v>59.47</v>
      </c>
      <c r="AA17">
        <v>60.1</v>
      </c>
      <c r="AB17">
        <v>60.5</v>
      </c>
      <c r="AC17">
        <v>60.53</v>
      </c>
      <c r="AD17">
        <v>60.58</v>
      </c>
      <c r="AE17">
        <v>61</v>
      </c>
      <c r="AF17">
        <v>61.02</v>
      </c>
      <c r="AG17">
        <v>60.68</v>
      </c>
      <c r="AH17">
        <v>60.77</v>
      </c>
      <c r="AI17">
        <v>61.4</v>
      </c>
      <c r="AJ17">
        <v>61.7</v>
      </c>
      <c r="AK17">
        <v>62.04</v>
      </c>
      <c r="AL17">
        <v>62.8</v>
      </c>
      <c r="AM17">
        <v>63.34</v>
      </c>
      <c r="AN17">
        <v>63.41</v>
      </c>
      <c r="AO17">
        <v>63.26</v>
      </c>
      <c r="AP17">
        <v>63.12</v>
      </c>
      <c r="AQ17">
        <v>63.44</v>
      </c>
      <c r="AR17">
        <v>63.94</v>
      </c>
      <c r="AS17">
        <v>64.3</v>
      </c>
      <c r="AT17">
        <v>65.12</v>
      </c>
      <c r="AU17">
        <v>65.47</v>
      </c>
      <c r="AV17">
        <v>65.849999999999994</v>
      </c>
      <c r="AW17">
        <v>66.08</v>
      </c>
      <c r="AX17">
        <v>66.650000000000006</v>
      </c>
      <c r="AY17">
        <v>67.09</v>
      </c>
      <c r="AZ17">
        <v>67.89</v>
      </c>
      <c r="BA17">
        <v>67.75</v>
      </c>
      <c r="BB17">
        <v>68.180000000000007</v>
      </c>
      <c r="BC17">
        <v>68.540000000000006</v>
      </c>
      <c r="BD17">
        <v>68.56</v>
      </c>
      <c r="BE17">
        <v>69.06</v>
      </c>
      <c r="BF17">
        <v>69.650000000000006</v>
      </c>
      <c r="BG17">
        <v>69.375</v>
      </c>
      <c r="BH17">
        <v>69.099999999999994</v>
      </c>
      <c r="BI17">
        <v>68.8</v>
      </c>
      <c r="BJ17">
        <v>68.319999999999993</v>
      </c>
      <c r="BK17" t="str">
        <v/>
      </c>
      <c r="BL17" t="str">
        <v/>
      </c>
    </row>
    <row r="18" spans="2:64" x14ac:dyDescent="0.2">
      <c r="C18" t="s">
        <v>8</v>
      </c>
      <c r="D18" t="s">
        <v>14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>
        <v>63.414634146341498</v>
      </c>
      <c r="X18">
        <v>63.9548780487805</v>
      </c>
      <c r="Y18">
        <v>63.449756097561</v>
      </c>
      <c r="Z18">
        <v>63.074878048780498</v>
      </c>
      <c r="AA18">
        <v>63.192682926829299</v>
      </c>
      <c r="AB18">
        <v>63.3</v>
      </c>
      <c r="AC18">
        <v>63.466585365853703</v>
      </c>
      <c r="AD18">
        <v>63.833658536585403</v>
      </c>
      <c r="AE18">
        <v>64.248780487804893</v>
      </c>
      <c r="AF18">
        <v>64.654146341463402</v>
      </c>
      <c r="AG18">
        <v>64.582439024390297</v>
      </c>
      <c r="AH18">
        <v>64.667560975609803</v>
      </c>
      <c r="AI18">
        <v>65.068292682926796</v>
      </c>
      <c r="AJ18">
        <v>65.031707317073199</v>
      </c>
      <c r="AK18">
        <v>65.196097560975602</v>
      </c>
      <c r="AL18">
        <v>65.585365853658502</v>
      </c>
      <c r="AM18">
        <v>65.900975609756102</v>
      </c>
      <c r="AN18">
        <v>65.644146341463397</v>
      </c>
      <c r="AO18">
        <v>65.767317073170702</v>
      </c>
      <c r="AP18">
        <v>65.798048780487804</v>
      </c>
      <c r="AQ18">
        <v>66.157073170731707</v>
      </c>
      <c r="AR18">
        <v>66.403414634146401</v>
      </c>
      <c r="AS18">
        <v>66.963414634146304</v>
      </c>
      <c r="AT18">
        <v>67.607804878048796</v>
      </c>
      <c r="AU18">
        <v>68.162682926829305</v>
      </c>
      <c r="AV18">
        <v>68.435365853658595</v>
      </c>
      <c r="AW18">
        <v>68.806829268292702</v>
      </c>
      <c r="AX18">
        <v>69.2207317073171</v>
      </c>
      <c r="AY18">
        <v>69.519268292682895</v>
      </c>
      <c r="AZ18">
        <v>69.982682926829298</v>
      </c>
      <c r="BA18">
        <v>70.213414634146304</v>
      </c>
      <c r="BB18">
        <v>70.467804878048796</v>
      </c>
      <c r="BC18">
        <v>70.857073170731695</v>
      </c>
      <c r="BD18">
        <v>71.062439024390201</v>
      </c>
      <c r="BE18">
        <v>71.2990243902439</v>
      </c>
      <c r="BF18">
        <v>71.830487804878103</v>
      </c>
      <c r="BG18">
        <v>71.538414634146307</v>
      </c>
      <c r="BH18">
        <v>71.246341463414595</v>
      </c>
      <c r="BI18">
        <v>70.848780487804902</v>
      </c>
      <c r="BJ18">
        <v>70.622439024390303</v>
      </c>
      <c r="BK18" t="str">
        <v/>
      </c>
      <c r="BL18" t="str">
        <v/>
      </c>
    </row>
    <row r="19" spans="2:64" x14ac:dyDescent="0.2">
      <c r="C19" t="s">
        <v>5</v>
      </c>
      <c r="D19" t="s">
        <v>11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>
        <v>196.58066841752901</v>
      </c>
      <c r="AR19">
        <v>202.680412371134</v>
      </c>
      <c r="AS19">
        <v>185.568065506653</v>
      </c>
      <c r="AT19">
        <v>179.56561639645199</v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</row>
    <row r="20" spans="2:64" x14ac:dyDescent="0.2">
      <c r="C20" t="s">
        <v>9</v>
      </c>
      <c r="D20" t="s">
        <v>15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>
        <v>271.90385858122602</v>
      </c>
      <c r="AR20">
        <v>280.94445600166398</v>
      </c>
      <c r="AS20">
        <v>273.811994189666</v>
      </c>
      <c r="AT20">
        <v>261.03169670602898</v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</row>
    <row r="21" spans="2:64" x14ac:dyDescent="0.2">
      <c r="C21" t="s">
        <v>2</v>
      </c>
      <c r="D21" t="s">
        <v>12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>
        <v>7.6</v>
      </c>
      <c r="W21">
        <v>6.3</v>
      </c>
      <c r="X21">
        <v>7.9</v>
      </c>
      <c r="Y21">
        <v>7.6</v>
      </c>
      <c r="Z21">
        <v>7.5</v>
      </c>
      <c r="AA21">
        <v>7.9</v>
      </c>
      <c r="AB21">
        <v>8.3000000000000007</v>
      </c>
      <c r="AC21">
        <v>8.3000000000000007</v>
      </c>
      <c r="AD21">
        <v>8.1999999999999993</v>
      </c>
      <c r="AE21">
        <v>8.3000000000000007</v>
      </c>
      <c r="AF21">
        <v>8.1999999999999993</v>
      </c>
      <c r="AG21">
        <v>7.9</v>
      </c>
      <c r="AH21">
        <v>8.1999999999999993</v>
      </c>
      <c r="AI21">
        <v>8.4</v>
      </c>
      <c r="AJ21">
        <v>8.3000000000000007</v>
      </c>
      <c r="AK21">
        <v>8</v>
      </c>
      <c r="AL21">
        <v>7.8</v>
      </c>
      <c r="AM21">
        <v>8</v>
      </c>
      <c r="AN21">
        <v>8.6</v>
      </c>
      <c r="AO21">
        <v>7.9</v>
      </c>
      <c r="AP21">
        <v>8.8000000000000007</v>
      </c>
      <c r="AQ21">
        <v>8.1</v>
      </c>
      <c r="AR21">
        <v>8.5</v>
      </c>
      <c r="AS21">
        <v>8</v>
      </c>
      <c r="AT21">
        <v>8.3000000000000007</v>
      </c>
      <c r="AU21">
        <v>7.9</v>
      </c>
      <c r="AV21">
        <v>7.2</v>
      </c>
      <c r="AW21">
        <v>8.4</v>
      </c>
      <c r="AX21">
        <v>8.1999999999999993</v>
      </c>
      <c r="AY21">
        <v>7.8</v>
      </c>
      <c r="AZ21">
        <v>8</v>
      </c>
      <c r="BA21">
        <v>7.6</v>
      </c>
      <c r="BB21">
        <v>7.8</v>
      </c>
      <c r="BC21">
        <v>9</v>
      </c>
      <c r="BD21">
        <v>8.4</v>
      </c>
      <c r="BE21">
        <v>8</v>
      </c>
      <c r="BF21">
        <v>7.9</v>
      </c>
      <c r="BG21">
        <v>8.1999999999999993</v>
      </c>
      <c r="BH21">
        <v>8.4</v>
      </c>
      <c r="BI21">
        <v>8.6999999999999993</v>
      </c>
      <c r="BJ21">
        <v>8.9</v>
      </c>
      <c r="BK21">
        <v>8.6999999999999993</v>
      </c>
      <c r="BL21">
        <v>9.8000000000000007</v>
      </c>
    </row>
    <row r="22" spans="2:64" x14ac:dyDescent="0.2">
      <c r="B22" s="1"/>
      <c r="C22" t="s">
        <v>3</v>
      </c>
      <c r="D22" t="s">
        <v>16</v>
      </c>
      <c r="E22">
        <v>4.0053059457378</v>
      </c>
      <c r="F22">
        <v>3.6257748022624399</v>
      </c>
      <c r="G22">
        <v>3.7850224131097501</v>
      </c>
      <c r="H22">
        <v>3.9220713153281301</v>
      </c>
      <c r="I22">
        <v>3.2435275753154</v>
      </c>
      <c r="J22">
        <v>4.1672696400568103</v>
      </c>
      <c r="K22">
        <v>3.2625227316076599</v>
      </c>
      <c r="L22">
        <v>3.3983852815598601</v>
      </c>
      <c r="M22">
        <v>3.5173614178267099</v>
      </c>
      <c r="N22">
        <v>3.3978353641849299</v>
      </c>
      <c r="O22">
        <v>3.2861664484000999</v>
      </c>
      <c r="P22">
        <v>1.7094433359300301</v>
      </c>
      <c r="Q22">
        <v>2.3037668067017099</v>
      </c>
      <c r="R22">
        <v>1.43887374520997</v>
      </c>
      <c r="S22">
        <v>1.01523714640179</v>
      </c>
      <c r="T22">
        <v>0.20181641562371999</v>
      </c>
      <c r="U22">
        <v>0.20140993717011901</v>
      </c>
      <c r="V22">
        <v>-0.60545089087062598</v>
      </c>
      <c r="W22">
        <v>-0.40568006956143199</v>
      </c>
      <c r="X22">
        <v>0.80972102326192996</v>
      </c>
      <c r="Y22">
        <v>1.2024192966801801</v>
      </c>
      <c r="Z22">
        <v>1.58106060266422</v>
      </c>
      <c r="AA22">
        <v>0.97561749453646596</v>
      </c>
      <c r="AB22">
        <v>1.15831410896309</v>
      </c>
      <c r="AC22">
        <v>1.14505067879955</v>
      </c>
      <c r="AD22">
        <v>0.94429408002820903</v>
      </c>
      <c r="AE22">
        <v>0.562325755436204</v>
      </c>
      <c r="AF22">
        <v>1.11525319504751</v>
      </c>
      <c r="AG22">
        <v>1.2856008101534</v>
      </c>
      <c r="AH22">
        <v>0.90827145743192295</v>
      </c>
      <c r="AI22">
        <v>0.54102927282476998</v>
      </c>
      <c r="AJ22">
        <v>-0.180018050414785</v>
      </c>
      <c r="AK22">
        <v>-0.36101122240997902</v>
      </c>
      <c r="AL22">
        <v>-0.18099552452394199</v>
      </c>
      <c r="AM22">
        <v>0.54200674693391104</v>
      </c>
      <c r="AN22">
        <v>0.53908486348763696</v>
      </c>
      <c r="AO22">
        <v>0.179051077378829</v>
      </c>
      <c r="AP22">
        <v>0.178731057409588</v>
      </c>
      <c r="AQ22">
        <v>0.17841217935013901</v>
      </c>
      <c r="AR22">
        <v>0</v>
      </c>
      <c r="AS22">
        <v>0.17809443709946901</v>
      </c>
      <c r="AT22">
        <v>0.26654835861398801</v>
      </c>
      <c r="AU22">
        <v>0.45857426832131998</v>
      </c>
      <c r="AV22">
        <v>0.27519554474986002</v>
      </c>
      <c r="AW22">
        <v>0.25687054484442901</v>
      </c>
      <c r="AX22">
        <v>4.2162219762718903E-2</v>
      </c>
      <c r="AY22">
        <v>-0.28317918122371699</v>
      </c>
      <c r="AZ22">
        <v>-0.38648584669867903</v>
      </c>
      <c r="BA22">
        <v>-0.40218687665122199</v>
      </c>
      <c r="BB22">
        <v>-8.8769740229281101E-3</v>
      </c>
      <c r="BC22">
        <v>1.02802332572502</v>
      </c>
      <c r="BD22">
        <v>-2.6363197129713099E-2</v>
      </c>
      <c r="BE22">
        <v>-0.14072121935205001</v>
      </c>
      <c r="BF22">
        <v>-0.57726586473527597</v>
      </c>
      <c r="BG22">
        <v>-0.33339866665889301</v>
      </c>
      <c r="BH22">
        <v>-0.32203854927534298</v>
      </c>
      <c r="BI22">
        <v>0.12822797838904701</v>
      </c>
      <c r="BJ22">
        <v>-2.4920344029721701E-2</v>
      </c>
      <c r="BK22">
        <v>-0.26560914050955697</v>
      </c>
      <c r="BL22">
        <v>0.35991771445411902</v>
      </c>
    </row>
  </sheetData>
  <hyperlinks>
    <hyperlink ref="B10" r:id="rId1" xr:uid="{81E71954-0441-A64C-9BA5-5957292D8F12}"/>
    <hyperlink ref="B16" r:id="rId2" xr:uid="{81828D08-29F7-9748-89E4-8BC2066885A4}"/>
  </hyperlink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E19F9365-FF13-9242-B602-0EFC8F18E736}">
          <xm:f>'Mortality rate'!A9:BL13</xm:f>
        </x15:webExtension>
        <x15:webExtension appRef="{EBC23C33-3FCF-8042-A63F-6AAFBE97E917}">
          <xm:f>'Mortality rate'!A15:BL22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CA0E-6C72-AA44-9EEE-F6F770D90C36}">
  <dimension ref="D7:K9"/>
  <sheetViews>
    <sheetView zoomScale="66" zoomScaleNormal="81" workbookViewId="0">
      <selection activeCell="I43" sqref="I43"/>
    </sheetView>
  </sheetViews>
  <sheetFormatPr baseColWidth="10" defaultRowHeight="16" x14ac:dyDescent="0.2"/>
  <sheetData>
    <row r="7" spans="4:11" x14ac:dyDescent="0.2">
      <c r="D7" s="26" t="s">
        <v>207</v>
      </c>
      <c r="E7" s="26"/>
      <c r="F7" s="26" t="s">
        <v>206</v>
      </c>
      <c r="G7" s="26"/>
      <c r="H7" s="26" t="s">
        <v>205</v>
      </c>
      <c r="I7" s="26"/>
      <c r="J7" s="26" t="s">
        <v>204</v>
      </c>
      <c r="K7" s="26"/>
    </row>
    <row r="8" spans="4:11" x14ac:dyDescent="0.2">
      <c r="D8" t="s">
        <v>203</v>
      </c>
      <c r="E8" t="s">
        <v>202</v>
      </c>
      <c r="F8" t="s">
        <v>203</v>
      </c>
      <c r="G8" t="s">
        <v>202</v>
      </c>
      <c r="H8" t="s">
        <v>203</v>
      </c>
      <c r="I8" t="s">
        <v>202</v>
      </c>
      <c r="J8" t="s">
        <v>203</v>
      </c>
      <c r="K8" t="s">
        <v>202</v>
      </c>
    </row>
    <row r="9" spans="4:11" x14ac:dyDescent="0.2">
      <c r="D9">
        <v>1000</v>
      </c>
      <c r="E9">
        <v>425</v>
      </c>
      <c r="F9">
        <v>1390</v>
      </c>
      <c r="G9">
        <v>600</v>
      </c>
      <c r="H9">
        <v>1010</v>
      </c>
      <c r="I9">
        <v>500</v>
      </c>
      <c r="J9">
        <v>925</v>
      </c>
      <c r="K9">
        <v>600</v>
      </c>
    </row>
  </sheetData>
  <mergeCells count="4">
    <mergeCell ref="D7:E7"/>
    <mergeCell ref="F7:G7"/>
    <mergeCell ref="H7:I7"/>
    <mergeCell ref="J7:K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D644-E916-FD45-8ADF-4959FE30072F}">
  <dimension ref="A5:BO177"/>
  <sheetViews>
    <sheetView topLeftCell="C81" zoomScale="93" zoomScaleNormal="150" workbookViewId="0">
      <selection activeCell="J83" sqref="J83:J114"/>
    </sheetView>
  </sheetViews>
  <sheetFormatPr baseColWidth="10" defaultColWidth="9.83203125" defaultRowHeight="16" x14ac:dyDescent="0.2"/>
  <cols>
    <col min="1" max="1" width="19.6640625" customWidth="1"/>
    <col min="2" max="2" width="7.1640625" customWidth="1"/>
    <col min="3" max="3" width="18" customWidth="1"/>
    <col min="4" max="4" width="14" customWidth="1"/>
    <col min="5" max="5" width="13.83203125" customWidth="1"/>
    <col min="6" max="6" width="11.33203125" customWidth="1"/>
    <col min="10" max="10" width="17.83203125" customWidth="1"/>
  </cols>
  <sheetData>
    <row r="5" spans="1:33" x14ac:dyDescent="0.2">
      <c r="B5" t="s">
        <v>0</v>
      </c>
      <c r="C5" t="s">
        <v>1</v>
      </c>
      <c r="D5" t="s">
        <v>26</v>
      </c>
      <c r="E5" t="s">
        <v>21</v>
      </c>
      <c r="F5" t="str" cm="1">
        <f t="array" ref="F5:AG5">_xldudf_KNOEMA_GETDATES("IHMEGBDAHS2019", "A", "@rows", "101;349;102;71;72;67;78;81;82;83", "1040", "", "KN.E1", "KN.M4;KN.M5;KN.M6")</f>
        <v>1990</v>
      </c>
      <c r="G5" t="str">
        <v>1991</v>
      </c>
      <c r="H5" t="str">
        <v>1992</v>
      </c>
      <c r="I5" t="str">
        <v>1993</v>
      </c>
      <c r="J5" t="str">
        <v>1994</v>
      </c>
      <c r="K5" t="str">
        <v>1995</v>
      </c>
      <c r="L5" t="str">
        <v>1996</v>
      </c>
      <c r="M5" t="str">
        <v>1997</v>
      </c>
      <c r="N5" t="str">
        <v>1998</v>
      </c>
      <c r="O5" t="str">
        <v>1999</v>
      </c>
      <c r="P5" t="str">
        <v>2000</v>
      </c>
      <c r="Q5" t="str">
        <v>2001</v>
      </c>
      <c r="R5" t="str">
        <v>2002</v>
      </c>
      <c r="S5" t="str">
        <v>2003</v>
      </c>
      <c r="T5" t="str">
        <v>2004</v>
      </c>
      <c r="U5" t="str">
        <v>2005</v>
      </c>
      <c r="V5" t="str">
        <v>2006</v>
      </c>
      <c r="W5" t="str">
        <v>2007</v>
      </c>
      <c r="X5" t="str">
        <v>2008</v>
      </c>
      <c r="Y5" t="str">
        <v>2009</v>
      </c>
      <c r="Z5" t="str">
        <v>2010</v>
      </c>
      <c r="AA5" t="str">
        <v>2011</v>
      </c>
      <c r="AB5" t="str">
        <v>2012</v>
      </c>
      <c r="AC5" t="str">
        <v>2013</v>
      </c>
      <c r="AD5" t="str">
        <v>2014</v>
      </c>
      <c r="AE5" t="str">
        <v>2015</v>
      </c>
      <c r="AF5" t="str">
        <v>2016</v>
      </c>
      <c r="AG5" t="str">
        <v>2017</v>
      </c>
    </row>
    <row r="6" spans="1:33" x14ac:dyDescent="0.2">
      <c r="A6" t="s">
        <v>28</v>
      </c>
      <c r="B6" s="1" t="s">
        <v>19</v>
      </c>
      <c r="C6" t="s">
        <v>20</v>
      </c>
      <c r="D6" t="s">
        <v>27</v>
      </c>
      <c r="E6" t="s">
        <v>22</v>
      </c>
      <c r="F6" cm="1">
        <f t="array" ref="F6:AG15">_xldudf_KNOEMA_GET("IHMEGBDAHS2019",_xlfn.ANCHORARRAY( F5), "", "@rows", D6:D15, "1040", "", "KN.E1", E6:E15)</f>
        <v>8.4090000000000007</v>
      </c>
      <c r="G6">
        <v>7.6820000000000004</v>
      </c>
      <c r="H6">
        <v>7.2839999999999998</v>
      </c>
      <c r="I6">
        <v>7.4180000000000001</v>
      </c>
      <c r="J6">
        <v>7.4459999999999997</v>
      </c>
      <c r="K6">
        <v>7.1120000000000001</v>
      </c>
      <c r="L6">
        <v>6.6680000000000001</v>
      </c>
      <c r="M6">
        <v>6.4969999999999999</v>
      </c>
      <c r="N6">
        <v>6.2629999999999999</v>
      </c>
      <c r="O6">
        <v>6.2279999999999998</v>
      </c>
      <c r="P6">
        <v>6.0439999999999996</v>
      </c>
      <c r="Q6">
        <v>6.1639999999999997</v>
      </c>
      <c r="R6">
        <v>6.2030000000000003</v>
      </c>
      <c r="S6">
        <v>6.1790000000000003</v>
      </c>
      <c r="T6">
        <v>6.1219999999999999</v>
      </c>
      <c r="U6">
        <v>6.22</v>
      </c>
      <c r="V6">
        <v>5.9359999999999999</v>
      </c>
      <c r="W6">
        <v>5.9349999999999996</v>
      </c>
      <c r="X6">
        <v>5.8230000000000004</v>
      </c>
      <c r="Y6">
        <v>5.6360000000000001</v>
      </c>
      <c r="Z6">
        <v>5.7279999999999998</v>
      </c>
      <c r="AA6">
        <v>5.48</v>
      </c>
      <c r="AB6">
        <v>5.5510000000000002</v>
      </c>
      <c r="AC6">
        <v>5.7779999999999996</v>
      </c>
      <c r="AD6">
        <v>5.55</v>
      </c>
      <c r="AE6">
        <v>5.5540000000000003</v>
      </c>
      <c r="AF6">
        <v>5.5220000000000002</v>
      </c>
      <c r="AG6">
        <v>5.4249999999999998</v>
      </c>
    </row>
    <row r="7" spans="1:33" x14ac:dyDescent="0.2">
      <c r="C7" t="s">
        <v>20</v>
      </c>
      <c r="D7" t="s">
        <v>18</v>
      </c>
      <c r="E7" t="s">
        <v>22</v>
      </c>
      <c r="F7">
        <v>31.956</v>
      </c>
      <c r="G7">
        <v>30.408999999999999</v>
      </c>
      <c r="H7">
        <v>29.029</v>
      </c>
      <c r="I7">
        <v>27.774000000000001</v>
      </c>
      <c r="J7">
        <v>26.46</v>
      </c>
      <c r="K7">
        <v>25.027999999999999</v>
      </c>
      <c r="L7">
        <v>23.692</v>
      </c>
      <c r="M7">
        <v>22.542000000000002</v>
      </c>
      <c r="N7">
        <v>21.323</v>
      </c>
      <c r="O7">
        <v>20.337</v>
      </c>
      <c r="P7">
        <v>19.446999999999999</v>
      </c>
      <c r="Q7">
        <v>18.869</v>
      </c>
      <c r="R7">
        <v>18.363</v>
      </c>
      <c r="S7">
        <v>17.855</v>
      </c>
      <c r="T7">
        <v>17.420000000000002</v>
      </c>
      <c r="U7">
        <v>17.100999999999999</v>
      </c>
      <c r="V7">
        <v>16.867999999999999</v>
      </c>
      <c r="W7">
        <v>16.591999999999999</v>
      </c>
      <c r="X7">
        <v>16.356000000000002</v>
      </c>
      <c r="Y7">
        <v>15.988</v>
      </c>
      <c r="Z7">
        <v>15.782999999999999</v>
      </c>
      <c r="AA7">
        <v>15.686999999999999</v>
      </c>
      <c r="AB7">
        <v>15.523</v>
      </c>
      <c r="AC7">
        <v>15.319000000000001</v>
      </c>
      <c r="AD7">
        <v>15.19</v>
      </c>
      <c r="AE7">
        <v>14.715999999999999</v>
      </c>
      <c r="AF7">
        <v>14.132999999999999</v>
      </c>
      <c r="AG7">
        <v>13.792</v>
      </c>
    </row>
    <row r="8" spans="1:33" x14ac:dyDescent="0.2">
      <c r="C8" t="s">
        <v>20</v>
      </c>
      <c r="D8" t="s">
        <v>29</v>
      </c>
      <c r="E8" t="s">
        <v>22</v>
      </c>
      <c r="F8">
        <v>11.025</v>
      </c>
      <c r="G8">
        <v>10.531000000000001</v>
      </c>
      <c r="H8">
        <v>9.9969999999999999</v>
      </c>
      <c r="I8">
        <v>9.8620000000000001</v>
      </c>
      <c r="J8">
        <v>9.4809999999999999</v>
      </c>
      <c r="K8">
        <v>8.9499999999999993</v>
      </c>
      <c r="L8">
        <v>8.7319999999999993</v>
      </c>
      <c r="M8">
        <v>8.6639999999999997</v>
      </c>
      <c r="N8">
        <v>8.6419999999999995</v>
      </c>
      <c r="O8">
        <v>8.49</v>
      </c>
      <c r="P8">
        <v>8.3260000000000005</v>
      </c>
      <c r="Q8">
        <v>8.1649999999999991</v>
      </c>
      <c r="R8">
        <v>8.2560000000000002</v>
      </c>
      <c r="S8">
        <v>8.2210000000000001</v>
      </c>
      <c r="T8">
        <v>8.0709999999999997</v>
      </c>
      <c r="U8">
        <v>8.1829999999999998</v>
      </c>
      <c r="V8">
        <v>8.0259999999999998</v>
      </c>
      <c r="W8">
        <v>8.0129999999999999</v>
      </c>
      <c r="X8">
        <v>7.76</v>
      </c>
      <c r="Y8">
        <v>7.4320000000000004</v>
      </c>
      <c r="Z8">
        <v>7.1429999999999998</v>
      </c>
      <c r="AA8">
        <v>7.1130000000000004</v>
      </c>
      <c r="AB8">
        <v>7.0529999999999999</v>
      </c>
      <c r="AC8">
        <v>7.0060000000000002</v>
      </c>
      <c r="AD8">
        <v>6.8739999999999997</v>
      </c>
      <c r="AE8">
        <v>6.9189999999999996</v>
      </c>
      <c r="AF8">
        <v>6.9340000000000002</v>
      </c>
      <c r="AG8">
        <v>6.72</v>
      </c>
    </row>
    <row r="9" spans="1:33" x14ac:dyDescent="0.2">
      <c r="C9" t="s">
        <v>20</v>
      </c>
      <c r="D9" t="s">
        <v>30</v>
      </c>
      <c r="E9" t="s">
        <v>22</v>
      </c>
      <c r="F9">
        <v>9.4659999999999993</v>
      </c>
      <c r="G9">
        <v>8.3849999999999998</v>
      </c>
      <c r="H9">
        <v>8.3420000000000005</v>
      </c>
      <c r="I9">
        <v>7.5330000000000004</v>
      </c>
      <c r="J9">
        <v>7.2430000000000003</v>
      </c>
      <c r="K9">
        <v>6.9710000000000001</v>
      </c>
      <c r="L9">
        <v>6.915</v>
      </c>
      <c r="M9">
        <v>6.6660000000000004</v>
      </c>
      <c r="N9">
        <v>6.4459999999999997</v>
      </c>
      <c r="O9">
        <v>6.7069999999999999</v>
      </c>
      <c r="P9">
        <v>6.3310000000000004</v>
      </c>
      <c r="Q9">
        <v>6.141</v>
      </c>
      <c r="R9">
        <v>5.9560000000000004</v>
      </c>
      <c r="S9">
        <v>5.8390000000000004</v>
      </c>
      <c r="T9">
        <v>5.766</v>
      </c>
      <c r="U9">
        <v>5.9059999999999997</v>
      </c>
      <c r="V9">
        <v>5.5979999999999999</v>
      </c>
      <c r="W9">
        <v>5.2290000000000001</v>
      </c>
      <c r="X9">
        <v>5.1150000000000002</v>
      </c>
      <c r="Y9">
        <v>5.1509999999999998</v>
      </c>
      <c r="Z9">
        <v>4.952</v>
      </c>
      <c r="AA9">
        <v>4.5579999999999998</v>
      </c>
      <c r="AB9">
        <v>4.1900000000000004</v>
      </c>
      <c r="AC9">
        <v>4.2809999999999997</v>
      </c>
      <c r="AD9">
        <v>4.0339999999999998</v>
      </c>
      <c r="AE9">
        <v>4.0339999999999998</v>
      </c>
      <c r="AF9">
        <v>3.9590000000000001</v>
      </c>
      <c r="AG9">
        <v>3.871</v>
      </c>
    </row>
    <row r="10" spans="1:33" x14ac:dyDescent="0.2">
      <c r="C10" t="s">
        <v>20</v>
      </c>
      <c r="D10" t="s">
        <v>31</v>
      </c>
      <c r="E10" t="s">
        <v>22</v>
      </c>
      <c r="F10">
        <v>11.981</v>
      </c>
      <c r="G10">
        <v>10.98</v>
      </c>
      <c r="H10">
        <v>10.241</v>
      </c>
      <c r="I10">
        <v>10.478</v>
      </c>
      <c r="J10">
        <v>9.9120000000000008</v>
      </c>
      <c r="K10">
        <v>8.6189999999999998</v>
      </c>
      <c r="L10">
        <v>8.7989999999999995</v>
      </c>
      <c r="M10">
        <v>8.4510000000000005</v>
      </c>
      <c r="N10">
        <v>7.3929999999999998</v>
      </c>
      <c r="O10">
        <v>7.4169999999999998</v>
      </c>
      <c r="P10">
        <v>7.6820000000000004</v>
      </c>
      <c r="Q10">
        <v>7.3579999999999997</v>
      </c>
      <c r="R10">
        <v>7.4050000000000002</v>
      </c>
      <c r="S10">
        <v>6.8789999999999996</v>
      </c>
      <c r="T10">
        <v>6.8579999999999997</v>
      </c>
      <c r="U10">
        <v>6.3680000000000003</v>
      </c>
      <c r="V10">
        <v>6.2640000000000002</v>
      </c>
      <c r="W10">
        <v>6.44</v>
      </c>
      <c r="X10">
        <v>6.5090000000000003</v>
      </c>
      <c r="Y10">
        <v>6.4880000000000004</v>
      </c>
      <c r="Z10">
        <v>6.6360000000000001</v>
      </c>
      <c r="AA10">
        <v>6.3390000000000004</v>
      </c>
      <c r="AB10">
        <v>5.867</v>
      </c>
      <c r="AC10">
        <v>5.782</v>
      </c>
      <c r="AD10">
        <v>6.0350000000000001</v>
      </c>
      <c r="AE10">
        <v>5.056</v>
      </c>
      <c r="AF10">
        <v>4.2359999999999998</v>
      </c>
      <c r="AG10">
        <v>4.468</v>
      </c>
    </row>
    <row r="11" spans="1:33" x14ac:dyDescent="0.2">
      <c r="C11" t="s">
        <v>20</v>
      </c>
      <c r="D11" t="s">
        <v>32</v>
      </c>
      <c r="E11" t="s">
        <v>22</v>
      </c>
      <c r="F11">
        <v>6.3570000000000002</v>
      </c>
      <c r="G11">
        <v>6.1070000000000002</v>
      </c>
      <c r="H11">
        <v>6.181</v>
      </c>
      <c r="I11">
        <v>6.0549999999999997</v>
      </c>
      <c r="J11">
        <v>5.9119999999999999</v>
      </c>
      <c r="K11">
        <v>5.7949999999999999</v>
      </c>
      <c r="L11">
        <v>5.274</v>
      </c>
      <c r="M11">
        <v>5.09</v>
      </c>
      <c r="N11">
        <v>5.0599999999999996</v>
      </c>
      <c r="O11">
        <v>4.6689999999999996</v>
      </c>
      <c r="P11">
        <v>4.42</v>
      </c>
      <c r="Q11">
        <v>4.1639999999999997</v>
      </c>
      <c r="R11">
        <v>4.05</v>
      </c>
      <c r="S11">
        <v>3.923</v>
      </c>
      <c r="T11">
        <v>3.7829999999999999</v>
      </c>
      <c r="U11">
        <v>3.72</v>
      </c>
      <c r="V11">
        <v>3.6179999999999999</v>
      </c>
      <c r="W11">
        <v>3.492</v>
      </c>
      <c r="X11">
        <v>3.4409999999999998</v>
      </c>
      <c r="Y11">
        <v>3.2360000000000002</v>
      </c>
      <c r="Z11">
        <v>3.177</v>
      </c>
      <c r="AA11">
        <v>3.4420000000000002</v>
      </c>
      <c r="AB11">
        <v>3.0510000000000002</v>
      </c>
      <c r="AC11">
        <v>2.8919999999999999</v>
      </c>
      <c r="AD11">
        <v>2.8410000000000002</v>
      </c>
      <c r="AE11">
        <v>2.7090000000000001</v>
      </c>
      <c r="AF11">
        <v>2.653</v>
      </c>
      <c r="AG11">
        <v>2.5779999999999998</v>
      </c>
    </row>
    <row r="12" spans="1:33" x14ac:dyDescent="0.2">
      <c r="C12" t="s">
        <v>20</v>
      </c>
      <c r="D12" t="s">
        <v>33</v>
      </c>
      <c r="E12" t="s">
        <v>22</v>
      </c>
      <c r="F12">
        <v>9.1280000000000001</v>
      </c>
      <c r="G12">
        <v>8.7170000000000005</v>
      </c>
      <c r="H12">
        <v>7.9139999999999997</v>
      </c>
      <c r="I12">
        <v>6.8739999999999997</v>
      </c>
      <c r="J12">
        <v>6.774</v>
      </c>
      <c r="K12">
        <v>6.39</v>
      </c>
      <c r="L12">
        <v>6.4240000000000004</v>
      </c>
      <c r="M12">
        <v>6.0819999999999999</v>
      </c>
      <c r="N12">
        <v>5.641</v>
      </c>
      <c r="O12">
        <v>5.2629999999999999</v>
      </c>
      <c r="P12">
        <v>5.5810000000000004</v>
      </c>
      <c r="Q12">
        <v>5.4880000000000004</v>
      </c>
      <c r="R12">
        <v>5.2009999999999996</v>
      </c>
      <c r="S12">
        <v>5.2309999999999999</v>
      </c>
      <c r="T12">
        <v>5.0979999999999999</v>
      </c>
      <c r="U12">
        <v>4.9459999999999997</v>
      </c>
      <c r="V12">
        <v>4.3520000000000003</v>
      </c>
      <c r="W12">
        <v>4.58</v>
      </c>
      <c r="X12">
        <v>4.5069999999999997</v>
      </c>
      <c r="Y12">
        <v>3.944</v>
      </c>
      <c r="Z12">
        <v>3.944</v>
      </c>
      <c r="AA12">
        <v>3.9609999999999999</v>
      </c>
      <c r="AB12">
        <v>3.992</v>
      </c>
      <c r="AC12">
        <v>4.1130000000000004</v>
      </c>
      <c r="AD12">
        <v>4.335</v>
      </c>
      <c r="AE12">
        <v>4.1050000000000004</v>
      </c>
      <c r="AF12">
        <v>3.8820000000000001</v>
      </c>
      <c r="AG12">
        <v>3.7480000000000002</v>
      </c>
    </row>
    <row r="13" spans="1:33" x14ac:dyDescent="0.2">
      <c r="C13" t="s">
        <v>20</v>
      </c>
      <c r="D13" t="s">
        <v>34</v>
      </c>
      <c r="E13" t="s">
        <v>22</v>
      </c>
      <c r="F13">
        <v>8.6720000000000006</v>
      </c>
      <c r="G13">
        <v>8.1229999999999993</v>
      </c>
      <c r="H13">
        <v>7.4729999999999999</v>
      </c>
      <c r="I13">
        <v>7.1289999999999996</v>
      </c>
      <c r="J13">
        <v>6.8339999999999996</v>
      </c>
      <c r="K13">
        <v>6.4980000000000002</v>
      </c>
      <c r="L13">
        <v>6.1360000000000001</v>
      </c>
      <c r="M13">
        <v>5.9969999999999999</v>
      </c>
      <c r="N13">
        <v>5.6749999999999998</v>
      </c>
      <c r="O13">
        <v>5.51</v>
      </c>
      <c r="P13">
        <v>5.3369999999999997</v>
      </c>
      <c r="Q13">
        <v>5.2329999999999997</v>
      </c>
      <c r="R13">
        <v>5.1319999999999997</v>
      </c>
      <c r="S13">
        <v>5.1070000000000002</v>
      </c>
      <c r="T13">
        <v>4.9749999999999996</v>
      </c>
      <c r="U13">
        <v>4.7290000000000001</v>
      </c>
      <c r="V13">
        <v>4.5739999999999998</v>
      </c>
      <c r="W13">
        <v>4.657</v>
      </c>
      <c r="X13">
        <v>4.3230000000000004</v>
      </c>
      <c r="Y13">
        <v>4.2169999999999996</v>
      </c>
      <c r="Z13">
        <v>4.165</v>
      </c>
      <c r="AA13">
        <v>4.2190000000000003</v>
      </c>
      <c r="AB13">
        <v>3.9279999999999999</v>
      </c>
      <c r="AC13">
        <v>3.9489999999999998</v>
      </c>
      <c r="AD13">
        <v>3.92</v>
      </c>
      <c r="AE13">
        <v>4.0410000000000004</v>
      </c>
      <c r="AF13">
        <v>3.7690000000000001</v>
      </c>
      <c r="AG13">
        <v>3.609</v>
      </c>
    </row>
    <row r="14" spans="1:33" x14ac:dyDescent="0.2">
      <c r="C14" t="s">
        <v>20</v>
      </c>
      <c r="D14" t="s">
        <v>35</v>
      </c>
      <c r="E14" t="s">
        <v>22</v>
      </c>
      <c r="F14">
        <v>10.561999999999999</v>
      </c>
      <c r="G14">
        <v>9.7799999999999994</v>
      </c>
      <c r="H14">
        <v>9.27</v>
      </c>
      <c r="I14">
        <v>9.1449999999999996</v>
      </c>
      <c r="J14">
        <v>8.9489999999999998</v>
      </c>
      <c r="K14">
        <v>8.7520000000000007</v>
      </c>
      <c r="L14">
        <v>8.1349999999999998</v>
      </c>
      <c r="M14">
        <v>7.6820000000000004</v>
      </c>
      <c r="N14">
        <v>7.6050000000000004</v>
      </c>
      <c r="O14">
        <v>7.0439999999999996</v>
      </c>
      <c r="P14">
        <v>6.2850000000000001</v>
      </c>
      <c r="Q14">
        <v>5.84</v>
      </c>
      <c r="R14">
        <v>5.7229999999999999</v>
      </c>
      <c r="S14">
        <v>4.9880000000000004</v>
      </c>
      <c r="T14">
        <v>4.92</v>
      </c>
      <c r="U14">
        <v>4.649</v>
      </c>
      <c r="V14">
        <v>4.3869999999999996</v>
      </c>
      <c r="W14">
        <v>4.1950000000000003</v>
      </c>
      <c r="X14">
        <v>3.7010000000000001</v>
      </c>
      <c r="Y14">
        <v>3.9820000000000002</v>
      </c>
      <c r="Z14">
        <v>4.3129999999999997</v>
      </c>
      <c r="AA14">
        <v>4.024</v>
      </c>
      <c r="AB14">
        <v>3.7480000000000002</v>
      </c>
      <c r="AC14">
        <v>4.08</v>
      </c>
      <c r="AD14">
        <v>4.3680000000000003</v>
      </c>
      <c r="AE14">
        <v>4.6970000000000001</v>
      </c>
      <c r="AF14">
        <v>4.9249999999999998</v>
      </c>
      <c r="AG14">
        <v>4.4550000000000001</v>
      </c>
    </row>
    <row r="15" spans="1:33" x14ac:dyDescent="0.2">
      <c r="C15" t="s">
        <v>20</v>
      </c>
      <c r="D15" t="s">
        <v>24</v>
      </c>
      <c r="E15" t="s">
        <v>22</v>
      </c>
      <c r="F15">
        <v>6.4429999999999996</v>
      </c>
      <c r="G15">
        <v>6.42</v>
      </c>
      <c r="H15">
        <v>5.95</v>
      </c>
      <c r="I15">
        <v>5.6970000000000001</v>
      </c>
      <c r="J15">
        <v>5.4420000000000002</v>
      </c>
      <c r="K15">
        <v>6.5620000000000003</v>
      </c>
      <c r="L15">
        <v>5.0140000000000002</v>
      </c>
      <c r="M15">
        <v>4.7619999999999996</v>
      </c>
      <c r="N15">
        <v>4.4649999999999999</v>
      </c>
      <c r="O15">
        <v>4.1719999999999997</v>
      </c>
      <c r="P15">
        <v>3.9630000000000001</v>
      </c>
      <c r="Q15">
        <v>3.76</v>
      </c>
      <c r="R15">
        <v>3.589</v>
      </c>
      <c r="S15">
        <v>3.43</v>
      </c>
      <c r="T15">
        <v>3.2890000000000001</v>
      </c>
      <c r="U15">
        <v>3.16</v>
      </c>
      <c r="V15">
        <v>3.036</v>
      </c>
      <c r="W15">
        <v>2.9369999999999998</v>
      </c>
      <c r="X15">
        <v>2.8319999999999999</v>
      </c>
      <c r="Y15">
        <v>2.72</v>
      </c>
      <c r="Z15">
        <v>2.6349999999999998</v>
      </c>
      <c r="AA15">
        <v>2.5259999999999998</v>
      </c>
      <c r="AB15">
        <v>2.456</v>
      </c>
      <c r="AC15">
        <v>2.419</v>
      </c>
      <c r="AD15">
        <v>2.3780000000000001</v>
      </c>
      <c r="AE15">
        <v>2.34</v>
      </c>
      <c r="AF15">
        <v>2.2669999999999999</v>
      </c>
      <c r="AG15">
        <v>2.2130000000000001</v>
      </c>
    </row>
    <row r="16" spans="1:33" x14ac:dyDescent="0.2">
      <c r="B16" s="1" t="s">
        <v>0</v>
      </c>
      <c r="C16" t="s">
        <v>1</v>
      </c>
      <c r="D16" t="s">
        <v>26</v>
      </c>
      <c r="F16" t="str" cm="1">
        <f t="array" ref="F16:AG16">_xldudf_KNOEMA_GETDATES("IHMEGBDAHS2019", "A", "@rows", "97;62;38;125;130;133;109;135;6;15;143;163;195;196;197;209;178;179;182", "1040", "", "KN.E1", "KN.M4")</f>
        <v>1990</v>
      </c>
      <c r="G16" t="str">
        <v>1991</v>
      </c>
      <c r="H16" t="str">
        <v>1992</v>
      </c>
      <c r="I16" t="str">
        <v>1993</v>
      </c>
      <c r="J16" t="str">
        <v>1994</v>
      </c>
      <c r="K16" t="str">
        <v>1995</v>
      </c>
      <c r="L16" t="str">
        <v>1996</v>
      </c>
      <c r="M16" t="str">
        <v>1997</v>
      </c>
      <c r="N16" t="str">
        <v>1998</v>
      </c>
      <c r="O16" t="str">
        <v>1999</v>
      </c>
      <c r="P16" t="str">
        <v>2000</v>
      </c>
      <c r="Q16" t="str">
        <v>2001</v>
      </c>
      <c r="R16" t="str">
        <v>2002</v>
      </c>
      <c r="S16" t="str">
        <v>2003</v>
      </c>
      <c r="T16" t="str">
        <v>2004</v>
      </c>
      <c r="U16" t="str">
        <v>2005</v>
      </c>
      <c r="V16" t="str">
        <v>2006</v>
      </c>
      <c r="W16" t="str">
        <v>2007</v>
      </c>
      <c r="X16" t="str">
        <v>2008</v>
      </c>
      <c r="Y16" t="str">
        <v>2009</v>
      </c>
      <c r="Z16" t="str">
        <v>2010</v>
      </c>
      <c r="AA16" t="str">
        <v>2011</v>
      </c>
      <c r="AB16" t="str">
        <v>2012</v>
      </c>
      <c r="AC16" t="str">
        <v>2013</v>
      </c>
      <c r="AD16" t="str">
        <v>2014</v>
      </c>
      <c r="AE16" t="str">
        <v>2015</v>
      </c>
      <c r="AF16" t="str">
        <v>2016</v>
      </c>
      <c r="AG16" t="str">
        <v>2017</v>
      </c>
    </row>
    <row r="17" spans="1:34" x14ac:dyDescent="0.2">
      <c r="A17" t="s">
        <v>55</v>
      </c>
      <c r="B17" s="1" t="s">
        <v>19</v>
      </c>
      <c r="C17" t="s">
        <v>20</v>
      </c>
      <c r="D17" t="s">
        <v>36</v>
      </c>
      <c r="F17" cm="1">
        <f t="array" ref="F17:AG35">_xldudf_KNOEMA_GET("IHMEGBDAHS2019",_xlfn.ANCHORARRAY( F16), "", "@rows", D17:D35, "1040", "", "KN.E1", "KN.M4")</f>
        <v>29.26</v>
      </c>
      <c r="G17">
        <v>28.477</v>
      </c>
      <c r="H17">
        <v>26.881</v>
      </c>
      <c r="I17">
        <v>25.936</v>
      </c>
      <c r="J17">
        <v>24.841000000000001</v>
      </c>
      <c r="K17">
        <v>24.611999999999998</v>
      </c>
      <c r="L17">
        <v>24.279</v>
      </c>
      <c r="M17">
        <v>22.649000000000001</v>
      </c>
      <c r="N17">
        <v>22.422999999999998</v>
      </c>
      <c r="O17">
        <v>20.425999999999998</v>
      </c>
      <c r="P17">
        <v>19.353999999999999</v>
      </c>
      <c r="Q17">
        <v>18.213999999999999</v>
      </c>
      <c r="R17">
        <v>18.661999999999999</v>
      </c>
      <c r="S17">
        <v>18.056000000000001</v>
      </c>
      <c r="T17">
        <v>16.66</v>
      </c>
      <c r="U17">
        <v>15.411</v>
      </c>
      <c r="V17">
        <v>15.154</v>
      </c>
      <c r="W17">
        <v>15.641</v>
      </c>
      <c r="X17">
        <v>15.31</v>
      </c>
      <c r="Y17">
        <v>14.53</v>
      </c>
      <c r="Z17">
        <v>14.093999999999999</v>
      </c>
      <c r="AA17">
        <v>13.673</v>
      </c>
      <c r="AB17">
        <v>12.84</v>
      </c>
      <c r="AC17">
        <v>12.641</v>
      </c>
      <c r="AD17">
        <v>12.334</v>
      </c>
      <c r="AE17">
        <v>11.28</v>
      </c>
      <c r="AF17">
        <v>11.172000000000001</v>
      </c>
      <c r="AG17">
        <v>10.952999999999999</v>
      </c>
      <c r="AH17" t="s">
        <v>36</v>
      </c>
    </row>
    <row r="18" spans="1:34" x14ac:dyDescent="0.2">
      <c r="C18" t="s">
        <v>20</v>
      </c>
      <c r="D18" t="s">
        <v>37</v>
      </c>
      <c r="F18">
        <v>20.286999999999999</v>
      </c>
      <c r="G18">
        <v>20.251999999999999</v>
      </c>
      <c r="H18">
        <v>20.382999999999999</v>
      </c>
      <c r="I18">
        <v>22.033999999999999</v>
      </c>
      <c r="J18">
        <v>22.071000000000002</v>
      </c>
      <c r="K18">
        <v>21.518999999999998</v>
      </c>
      <c r="L18">
        <v>20.451000000000001</v>
      </c>
      <c r="M18">
        <v>20.431999999999999</v>
      </c>
      <c r="N18">
        <v>19.963999999999999</v>
      </c>
      <c r="O18">
        <v>20.472999999999999</v>
      </c>
      <c r="P18">
        <v>19.46</v>
      </c>
      <c r="Q18">
        <v>18.41</v>
      </c>
      <c r="R18">
        <v>16.824999999999999</v>
      </c>
      <c r="S18">
        <v>15.881</v>
      </c>
      <c r="T18">
        <v>15.013999999999999</v>
      </c>
      <c r="U18">
        <v>14.173999999999999</v>
      </c>
      <c r="V18">
        <v>13.336</v>
      </c>
      <c r="W18">
        <v>12.321999999999999</v>
      </c>
      <c r="X18">
        <v>11.228999999999999</v>
      </c>
      <c r="Y18">
        <v>10.554</v>
      </c>
      <c r="Z18">
        <v>9.8490000000000002</v>
      </c>
      <c r="AA18">
        <v>9.8339999999999996</v>
      </c>
      <c r="AB18">
        <v>10.8</v>
      </c>
      <c r="AC18">
        <v>10.108000000000001</v>
      </c>
      <c r="AD18">
        <v>9.27</v>
      </c>
      <c r="AE18">
        <v>8.0690000000000008</v>
      </c>
      <c r="AF18">
        <v>7.5629999999999997</v>
      </c>
      <c r="AG18">
        <v>7.4219999999999997</v>
      </c>
      <c r="AH18" t="s">
        <v>37</v>
      </c>
    </row>
    <row r="19" spans="1:34" x14ac:dyDescent="0.2">
      <c r="C19" t="s">
        <v>20</v>
      </c>
      <c r="D19" t="s">
        <v>38</v>
      </c>
      <c r="F19">
        <v>94.554000000000002</v>
      </c>
      <c r="G19">
        <v>90.650999999999996</v>
      </c>
      <c r="H19">
        <v>87.69</v>
      </c>
      <c r="I19">
        <v>84.801000000000002</v>
      </c>
      <c r="J19">
        <v>81.677000000000007</v>
      </c>
      <c r="K19">
        <v>78.245000000000005</v>
      </c>
      <c r="L19">
        <v>75.093999999999994</v>
      </c>
      <c r="M19">
        <v>71.411000000000001</v>
      </c>
      <c r="N19">
        <v>67.552999999999997</v>
      </c>
      <c r="O19">
        <v>64.222999999999999</v>
      </c>
      <c r="P19">
        <v>61.432000000000002</v>
      </c>
      <c r="Q19">
        <v>58.067999999999998</v>
      </c>
      <c r="R19">
        <v>54.448</v>
      </c>
      <c r="S19">
        <v>51.366</v>
      </c>
      <c r="T19">
        <v>48.485999999999997</v>
      </c>
      <c r="U19">
        <v>45.741</v>
      </c>
      <c r="V19">
        <v>43.104999999999997</v>
      </c>
      <c r="W19">
        <v>40.720999999999997</v>
      </c>
      <c r="X19">
        <v>38.634</v>
      </c>
      <c r="Y19">
        <v>36.832000000000001</v>
      </c>
      <c r="Z19">
        <v>34.869</v>
      </c>
      <c r="AA19">
        <v>32.527000000000001</v>
      </c>
      <c r="AB19">
        <v>30.951000000000001</v>
      </c>
      <c r="AC19">
        <v>29.943999999999999</v>
      </c>
      <c r="AD19">
        <v>29.039000000000001</v>
      </c>
      <c r="AE19">
        <v>27.675000000000001</v>
      </c>
      <c r="AF19">
        <v>26.661999999999999</v>
      </c>
      <c r="AG19">
        <v>25.742999999999999</v>
      </c>
      <c r="AH19" t="s">
        <v>38</v>
      </c>
    </row>
    <row r="20" spans="1:34" x14ac:dyDescent="0.2">
      <c r="C20" t="s">
        <v>20</v>
      </c>
      <c r="D20" t="s">
        <v>39</v>
      </c>
      <c r="F20">
        <v>33.457000000000001</v>
      </c>
      <c r="G20">
        <v>33.055</v>
      </c>
      <c r="H20">
        <v>32.485999999999997</v>
      </c>
      <c r="I20">
        <v>31.498999999999999</v>
      </c>
      <c r="J20">
        <v>30.747</v>
      </c>
      <c r="K20">
        <v>29.827999999999999</v>
      </c>
      <c r="L20">
        <v>28.91</v>
      </c>
      <c r="M20">
        <v>27.936</v>
      </c>
      <c r="N20">
        <v>26.991</v>
      </c>
      <c r="O20">
        <v>26.2</v>
      </c>
      <c r="P20">
        <v>25.622</v>
      </c>
      <c r="Q20">
        <v>25.135999999999999</v>
      </c>
      <c r="R20">
        <v>24.587</v>
      </c>
      <c r="S20">
        <v>23.64</v>
      </c>
      <c r="T20">
        <v>22.963999999999999</v>
      </c>
      <c r="U20">
        <v>22.285</v>
      </c>
      <c r="V20">
        <v>21.584</v>
      </c>
      <c r="W20">
        <v>20.766999999999999</v>
      </c>
      <c r="X20">
        <v>20.018000000000001</v>
      </c>
      <c r="Y20">
        <v>19.489999999999998</v>
      </c>
      <c r="Z20">
        <v>18.439</v>
      </c>
      <c r="AA20">
        <v>17.286000000000001</v>
      </c>
      <c r="AB20">
        <v>16.780999999999999</v>
      </c>
      <c r="AC20">
        <v>16.236999999999998</v>
      </c>
      <c r="AD20">
        <v>15.811</v>
      </c>
      <c r="AE20">
        <v>15.353</v>
      </c>
      <c r="AF20">
        <v>14.737</v>
      </c>
      <c r="AG20">
        <v>14.202</v>
      </c>
      <c r="AH20" t="s">
        <v>39</v>
      </c>
    </row>
    <row r="21" spans="1:34" x14ac:dyDescent="0.2">
      <c r="C21" t="s">
        <v>20</v>
      </c>
      <c r="D21" t="s">
        <v>40</v>
      </c>
      <c r="F21">
        <v>41.16</v>
      </c>
      <c r="G21">
        <v>39.003999999999998</v>
      </c>
      <c r="H21">
        <v>36.781999999999996</v>
      </c>
      <c r="I21">
        <v>34.811</v>
      </c>
      <c r="J21">
        <v>32.987000000000002</v>
      </c>
      <c r="K21">
        <v>31.457999999999998</v>
      </c>
      <c r="L21">
        <v>29.984000000000002</v>
      </c>
      <c r="M21">
        <v>28.623999999999999</v>
      </c>
      <c r="N21">
        <v>27.466000000000001</v>
      </c>
      <c r="O21">
        <v>26.273</v>
      </c>
      <c r="P21">
        <v>25.035</v>
      </c>
      <c r="Q21">
        <v>24.015999999999998</v>
      </c>
      <c r="R21">
        <v>23.175999999999998</v>
      </c>
      <c r="S21">
        <v>22.405000000000001</v>
      </c>
      <c r="T21">
        <v>21.692</v>
      </c>
      <c r="U21">
        <v>21.024999999999999</v>
      </c>
      <c r="V21">
        <v>20.347999999999999</v>
      </c>
      <c r="W21">
        <v>19.780999999999999</v>
      </c>
      <c r="X21">
        <v>19.308</v>
      </c>
      <c r="Y21">
        <v>18.952000000000002</v>
      </c>
      <c r="Z21">
        <v>18.571999999999999</v>
      </c>
      <c r="AA21">
        <v>18.257999999999999</v>
      </c>
      <c r="AB21">
        <v>17.815000000000001</v>
      </c>
      <c r="AC21">
        <v>17.373000000000001</v>
      </c>
      <c r="AD21">
        <v>16.853000000000002</v>
      </c>
      <c r="AE21">
        <v>16.393999999999998</v>
      </c>
      <c r="AF21">
        <v>15.516</v>
      </c>
      <c r="AG21">
        <v>15.686</v>
      </c>
      <c r="AH21" t="s">
        <v>40</v>
      </c>
    </row>
    <row r="22" spans="1:34" x14ac:dyDescent="0.2">
      <c r="C22" t="s">
        <v>20</v>
      </c>
      <c r="D22" t="s">
        <v>41</v>
      </c>
      <c r="F22">
        <v>32.784999999999997</v>
      </c>
      <c r="G22">
        <v>25.629000000000001</v>
      </c>
      <c r="H22">
        <v>25.690999999999999</v>
      </c>
      <c r="I22">
        <v>27.667999999999999</v>
      </c>
      <c r="J22">
        <v>30.260999999999999</v>
      </c>
      <c r="K22">
        <v>30.248000000000001</v>
      </c>
      <c r="L22">
        <v>28.562000000000001</v>
      </c>
      <c r="M22">
        <v>26.863</v>
      </c>
      <c r="N22">
        <v>26.547000000000001</v>
      </c>
      <c r="O22">
        <v>29.547000000000001</v>
      </c>
      <c r="P22">
        <v>22.606000000000002</v>
      </c>
      <c r="Q22">
        <v>22.277000000000001</v>
      </c>
      <c r="R22">
        <v>22.125</v>
      </c>
      <c r="S22">
        <v>25.363</v>
      </c>
      <c r="T22">
        <v>20.716999999999999</v>
      </c>
      <c r="U22">
        <v>18.033000000000001</v>
      </c>
      <c r="V22">
        <v>16.530999999999999</v>
      </c>
      <c r="W22">
        <v>16.763999999999999</v>
      </c>
      <c r="X22">
        <v>17.335999999999999</v>
      </c>
      <c r="Y22">
        <v>18.05</v>
      </c>
      <c r="Z22">
        <v>18.103999999999999</v>
      </c>
      <c r="AA22">
        <v>17.638999999999999</v>
      </c>
      <c r="AB22">
        <v>17.361999999999998</v>
      </c>
      <c r="AC22">
        <v>17.036000000000001</v>
      </c>
      <c r="AD22">
        <v>16.599</v>
      </c>
      <c r="AE22">
        <v>15.897</v>
      </c>
      <c r="AF22">
        <v>15.701000000000001</v>
      </c>
      <c r="AG22">
        <v>15.57</v>
      </c>
      <c r="AH22" t="s">
        <v>41</v>
      </c>
    </row>
    <row r="23" spans="1:34" x14ac:dyDescent="0.2">
      <c r="C23" t="s">
        <v>20</v>
      </c>
      <c r="D23" t="s">
        <v>42</v>
      </c>
      <c r="F23">
        <v>13.356</v>
      </c>
      <c r="G23">
        <v>13.026</v>
      </c>
      <c r="H23">
        <v>12.13</v>
      </c>
      <c r="I23">
        <v>11.599</v>
      </c>
      <c r="J23">
        <v>12.103999999999999</v>
      </c>
      <c r="K23">
        <v>11.986000000000001</v>
      </c>
      <c r="L23">
        <v>10.212999999999999</v>
      </c>
      <c r="M23">
        <v>9.4870000000000001</v>
      </c>
      <c r="N23">
        <v>9.0660000000000007</v>
      </c>
      <c r="O23">
        <v>8.5299999999999994</v>
      </c>
      <c r="P23">
        <v>8.5860000000000003</v>
      </c>
      <c r="Q23">
        <v>7.7229999999999999</v>
      </c>
      <c r="R23">
        <v>7.7969999999999997</v>
      </c>
      <c r="S23">
        <v>7.7460000000000004</v>
      </c>
      <c r="T23">
        <v>7.4420000000000002</v>
      </c>
      <c r="U23">
        <v>7.49</v>
      </c>
      <c r="V23">
        <v>6.7069999999999999</v>
      </c>
      <c r="W23">
        <v>6.5010000000000003</v>
      </c>
      <c r="X23">
        <v>6.3920000000000003</v>
      </c>
      <c r="Y23">
        <v>6.3239999999999998</v>
      </c>
      <c r="Z23">
        <v>5.9560000000000004</v>
      </c>
      <c r="AA23">
        <v>6.1239999999999997</v>
      </c>
      <c r="AB23">
        <v>5.87</v>
      </c>
      <c r="AC23">
        <v>5.7380000000000004</v>
      </c>
      <c r="AD23">
        <v>5.6340000000000003</v>
      </c>
      <c r="AE23">
        <v>5.7460000000000004</v>
      </c>
      <c r="AF23">
        <v>5.351</v>
      </c>
      <c r="AG23">
        <v>5.1479999999999997</v>
      </c>
      <c r="AH23" t="s">
        <v>42</v>
      </c>
    </row>
    <row r="24" spans="1:34" x14ac:dyDescent="0.2">
      <c r="C24" t="s">
        <v>20</v>
      </c>
      <c r="D24" t="s">
        <v>43</v>
      </c>
      <c r="F24">
        <v>69.525999999999996</v>
      </c>
      <c r="G24">
        <v>66.216999999999999</v>
      </c>
      <c r="H24">
        <v>62.878</v>
      </c>
      <c r="I24">
        <v>59.774999999999999</v>
      </c>
      <c r="J24">
        <v>56.612000000000002</v>
      </c>
      <c r="K24">
        <v>53.741999999999997</v>
      </c>
      <c r="L24">
        <v>50.973999999999997</v>
      </c>
      <c r="M24">
        <v>48.35</v>
      </c>
      <c r="N24">
        <v>45.954000000000001</v>
      </c>
      <c r="O24">
        <v>43.691000000000003</v>
      </c>
      <c r="P24">
        <v>41.423000000000002</v>
      </c>
      <c r="Q24">
        <v>39.295000000000002</v>
      </c>
      <c r="R24">
        <v>37.343000000000004</v>
      </c>
      <c r="S24">
        <v>35.588000000000001</v>
      </c>
      <c r="T24">
        <v>33.911999999999999</v>
      </c>
      <c r="U24">
        <v>32.340000000000003</v>
      </c>
      <c r="V24">
        <v>30.716999999999999</v>
      </c>
      <c r="W24">
        <v>29.193999999999999</v>
      </c>
      <c r="X24">
        <v>27.626000000000001</v>
      </c>
      <c r="Y24">
        <v>26.213999999999999</v>
      </c>
      <c r="Z24">
        <v>24.738</v>
      </c>
      <c r="AA24">
        <v>23.555</v>
      </c>
      <c r="AB24">
        <v>22.407</v>
      </c>
      <c r="AC24">
        <v>21.471</v>
      </c>
      <c r="AD24">
        <v>20.606000000000002</v>
      </c>
      <c r="AE24">
        <v>19.795000000000002</v>
      </c>
      <c r="AF24">
        <v>19.155999999999999</v>
      </c>
      <c r="AG24">
        <v>18.361000000000001</v>
      </c>
      <c r="AH24" t="s">
        <v>43</v>
      </c>
    </row>
    <row r="25" spans="1:34" x14ac:dyDescent="0.2">
      <c r="C25" t="s">
        <v>20</v>
      </c>
      <c r="D25" t="s">
        <v>44</v>
      </c>
      <c r="F25">
        <v>49.929000000000002</v>
      </c>
      <c r="G25">
        <v>49.243000000000002</v>
      </c>
      <c r="H25">
        <v>47.454000000000001</v>
      </c>
      <c r="I25">
        <v>45.758000000000003</v>
      </c>
      <c r="J25">
        <v>44.113</v>
      </c>
      <c r="K25">
        <v>42.68</v>
      </c>
      <c r="L25">
        <v>41.176000000000002</v>
      </c>
      <c r="M25">
        <v>39.488999999999997</v>
      </c>
      <c r="N25">
        <v>37.639000000000003</v>
      </c>
      <c r="O25">
        <v>35.814999999999998</v>
      </c>
      <c r="P25">
        <v>33.872</v>
      </c>
      <c r="Q25">
        <v>31.849</v>
      </c>
      <c r="R25">
        <v>29.739000000000001</v>
      </c>
      <c r="S25">
        <v>27.635000000000002</v>
      </c>
      <c r="T25">
        <v>26.042999999999999</v>
      </c>
      <c r="U25">
        <v>24.385999999999999</v>
      </c>
      <c r="V25">
        <v>22.77</v>
      </c>
      <c r="W25">
        <v>21.181999999999999</v>
      </c>
      <c r="X25">
        <v>20.106000000000002</v>
      </c>
      <c r="Y25">
        <v>18.442</v>
      </c>
      <c r="Z25">
        <v>17.239000000000001</v>
      </c>
      <c r="AA25">
        <v>16.234000000000002</v>
      </c>
      <c r="AB25">
        <v>15.382999999999999</v>
      </c>
      <c r="AC25">
        <v>14.631</v>
      </c>
      <c r="AD25">
        <v>14.226000000000001</v>
      </c>
      <c r="AE25">
        <v>13.593</v>
      </c>
      <c r="AF25">
        <v>12.816000000000001</v>
      </c>
      <c r="AG25">
        <v>12.019</v>
      </c>
      <c r="AH25" t="s">
        <v>44</v>
      </c>
    </row>
    <row r="26" spans="1:34" x14ac:dyDescent="0.2">
      <c r="C26" t="s">
        <v>20</v>
      </c>
      <c r="D26" t="s">
        <v>45</v>
      </c>
      <c r="F26">
        <v>141.61000000000001</v>
      </c>
      <c r="G26">
        <v>139.22399999999999</v>
      </c>
      <c r="H26">
        <v>136.511</v>
      </c>
      <c r="I26">
        <v>133.16</v>
      </c>
      <c r="J26">
        <v>129.63</v>
      </c>
      <c r="K26">
        <v>126.511</v>
      </c>
      <c r="L26">
        <v>123.65</v>
      </c>
      <c r="M26">
        <v>120.73</v>
      </c>
      <c r="N26">
        <v>117.524</v>
      </c>
      <c r="O26">
        <v>114.23</v>
      </c>
      <c r="P26">
        <v>110.52800000000001</v>
      </c>
      <c r="Q26">
        <v>106.88</v>
      </c>
      <c r="R26">
        <v>103.215</v>
      </c>
      <c r="S26">
        <v>99.176000000000002</v>
      </c>
      <c r="T26">
        <v>94.816000000000003</v>
      </c>
      <c r="U26">
        <v>90.253</v>
      </c>
      <c r="V26">
        <v>85.557000000000002</v>
      </c>
      <c r="W26">
        <v>80.733000000000004</v>
      </c>
      <c r="X26">
        <v>86.191000000000003</v>
      </c>
      <c r="Y26">
        <v>71.197999999999993</v>
      </c>
      <c r="Z26">
        <v>66.44</v>
      </c>
      <c r="AA26">
        <v>62.277999999999999</v>
      </c>
      <c r="AB26">
        <v>58.32</v>
      </c>
      <c r="AC26">
        <v>54.786999999999999</v>
      </c>
      <c r="AD26">
        <v>51.720999999999997</v>
      </c>
      <c r="AE26">
        <v>49.091000000000001</v>
      </c>
      <c r="AF26">
        <v>46.552999999999997</v>
      </c>
      <c r="AG26">
        <v>44.341000000000001</v>
      </c>
      <c r="AH26" t="s">
        <v>45</v>
      </c>
    </row>
    <row r="27" spans="1:34" x14ac:dyDescent="0.2">
      <c r="C27" t="s">
        <v>20</v>
      </c>
      <c r="D27" t="s">
        <v>46</v>
      </c>
      <c r="F27">
        <v>51.622</v>
      </c>
      <c r="G27">
        <v>57.158999999999999</v>
      </c>
      <c r="H27">
        <v>51.500999999999998</v>
      </c>
      <c r="I27">
        <v>50.603000000000002</v>
      </c>
      <c r="J27">
        <v>49.585000000000001</v>
      </c>
      <c r="K27">
        <v>49.088999999999999</v>
      </c>
      <c r="L27">
        <v>48.207000000000001</v>
      </c>
      <c r="M27">
        <v>46.918999999999997</v>
      </c>
      <c r="N27">
        <v>45.085000000000001</v>
      </c>
      <c r="O27">
        <v>43.118000000000002</v>
      </c>
      <c r="P27">
        <v>41.372</v>
      </c>
      <c r="Q27">
        <v>39.953000000000003</v>
      </c>
      <c r="R27">
        <v>39.107999999999997</v>
      </c>
      <c r="S27">
        <v>39.189</v>
      </c>
      <c r="T27">
        <v>38.453000000000003</v>
      </c>
      <c r="U27">
        <v>37.951000000000001</v>
      </c>
      <c r="V27">
        <v>39.665999999999997</v>
      </c>
      <c r="W27">
        <v>38.753</v>
      </c>
      <c r="X27">
        <v>35.033000000000001</v>
      </c>
      <c r="Y27">
        <v>33.268000000000001</v>
      </c>
      <c r="Z27">
        <v>31.841000000000001</v>
      </c>
      <c r="AA27">
        <v>30.106000000000002</v>
      </c>
      <c r="AB27">
        <v>28.47</v>
      </c>
      <c r="AC27">
        <v>28.047000000000001</v>
      </c>
      <c r="AD27">
        <v>28.564</v>
      </c>
      <c r="AE27">
        <v>26.654</v>
      </c>
      <c r="AF27">
        <v>25.690999999999999</v>
      </c>
      <c r="AG27">
        <v>25.071999999999999</v>
      </c>
      <c r="AH27" t="s">
        <v>46</v>
      </c>
    </row>
    <row r="28" spans="1:34" x14ac:dyDescent="0.2">
      <c r="C28" t="s">
        <v>20</v>
      </c>
      <c r="D28" t="s">
        <v>47</v>
      </c>
      <c r="F28">
        <v>111.151</v>
      </c>
      <c r="G28">
        <v>107.541</v>
      </c>
      <c r="H28">
        <v>104.357</v>
      </c>
      <c r="I28">
        <v>100.746</v>
      </c>
      <c r="J28">
        <v>97.792000000000002</v>
      </c>
      <c r="K28">
        <v>95.491</v>
      </c>
      <c r="L28">
        <v>92.4</v>
      </c>
      <c r="M28">
        <v>89.888999999999996</v>
      </c>
      <c r="N28">
        <v>87.593000000000004</v>
      </c>
      <c r="O28">
        <v>85.143000000000001</v>
      </c>
      <c r="P28">
        <v>83.1</v>
      </c>
      <c r="Q28">
        <v>80.393000000000001</v>
      </c>
      <c r="R28">
        <v>77.536000000000001</v>
      </c>
      <c r="S28">
        <v>75.161000000000001</v>
      </c>
      <c r="T28">
        <v>72.998000000000005</v>
      </c>
      <c r="U28">
        <v>70.623000000000005</v>
      </c>
      <c r="V28">
        <v>67.94</v>
      </c>
      <c r="W28">
        <v>65.625</v>
      </c>
      <c r="X28">
        <v>63.337000000000003</v>
      </c>
      <c r="Y28">
        <v>60.854999999999997</v>
      </c>
      <c r="Z28">
        <v>58.631999999999998</v>
      </c>
      <c r="AA28">
        <v>56.67</v>
      </c>
      <c r="AB28">
        <v>55.054000000000002</v>
      </c>
      <c r="AC28">
        <v>53.17</v>
      </c>
      <c r="AD28">
        <v>49.866999999999997</v>
      </c>
      <c r="AE28">
        <v>48.116</v>
      </c>
      <c r="AF28">
        <v>45.213999999999999</v>
      </c>
      <c r="AG28">
        <v>42.402000000000001</v>
      </c>
      <c r="AH28" t="s">
        <v>47</v>
      </c>
    </row>
    <row r="29" spans="1:34" x14ac:dyDescent="0.2">
      <c r="C29" t="s">
        <v>20</v>
      </c>
      <c r="D29" t="s">
        <v>48</v>
      </c>
      <c r="F29">
        <v>70.275999999999996</v>
      </c>
      <c r="G29">
        <v>67.885000000000005</v>
      </c>
      <c r="H29">
        <v>65.581000000000003</v>
      </c>
      <c r="I29">
        <v>63.750999999999998</v>
      </c>
      <c r="J29">
        <v>65.277000000000001</v>
      </c>
      <c r="K29">
        <v>61.576999999999998</v>
      </c>
      <c r="L29">
        <v>61.107999999999997</v>
      </c>
      <c r="M29">
        <v>61.524000000000001</v>
      </c>
      <c r="N29">
        <v>62.417999999999999</v>
      </c>
      <c r="O29">
        <v>63.252000000000002</v>
      </c>
      <c r="P29">
        <v>64.66</v>
      </c>
      <c r="Q29">
        <v>65.522000000000006</v>
      </c>
      <c r="R29">
        <v>66.454999999999998</v>
      </c>
      <c r="S29">
        <v>67.643000000000001</v>
      </c>
      <c r="T29">
        <v>68.066000000000003</v>
      </c>
      <c r="U29">
        <v>67.721999999999994</v>
      </c>
      <c r="V29">
        <v>65.509</v>
      </c>
      <c r="W29">
        <v>62.542999999999999</v>
      </c>
      <c r="X29">
        <v>58.313000000000002</v>
      </c>
      <c r="Y29">
        <v>53.581000000000003</v>
      </c>
      <c r="Z29">
        <v>50.517000000000003</v>
      </c>
      <c r="AA29">
        <v>47.543999999999997</v>
      </c>
      <c r="AB29">
        <v>44.970999999999997</v>
      </c>
      <c r="AC29">
        <v>41.118000000000002</v>
      </c>
      <c r="AD29">
        <v>39.819000000000003</v>
      </c>
      <c r="AE29">
        <v>38.244</v>
      </c>
      <c r="AF29">
        <v>36.950000000000003</v>
      </c>
      <c r="AG29">
        <v>39.168999999999997</v>
      </c>
      <c r="AH29" t="s">
        <v>48</v>
      </c>
    </row>
    <row r="30" spans="1:34" x14ac:dyDescent="0.2">
      <c r="C30" t="s">
        <v>20</v>
      </c>
      <c r="D30" t="s">
        <v>49</v>
      </c>
      <c r="F30">
        <v>77.59</v>
      </c>
      <c r="G30">
        <v>74.801000000000002</v>
      </c>
      <c r="H30">
        <v>72.625</v>
      </c>
      <c r="I30">
        <v>70.796000000000006</v>
      </c>
      <c r="J30">
        <v>69.816999999999993</v>
      </c>
      <c r="K30">
        <v>69.697000000000003</v>
      </c>
      <c r="L30">
        <v>70.334000000000003</v>
      </c>
      <c r="M30">
        <v>71.498999999999995</v>
      </c>
      <c r="N30">
        <v>73.091999999999999</v>
      </c>
      <c r="O30">
        <v>74.909000000000006</v>
      </c>
      <c r="P30">
        <v>77.022000000000006</v>
      </c>
      <c r="Q30">
        <v>78.441999999999993</v>
      </c>
      <c r="R30">
        <v>79.614999999999995</v>
      </c>
      <c r="S30">
        <v>79.837999999999994</v>
      </c>
      <c r="T30">
        <v>79.150000000000006</v>
      </c>
      <c r="U30">
        <v>77.790000000000006</v>
      </c>
      <c r="V30">
        <v>75.308999999999997</v>
      </c>
      <c r="W30">
        <v>71.492000000000004</v>
      </c>
      <c r="X30">
        <v>67.647000000000006</v>
      </c>
      <c r="Y30">
        <v>61.255000000000003</v>
      </c>
      <c r="Z30">
        <v>54.703000000000003</v>
      </c>
      <c r="AA30">
        <v>49.64</v>
      </c>
      <c r="AB30">
        <v>47.692999999999998</v>
      </c>
      <c r="AC30">
        <v>45.512999999999998</v>
      </c>
      <c r="AD30">
        <v>44.098999999999997</v>
      </c>
      <c r="AE30">
        <v>42.194000000000003</v>
      </c>
      <c r="AF30">
        <v>37.398000000000003</v>
      </c>
      <c r="AG30">
        <v>33.555999999999997</v>
      </c>
      <c r="AH30" t="s">
        <v>49</v>
      </c>
    </row>
    <row r="31" spans="1:34" x14ac:dyDescent="0.2">
      <c r="C31" t="s">
        <v>20</v>
      </c>
      <c r="D31" t="s">
        <v>50</v>
      </c>
      <c r="F31">
        <v>69.594999999999999</v>
      </c>
      <c r="G31">
        <v>67.323999999999998</v>
      </c>
      <c r="H31">
        <v>67.012</v>
      </c>
      <c r="I31">
        <v>66.578000000000003</v>
      </c>
      <c r="J31">
        <v>68.716999999999999</v>
      </c>
      <c r="K31">
        <v>72.087000000000003</v>
      </c>
      <c r="L31">
        <v>76.043999999999997</v>
      </c>
      <c r="M31">
        <v>80.150999999999996</v>
      </c>
      <c r="N31">
        <v>83.998000000000005</v>
      </c>
      <c r="O31">
        <v>87.548000000000002</v>
      </c>
      <c r="P31">
        <v>91.274000000000001</v>
      </c>
      <c r="Q31">
        <v>96.36</v>
      </c>
      <c r="R31">
        <v>95.578000000000003</v>
      </c>
      <c r="S31">
        <v>97.069000000000003</v>
      </c>
      <c r="T31">
        <v>98.162000000000006</v>
      </c>
      <c r="U31">
        <v>98.980999999999995</v>
      </c>
      <c r="V31">
        <v>95.016999999999996</v>
      </c>
      <c r="W31">
        <v>93.656999999999996</v>
      </c>
      <c r="X31">
        <v>93.454999999999998</v>
      </c>
      <c r="Y31">
        <v>89.638000000000005</v>
      </c>
      <c r="Z31">
        <v>83.198999999999998</v>
      </c>
      <c r="AA31">
        <v>66.64</v>
      </c>
      <c r="AB31">
        <v>63.24</v>
      </c>
      <c r="AC31">
        <v>58.813000000000002</v>
      </c>
      <c r="AD31">
        <v>54.585000000000001</v>
      </c>
      <c r="AE31">
        <v>49.317</v>
      </c>
      <c r="AF31">
        <v>49.99</v>
      </c>
      <c r="AG31">
        <v>45.118000000000002</v>
      </c>
      <c r="AH31" t="s">
        <v>50</v>
      </c>
    </row>
    <row r="32" spans="1:34" x14ac:dyDescent="0.2">
      <c r="C32" t="s">
        <v>20</v>
      </c>
      <c r="D32" t="s">
        <v>51</v>
      </c>
      <c r="F32">
        <v>206.447</v>
      </c>
      <c r="G32">
        <v>201.06100000000001</v>
      </c>
      <c r="H32">
        <v>196.648</v>
      </c>
      <c r="I32">
        <v>192.35900000000001</v>
      </c>
      <c r="J32">
        <v>192.672</v>
      </c>
      <c r="K32">
        <v>183.32</v>
      </c>
      <c r="L32">
        <v>179.78399999999999</v>
      </c>
      <c r="M32">
        <v>186.988</v>
      </c>
      <c r="N32">
        <v>172.5</v>
      </c>
      <c r="O32">
        <v>171.42400000000001</v>
      </c>
      <c r="P32">
        <v>161.05099999999999</v>
      </c>
      <c r="Q32">
        <v>156.14400000000001</v>
      </c>
      <c r="R32">
        <v>151.256</v>
      </c>
      <c r="S32">
        <v>145.87200000000001</v>
      </c>
      <c r="T32">
        <v>139.80799999999999</v>
      </c>
      <c r="U32">
        <v>139.32900000000001</v>
      </c>
      <c r="V32">
        <v>127.715</v>
      </c>
      <c r="W32">
        <v>121.318</v>
      </c>
      <c r="X32">
        <v>117.9</v>
      </c>
      <c r="Y32">
        <v>108.86799999999999</v>
      </c>
      <c r="Z32">
        <v>102.88800000000001</v>
      </c>
      <c r="AA32">
        <v>96.938999999999993</v>
      </c>
      <c r="AB32">
        <v>92.269000000000005</v>
      </c>
      <c r="AC32">
        <v>88.022999999999996</v>
      </c>
      <c r="AD32">
        <v>83.994</v>
      </c>
      <c r="AE32">
        <v>80.335999999999999</v>
      </c>
      <c r="AF32">
        <v>76.756</v>
      </c>
      <c r="AG32">
        <v>73.188999999999993</v>
      </c>
      <c r="AH32" t="s">
        <v>51</v>
      </c>
    </row>
    <row r="33" spans="3:34" x14ac:dyDescent="0.2">
      <c r="C33" t="s">
        <v>20</v>
      </c>
      <c r="D33" t="s">
        <v>52</v>
      </c>
      <c r="F33">
        <v>189.73699999999999</v>
      </c>
      <c r="G33">
        <v>153.15199999999999</v>
      </c>
      <c r="H33">
        <v>137</v>
      </c>
      <c r="I33">
        <v>129.69300000000001</v>
      </c>
      <c r="J33">
        <v>121.452</v>
      </c>
      <c r="K33">
        <v>114.161</v>
      </c>
      <c r="L33">
        <v>107.949</v>
      </c>
      <c r="M33">
        <v>102.566</v>
      </c>
      <c r="N33">
        <v>97.826999999999998</v>
      </c>
      <c r="O33">
        <v>120.827</v>
      </c>
      <c r="P33">
        <v>91.578999999999994</v>
      </c>
      <c r="Q33">
        <v>86.042000000000002</v>
      </c>
      <c r="R33">
        <v>82.182000000000002</v>
      </c>
      <c r="S33">
        <v>79.900000000000006</v>
      </c>
      <c r="T33">
        <v>77.558000000000007</v>
      </c>
      <c r="U33">
        <v>75.311999999999998</v>
      </c>
      <c r="V33">
        <v>73.010000000000005</v>
      </c>
      <c r="W33">
        <v>70.97</v>
      </c>
      <c r="X33">
        <v>69.149000000000001</v>
      </c>
      <c r="Y33">
        <v>66.864999999999995</v>
      </c>
      <c r="Z33">
        <v>64.698999999999998</v>
      </c>
      <c r="AA33">
        <v>62.185000000000002</v>
      </c>
      <c r="AB33">
        <v>59.512999999999998</v>
      </c>
      <c r="AC33">
        <v>56.944000000000003</v>
      </c>
      <c r="AD33">
        <v>54.203000000000003</v>
      </c>
      <c r="AE33">
        <v>51.576999999999998</v>
      </c>
      <c r="AF33">
        <v>49.042999999999999</v>
      </c>
      <c r="AG33">
        <v>46.531999999999996</v>
      </c>
      <c r="AH33" t="s">
        <v>52</v>
      </c>
    </row>
    <row r="34" spans="3:34" x14ac:dyDescent="0.2">
      <c r="C34" t="s">
        <v>20</v>
      </c>
      <c r="D34" t="s">
        <v>53</v>
      </c>
      <c r="F34">
        <v>197.596</v>
      </c>
      <c r="G34">
        <v>192.56800000000001</v>
      </c>
      <c r="H34">
        <v>188.68199999999999</v>
      </c>
      <c r="I34">
        <v>183.89699999999999</v>
      </c>
      <c r="J34">
        <v>178.93899999999999</v>
      </c>
      <c r="K34">
        <v>172.96600000000001</v>
      </c>
      <c r="L34">
        <v>166.495</v>
      </c>
      <c r="M34">
        <v>159.94499999999999</v>
      </c>
      <c r="N34">
        <v>154.59299999999999</v>
      </c>
      <c r="O34">
        <v>151.131</v>
      </c>
      <c r="P34">
        <v>145.78200000000001</v>
      </c>
      <c r="Q34">
        <v>136.38200000000001</v>
      </c>
      <c r="R34">
        <v>130.14500000000001</v>
      </c>
      <c r="S34">
        <v>124.976</v>
      </c>
      <c r="T34">
        <v>119.217</v>
      </c>
      <c r="U34">
        <v>113.31399999999999</v>
      </c>
      <c r="V34">
        <v>107.73</v>
      </c>
      <c r="W34">
        <v>101.908</v>
      </c>
      <c r="X34">
        <v>96.369</v>
      </c>
      <c r="Y34">
        <v>91.423000000000002</v>
      </c>
      <c r="Z34">
        <v>86.331000000000003</v>
      </c>
      <c r="AA34">
        <v>81.320999999999998</v>
      </c>
      <c r="AB34">
        <v>76.600999999999999</v>
      </c>
      <c r="AC34">
        <v>72.209000000000003</v>
      </c>
      <c r="AD34">
        <v>68.006</v>
      </c>
      <c r="AE34">
        <v>64.001000000000005</v>
      </c>
      <c r="AF34">
        <v>59.997999999999998</v>
      </c>
      <c r="AG34">
        <v>56.094000000000001</v>
      </c>
      <c r="AH34" t="s">
        <v>53</v>
      </c>
    </row>
    <row r="35" spans="3:34" x14ac:dyDescent="0.2">
      <c r="C35" t="s">
        <v>20</v>
      </c>
      <c r="D35" t="s">
        <v>54</v>
      </c>
      <c r="F35">
        <v>217.77799999999999</v>
      </c>
      <c r="G35">
        <v>212.83500000000001</v>
      </c>
      <c r="H35">
        <v>207.59299999999999</v>
      </c>
      <c r="I35">
        <v>202.71199999999999</v>
      </c>
      <c r="J35">
        <v>196.36</v>
      </c>
      <c r="K35">
        <v>189.87</v>
      </c>
      <c r="L35">
        <v>183.49299999999999</v>
      </c>
      <c r="M35">
        <v>176.88300000000001</v>
      </c>
      <c r="N35">
        <v>170.96600000000001</v>
      </c>
      <c r="O35">
        <v>165.32</v>
      </c>
      <c r="P35">
        <v>156.94200000000001</v>
      </c>
      <c r="Q35">
        <v>149.21199999999999</v>
      </c>
      <c r="R35">
        <v>142.761</v>
      </c>
      <c r="S35">
        <v>132.49700000000001</v>
      </c>
      <c r="T35">
        <v>124.592</v>
      </c>
      <c r="U35">
        <v>117.934</v>
      </c>
      <c r="V35">
        <v>112.312</v>
      </c>
      <c r="W35">
        <v>106.57299999999999</v>
      </c>
      <c r="X35">
        <v>101.10299999999999</v>
      </c>
      <c r="Y35">
        <v>96.147999999999996</v>
      </c>
      <c r="Z35">
        <v>91.103999999999999</v>
      </c>
      <c r="AA35">
        <v>85.543999999999997</v>
      </c>
      <c r="AB35">
        <v>80.064999999999998</v>
      </c>
      <c r="AC35">
        <v>76.218000000000004</v>
      </c>
      <c r="AD35">
        <v>73.066000000000003</v>
      </c>
      <c r="AE35">
        <v>70.738</v>
      </c>
      <c r="AF35">
        <v>69.341999999999999</v>
      </c>
      <c r="AG35">
        <v>65.161000000000001</v>
      </c>
      <c r="AH35" t="s">
        <v>54</v>
      </c>
    </row>
    <row r="48" spans="3:34" x14ac:dyDescent="0.2">
      <c r="Y48" t="s">
        <v>114</v>
      </c>
    </row>
    <row r="49" spans="9:33" x14ac:dyDescent="0.2">
      <c r="I49">
        <f>((14-19)/19)*100</f>
        <v>-26.315789473684209</v>
      </c>
    </row>
    <row r="58" spans="9:33" x14ac:dyDescent="0.2">
      <c r="AE58" t="s">
        <v>58</v>
      </c>
      <c r="AF58">
        <f>((G70-AH70)/G70)*100</f>
        <v>56.84065590186507</v>
      </c>
      <c r="AG58">
        <f>(AH70-G70)/G70</f>
        <v>-0.56840655901865067</v>
      </c>
    </row>
    <row r="70" spans="2:67" x14ac:dyDescent="0.2">
      <c r="E70" t="s">
        <v>57</v>
      </c>
      <c r="F70" t="s">
        <v>18</v>
      </c>
      <c r="G70" s="2">
        <v>31.956</v>
      </c>
      <c r="H70" s="2">
        <v>30.408999999999999</v>
      </c>
      <c r="I70" s="2">
        <v>29.029</v>
      </c>
      <c r="J70" s="2">
        <v>27.774000000000001</v>
      </c>
      <c r="K70" s="2">
        <v>26.46</v>
      </c>
      <c r="L70" s="2">
        <v>25.027999999999999</v>
      </c>
      <c r="M70" s="2">
        <v>23.692</v>
      </c>
      <c r="N70" s="2">
        <v>22.542000000000002</v>
      </c>
      <c r="O70" s="2">
        <v>21.323</v>
      </c>
      <c r="P70" s="2">
        <v>20.337</v>
      </c>
      <c r="Q70" s="2">
        <v>19.446999999999999</v>
      </c>
      <c r="R70" s="2">
        <v>18.869</v>
      </c>
      <c r="S70" s="2">
        <v>18.363</v>
      </c>
      <c r="T70" s="2">
        <v>17.855</v>
      </c>
      <c r="U70" s="2">
        <v>17.420000000000002</v>
      </c>
      <c r="V70" s="2">
        <v>17.100999999999999</v>
      </c>
      <c r="W70" s="2">
        <v>16.867999999999999</v>
      </c>
      <c r="X70" s="2">
        <v>16.591999999999999</v>
      </c>
      <c r="Y70" s="2">
        <v>16.356000000000002</v>
      </c>
      <c r="Z70" s="2">
        <v>15.988</v>
      </c>
      <c r="AA70" s="2">
        <v>15.782999999999999</v>
      </c>
      <c r="AB70" s="2">
        <v>15.686999999999999</v>
      </c>
      <c r="AC70" s="2">
        <v>15.523</v>
      </c>
      <c r="AD70" s="2">
        <v>15.319000000000001</v>
      </c>
      <c r="AE70" s="2">
        <v>15.19</v>
      </c>
      <c r="AF70" s="2">
        <v>14.715999999999999</v>
      </c>
      <c r="AG70" s="2">
        <v>14.132999999999999</v>
      </c>
      <c r="AH70" s="2">
        <v>13.792</v>
      </c>
    </row>
    <row r="71" spans="2:67" x14ac:dyDescent="0.2">
      <c r="F71" t="s">
        <v>56</v>
      </c>
      <c r="G71">
        <v>1990</v>
      </c>
      <c r="H71">
        <v>1991</v>
      </c>
      <c r="I71">
        <v>1992</v>
      </c>
      <c r="J71">
        <v>1993</v>
      </c>
      <c r="K71">
        <v>1994</v>
      </c>
      <c r="L71">
        <v>1995</v>
      </c>
      <c r="M71">
        <v>1996</v>
      </c>
      <c r="N71">
        <v>1997</v>
      </c>
      <c r="O71">
        <v>1998</v>
      </c>
      <c r="P71">
        <v>1999</v>
      </c>
      <c r="Q71">
        <v>2000</v>
      </c>
      <c r="R71">
        <v>2001</v>
      </c>
      <c r="S71">
        <v>2002</v>
      </c>
      <c r="T71">
        <v>2003</v>
      </c>
      <c r="U71">
        <v>2004</v>
      </c>
      <c r="V71">
        <v>2005</v>
      </c>
      <c r="W71">
        <v>2006</v>
      </c>
      <c r="X71">
        <v>2007</v>
      </c>
      <c r="Y71">
        <v>2008</v>
      </c>
      <c r="Z71">
        <v>2009</v>
      </c>
      <c r="AA71">
        <v>2010</v>
      </c>
      <c r="AB71">
        <v>2011</v>
      </c>
      <c r="AC71">
        <v>2012</v>
      </c>
      <c r="AD71">
        <v>2013</v>
      </c>
      <c r="AE71">
        <v>2014</v>
      </c>
      <c r="AF71">
        <v>2015</v>
      </c>
      <c r="AG71">
        <v>2016</v>
      </c>
      <c r="AH71">
        <v>2017</v>
      </c>
    </row>
    <row r="72" spans="2:67" x14ac:dyDescent="0.2">
      <c r="F72" t="s">
        <v>0</v>
      </c>
      <c r="G72" t="s">
        <v>1</v>
      </c>
      <c r="H72" t="str" cm="1">
        <f t="array" ref="H72:BO72">_xldudf_KNOEMA_GETDATES("WBWDI2019Jan", "A", "@rows", "DNK", "SH.DYN.MORT")</f>
        <v>1960</v>
      </c>
      <c r="I72" t="str">
        <v>1961</v>
      </c>
      <c r="J72" t="str">
        <v>1962</v>
      </c>
      <c r="K72" t="str">
        <v>1963</v>
      </c>
      <c r="L72" t="str">
        <v>1964</v>
      </c>
      <c r="M72" t="str">
        <v>1965</v>
      </c>
      <c r="N72" t="str">
        <v>1966</v>
      </c>
      <c r="O72" t="str">
        <v>1967</v>
      </c>
      <c r="P72" t="str">
        <v>1968</v>
      </c>
      <c r="Q72" t="str">
        <v>1969</v>
      </c>
      <c r="R72" t="str">
        <v>1970</v>
      </c>
      <c r="S72" t="str">
        <v>1971</v>
      </c>
      <c r="T72" t="str">
        <v>1972</v>
      </c>
      <c r="U72" t="str">
        <v>1973</v>
      </c>
      <c r="V72" t="str">
        <v>1974</v>
      </c>
      <c r="W72" t="str">
        <v>1975</v>
      </c>
      <c r="X72" t="str">
        <v>1976</v>
      </c>
      <c r="Y72" t="str">
        <v>1977</v>
      </c>
      <c r="Z72" t="str">
        <v>1978</v>
      </c>
      <c r="AA72" t="str">
        <v>1979</v>
      </c>
      <c r="AB72" t="str">
        <v>1980</v>
      </c>
      <c r="AC72" t="str">
        <v>1981</v>
      </c>
      <c r="AD72" t="str">
        <v>1982</v>
      </c>
      <c r="AE72" t="str">
        <v>1983</v>
      </c>
      <c r="AF72" t="str">
        <v>1984</v>
      </c>
      <c r="AG72" t="str">
        <v>1985</v>
      </c>
      <c r="AH72" t="str">
        <v>1986</v>
      </c>
      <c r="AI72" t="str">
        <v>1987</v>
      </c>
      <c r="AJ72" t="str">
        <v>1988</v>
      </c>
      <c r="AK72" t="str">
        <v>1989</v>
      </c>
      <c r="AL72" t="str">
        <v>1990</v>
      </c>
      <c r="AM72" t="str">
        <v>1991</v>
      </c>
      <c r="AN72" t="str">
        <v>1992</v>
      </c>
      <c r="AO72" t="str">
        <v>1993</v>
      </c>
      <c r="AP72" t="str">
        <v>1994</v>
      </c>
      <c r="AQ72" t="str">
        <v>1995</v>
      </c>
      <c r="AR72" t="str">
        <v>1996</v>
      </c>
      <c r="AS72" t="str">
        <v>1997</v>
      </c>
      <c r="AT72" t="str">
        <v>1998</v>
      </c>
      <c r="AU72" t="str">
        <v>1999</v>
      </c>
      <c r="AV72" t="str">
        <v>2000</v>
      </c>
      <c r="AW72" t="str">
        <v>2001</v>
      </c>
      <c r="AX72" t="str">
        <v>2002</v>
      </c>
      <c r="AY72" t="str">
        <v>2003</v>
      </c>
      <c r="AZ72" t="str">
        <v>2004</v>
      </c>
      <c r="BA72" t="str">
        <v>2005</v>
      </c>
      <c r="BB72" t="str">
        <v>2006</v>
      </c>
      <c r="BC72" t="str">
        <v>2007</v>
      </c>
      <c r="BD72" t="str">
        <v>2008</v>
      </c>
      <c r="BE72" t="str">
        <v>2009</v>
      </c>
      <c r="BF72" t="str">
        <v>2010</v>
      </c>
      <c r="BG72" t="str">
        <v>2011</v>
      </c>
      <c r="BH72" t="str">
        <v>2012</v>
      </c>
      <c r="BI72" t="str">
        <v>2013</v>
      </c>
      <c r="BJ72" t="str">
        <v>2014</v>
      </c>
      <c r="BK72" t="str">
        <v>2015</v>
      </c>
      <c r="BL72" t="str">
        <v>2016</v>
      </c>
      <c r="BM72" t="str">
        <v>2017</v>
      </c>
      <c r="BN72" t="str">
        <v>2018</v>
      </c>
      <c r="BO72" t="str">
        <v>2019</v>
      </c>
    </row>
    <row r="73" spans="2:67" x14ac:dyDescent="0.2">
      <c r="E73" t="s">
        <v>209</v>
      </c>
      <c r="F73" s="1" t="s">
        <v>208</v>
      </c>
      <c r="G73" t="s">
        <v>155</v>
      </c>
      <c r="H73" cm="1">
        <f t="array" ref="H73:BO73">_xldudf_KNOEMA_GET("WBWDI2019Jan",_xlfn.ANCHORARRAY( H72), "", "@rows", "DNK", "SH.DYN.MORT")</f>
        <v>25</v>
      </c>
      <c r="I73">
        <v>24.5</v>
      </c>
      <c r="J73">
        <v>23.8</v>
      </c>
      <c r="K73">
        <v>23</v>
      </c>
      <c r="L73">
        <v>22.1</v>
      </c>
      <c r="M73">
        <v>21.1</v>
      </c>
      <c r="N73">
        <v>20</v>
      </c>
      <c r="O73">
        <v>19</v>
      </c>
      <c r="P73">
        <v>18.100000000000001</v>
      </c>
      <c r="Q73">
        <v>17.399999999999999</v>
      </c>
      <c r="R73">
        <v>16.600000000000001</v>
      </c>
      <c r="S73">
        <v>15.8</v>
      </c>
      <c r="T73">
        <v>14.9</v>
      </c>
      <c r="U73">
        <v>13.9</v>
      </c>
      <c r="V73">
        <v>13.1</v>
      </c>
      <c r="W73">
        <v>12.3</v>
      </c>
      <c r="X73">
        <v>11.6</v>
      </c>
      <c r="Y73">
        <v>11.1</v>
      </c>
      <c r="Z73">
        <v>10.6</v>
      </c>
      <c r="AA73">
        <v>10.3</v>
      </c>
      <c r="AB73">
        <v>10</v>
      </c>
      <c r="AC73">
        <v>9.6999999999999993</v>
      </c>
      <c r="AD73">
        <v>9.6</v>
      </c>
      <c r="AE73">
        <v>9.5</v>
      </c>
      <c r="AF73">
        <v>9.6</v>
      </c>
      <c r="AG73">
        <v>9.6</v>
      </c>
      <c r="AH73">
        <v>9.6999999999999993</v>
      </c>
      <c r="AI73">
        <v>9.6999999999999993</v>
      </c>
      <c r="AJ73">
        <v>9.6</v>
      </c>
      <c r="AK73">
        <v>9.4</v>
      </c>
      <c r="AL73">
        <v>9</v>
      </c>
      <c r="AM73">
        <v>8.4</v>
      </c>
      <c r="AN73">
        <v>7.9</v>
      </c>
      <c r="AO73">
        <v>7.3</v>
      </c>
      <c r="AP73">
        <v>6.9</v>
      </c>
      <c r="AQ73">
        <v>6.5</v>
      </c>
      <c r="AR73">
        <v>6.2</v>
      </c>
      <c r="AS73">
        <v>6</v>
      </c>
      <c r="AT73">
        <v>5.9</v>
      </c>
      <c r="AU73">
        <v>5.8</v>
      </c>
      <c r="AV73">
        <v>5.7</v>
      </c>
      <c r="AW73">
        <v>5.6</v>
      </c>
      <c r="AX73">
        <v>5.5</v>
      </c>
      <c r="AY73">
        <v>5.4</v>
      </c>
      <c r="AZ73">
        <v>5.2</v>
      </c>
      <c r="BA73">
        <v>5</v>
      </c>
      <c r="BB73">
        <v>4.8</v>
      </c>
      <c r="BC73">
        <v>4.5</v>
      </c>
      <c r="BD73">
        <v>4.4000000000000004</v>
      </c>
      <c r="BE73">
        <v>4.2</v>
      </c>
      <c r="BF73">
        <v>4.0999999999999996</v>
      </c>
      <c r="BG73">
        <v>4.0999999999999996</v>
      </c>
      <c r="BH73">
        <v>4.0999999999999996</v>
      </c>
      <c r="BI73">
        <v>4.0999999999999996</v>
      </c>
      <c r="BJ73">
        <v>4.0999999999999996</v>
      </c>
      <c r="BK73">
        <v>4.0999999999999996</v>
      </c>
      <c r="BL73">
        <v>4.0999999999999996</v>
      </c>
      <c r="BM73">
        <v>4</v>
      </c>
      <c r="BN73">
        <v>3.9</v>
      </c>
      <c r="BO73">
        <v>3.8</v>
      </c>
    </row>
    <row r="74" spans="2:67" x14ac:dyDescent="0.2">
      <c r="G74">
        <v>9</v>
      </c>
      <c r="H74">
        <v>8.4</v>
      </c>
      <c r="I74">
        <v>7.9</v>
      </c>
      <c r="J74">
        <v>7.3</v>
      </c>
      <c r="K74">
        <v>6.9</v>
      </c>
      <c r="L74">
        <v>6.5</v>
      </c>
      <c r="M74">
        <v>6.2</v>
      </c>
      <c r="N74">
        <v>6</v>
      </c>
      <c r="O74">
        <v>5.9</v>
      </c>
      <c r="P74">
        <v>5.8</v>
      </c>
      <c r="Q74">
        <v>5.7</v>
      </c>
      <c r="R74">
        <v>5.6</v>
      </c>
      <c r="S74">
        <v>5.5</v>
      </c>
      <c r="T74">
        <v>5.4</v>
      </c>
      <c r="U74">
        <v>5.2</v>
      </c>
      <c r="V74">
        <v>5</v>
      </c>
      <c r="W74">
        <v>4.8</v>
      </c>
      <c r="X74">
        <v>4.5</v>
      </c>
      <c r="Y74">
        <v>4.4000000000000004</v>
      </c>
      <c r="Z74">
        <v>4.2</v>
      </c>
      <c r="AA74">
        <v>4.0999999999999996</v>
      </c>
      <c r="AB74">
        <v>4.0999999999999996</v>
      </c>
      <c r="AC74">
        <v>4.0999999999999996</v>
      </c>
      <c r="AD74">
        <v>4.0999999999999996</v>
      </c>
      <c r="AE74">
        <v>4.0999999999999996</v>
      </c>
      <c r="AF74">
        <v>4.0999999999999996</v>
      </c>
      <c r="AG74">
        <v>4.0999999999999996</v>
      </c>
      <c r="AH74">
        <v>4</v>
      </c>
    </row>
    <row r="80" spans="2:67" x14ac:dyDescent="0.2">
      <c r="B80" t="s">
        <v>0</v>
      </c>
      <c r="C80" t="s">
        <v>1</v>
      </c>
      <c r="D80" t="s">
        <v>26</v>
      </c>
      <c r="E80" t="s">
        <v>106</v>
      </c>
    </row>
    <row r="81" spans="1:11" ht="17" thickBot="1" x14ac:dyDescent="0.25">
      <c r="A81" t="s">
        <v>28</v>
      </c>
      <c r="B81" s="1" t="s">
        <v>19</v>
      </c>
      <c r="C81" t="s">
        <v>20</v>
      </c>
      <c r="D81" t="s">
        <v>27</v>
      </c>
      <c r="E81">
        <v>5.4249999999999998</v>
      </c>
    </row>
    <row r="82" spans="1:11" x14ac:dyDescent="0.2">
      <c r="C82" t="s">
        <v>20</v>
      </c>
      <c r="D82" s="4" t="s">
        <v>18</v>
      </c>
      <c r="E82">
        <v>13.792</v>
      </c>
      <c r="I82" s="7"/>
      <c r="J82" s="8"/>
      <c r="K82" s="9">
        <v>2017</v>
      </c>
    </row>
    <row r="83" spans="1:11" x14ac:dyDescent="0.2">
      <c r="C83" t="s">
        <v>20</v>
      </c>
      <c r="D83" s="4" t="s">
        <v>29</v>
      </c>
      <c r="E83">
        <v>6.72</v>
      </c>
      <c r="I83" s="10" t="s">
        <v>158</v>
      </c>
      <c r="J83" s="11" t="s">
        <v>159</v>
      </c>
      <c r="K83" s="16">
        <v>6.72</v>
      </c>
    </row>
    <row r="84" spans="1:11" x14ac:dyDescent="0.2">
      <c r="C84" t="s">
        <v>20</v>
      </c>
      <c r="D84" t="s">
        <v>30</v>
      </c>
      <c r="E84">
        <v>3.871</v>
      </c>
      <c r="I84" s="10" t="s">
        <v>158</v>
      </c>
      <c r="J84" s="12" t="s">
        <v>160</v>
      </c>
      <c r="K84" s="16">
        <v>9.9920000000000009</v>
      </c>
    </row>
    <row r="85" spans="1:11" x14ac:dyDescent="0.2">
      <c r="C85" t="s">
        <v>20</v>
      </c>
      <c r="D85" t="s">
        <v>31</v>
      </c>
      <c r="E85">
        <v>4.468</v>
      </c>
      <c r="I85" s="10" t="s">
        <v>158</v>
      </c>
      <c r="J85" s="11" t="s">
        <v>161</v>
      </c>
      <c r="K85" s="16">
        <v>3.7480000000000002</v>
      </c>
    </row>
    <row r="86" spans="1:11" x14ac:dyDescent="0.2">
      <c r="C86" t="s">
        <v>20</v>
      </c>
      <c r="D86" t="s">
        <v>32</v>
      </c>
      <c r="E86">
        <v>2.5779999999999998</v>
      </c>
      <c r="I86" s="10" t="s">
        <v>158</v>
      </c>
      <c r="J86" s="13" t="s">
        <v>162</v>
      </c>
      <c r="K86" s="16">
        <v>13.792</v>
      </c>
    </row>
    <row r="87" spans="1:11" x14ac:dyDescent="0.2">
      <c r="C87" t="s">
        <v>20</v>
      </c>
      <c r="D87" s="4" t="s">
        <v>33</v>
      </c>
      <c r="E87">
        <v>3.7480000000000002</v>
      </c>
      <c r="I87" s="10" t="s">
        <v>158</v>
      </c>
      <c r="J87" s="11" t="s">
        <v>163</v>
      </c>
      <c r="K87" s="16">
        <v>3.69</v>
      </c>
    </row>
    <row r="88" spans="1:11" x14ac:dyDescent="0.2">
      <c r="C88" t="s">
        <v>20</v>
      </c>
      <c r="D88" t="s">
        <v>34</v>
      </c>
      <c r="E88">
        <v>3.609</v>
      </c>
      <c r="I88" s="10" t="s">
        <v>150</v>
      </c>
      <c r="J88" s="13" t="s">
        <v>164</v>
      </c>
      <c r="K88" s="16">
        <v>6.6749999999999998</v>
      </c>
    </row>
    <row r="89" spans="1:11" x14ac:dyDescent="0.2">
      <c r="C89" t="s">
        <v>20</v>
      </c>
      <c r="D89" t="s">
        <v>35</v>
      </c>
      <c r="E89">
        <v>4.4550000000000001</v>
      </c>
      <c r="I89" s="10" t="s">
        <v>157</v>
      </c>
      <c r="J89" s="11" t="s">
        <v>165</v>
      </c>
      <c r="K89" s="16">
        <v>4</v>
      </c>
    </row>
    <row r="90" spans="1:11" x14ac:dyDescent="0.2">
      <c r="C90" t="s">
        <v>20</v>
      </c>
      <c r="D90" t="s">
        <v>24</v>
      </c>
      <c r="E90">
        <v>2.2130000000000001</v>
      </c>
      <c r="I90" s="10" t="s">
        <v>167</v>
      </c>
      <c r="J90" s="13" t="s">
        <v>168</v>
      </c>
      <c r="K90" s="16">
        <v>4</v>
      </c>
    </row>
    <row r="91" spans="1:11" x14ac:dyDescent="0.2">
      <c r="D91" t="s">
        <v>36</v>
      </c>
      <c r="E91">
        <v>10.952999999999999</v>
      </c>
      <c r="I91" s="10" t="s">
        <v>157</v>
      </c>
      <c r="J91" s="13" t="s">
        <v>171</v>
      </c>
      <c r="K91" s="16">
        <v>4.4000000000000004</v>
      </c>
    </row>
    <row r="92" spans="1:11" x14ac:dyDescent="0.2">
      <c r="D92" t="s">
        <v>37</v>
      </c>
      <c r="E92">
        <v>7.4219999999999997</v>
      </c>
      <c r="I92" s="10" t="s">
        <v>167</v>
      </c>
      <c r="J92" s="11" t="s">
        <v>169</v>
      </c>
      <c r="K92" s="16">
        <v>1.7</v>
      </c>
    </row>
    <row r="93" spans="1:11" x14ac:dyDescent="0.2">
      <c r="D93" t="s">
        <v>38</v>
      </c>
      <c r="E93">
        <v>25.742999999999999</v>
      </c>
      <c r="I93" s="10"/>
      <c r="J93" s="12" t="s">
        <v>172</v>
      </c>
      <c r="K93" s="16">
        <v>5.4249999999999998</v>
      </c>
    </row>
    <row r="94" spans="1:11" x14ac:dyDescent="0.2">
      <c r="D94" t="s">
        <v>39</v>
      </c>
      <c r="E94">
        <v>14.202</v>
      </c>
      <c r="I94" s="10"/>
      <c r="J94" s="12" t="s">
        <v>173</v>
      </c>
      <c r="K94" s="16">
        <v>15.686</v>
      </c>
    </row>
    <row r="95" spans="1:11" x14ac:dyDescent="0.2">
      <c r="D95" t="s">
        <v>40</v>
      </c>
      <c r="E95">
        <v>15.686</v>
      </c>
      <c r="I95" s="10"/>
      <c r="J95" s="12" t="s">
        <v>174</v>
      </c>
      <c r="K95" s="16">
        <v>14.202</v>
      </c>
    </row>
    <row r="96" spans="1:11" x14ac:dyDescent="0.2">
      <c r="D96" t="s">
        <v>41</v>
      </c>
      <c r="E96">
        <v>15.57</v>
      </c>
      <c r="I96" s="10"/>
      <c r="J96" s="12" t="s">
        <v>175</v>
      </c>
      <c r="K96" s="16">
        <v>15.57</v>
      </c>
    </row>
    <row r="97" spans="4:11" x14ac:dyDescent="0.2">
      <c r="D97" t="s">
        <v>42</v>
      </c>
      <c r="E97">
        <v>5.1479999999999997</v>
      </c>
      <c r="I97" s="10"/>
      <c r="J97" s="12" t="s">
        <v>176</v>
      </c>
      <c r="K97" s="16">
        <v>5.1479999999999997</v>
      </c>
    </row>
    <row r="98" spans="4:11" x14ac:dyDescent="0.2">
      <c r="D98" t="s">
        <v>43</v>
      </c>
      <c r="E98">
        <v>18.361000000000001</v>
      </c>
      <c r="I98" s="10"/>
      <c r="J98" s="12" t="s">
        <v>177</v>
      </c>
      <c r="K98" s="16">
        <v>18.361000000000001</v>
      </c>
    </row>
    <row r="99" spans="4:11" x14ac:dyDescent="0.2">
      <c r="D99" t="s">
        <v>44</v>
      </c>
      <c r="E99">
        <v>12.019</v>
      </c>
      <c r="I99" s="10"/>
      <c r="J99" s="12" t="s">
        <v>178</v>
      </c>
      <c r="K99" s="16">
        <v>2.2130000000000001</v>
      </c>
    </row>
    <row r="100" spans="4:11" x14ac:dyDescent="0.2">
      <c r="D100" t="s">
        <v>45</v>
      </c>
      <c r="E100">
        <v>44.341000000000001</v>
      </c>
      <c r="I100" s="10"/>
      <c r="J100" s="12" t="s">
        <v>179</v>
      </c>
      <c r="K100" s="16">
        <v>3.609</v>
      </c>
    </row>
    <row r="101" spans="4:11" x14ac:dyDescent="0.2">
      <c r="D101" t="s">
        <v>46</v>
      </c>
      <c r="E101">
        <v>25.071999999999999</v>
      </c>
      <c r="I101" s="10"/>
      <c r="J101" s="12" t="s">
        <v>180</v>
      </c>
      <c r="K101" s="16">
        <v>4.4550000000000001</v>
      </c>
    </row>
    <row r="102" spans="4:11" x14ac:dyDescent="0.2">
      <c r="D102" t="s">
        <v>47</v>
      </c>
      <c r="E102">
        <v>42.402000000000001</v>
      </c>
      <c r="I102" s="10"/>
      <c r="J102" s="12" t="s">
        <v>181</v>
      </c>
      <c r="K102" s="16">
        <v>7.4219999999999997</v>
      </c>
    </row>
    <row r="103" spans="4:11" x14ac:dyDescent="0.2">
      <c r="D103" t="s">
        <v>48</v>
      </c>
      <c r="E103">
        <v>39.168999999999997</v>
      </c>
      <c r="I103" s="10"/>
      <c r="J103" s="12" t="s">
        <v>182</v>
      </c>
      <c r="K103" s="16">
        <v>12.019</v>
      </c>
    </row>
    <row r="104" spans="4:11" x14ac:dyDescent="0.2">
      <c r="D104" t="s">
        <v>49</v>
      </c>
      <c r="E104">
        <v>33.555999999999997</v>
      </c>
      <c r="I104" s="10"/>
      <c r="J104" s="12" t="s">
        <v>183</v>
      </c>
      <c r="K104" s="16">
        <v>25.742999999999999</v>
      </c>
    </row>
    <row r="105" spans="4:11" x14ac:dyDescent="0.2">
      <c r="D105" t="s">
        <v>50</v>
      </c>
      <c r="E105">
        <v>45.118000000000002</v>
      </c>
      <c r="I105" s="10"/>
      <c r="J105" s="12" t="s">
        <v>185</v>
      </c>
      <c r="K105" s="16">
        <v>42.402000000000001</v>
      </c>
    </row>
    <row r="106" spans="4:11" x14ac:dyDescent="0.2">
      <c r="D106" t="s">
        <v>51</v>
      </c>
      <c r="E106">
        <v>73.188999999999993</v>
      </c>
      <c r="I106" s="10"/>
      <c r="J106" s="12" t="s">
        <v>184</v>
      </c>
      <c r="K106" s="16">
        <v>2.5779999999999998</v>
      </c>
    </row>
    <row r="107" spans="4:11" x14ac:dyDescent="0.2">
      <c r="D107" t="s">
        <v>52</v>
      </c>
      <c r="E107">
        <v>46.531999999999996</v>
      </c>
      <c r="I107" s="10"/>
      <c r="J107" s="12" t="s">
        <v>186</v>
      </c>
      <c r="K107" s="16">
        <v>3.871</v>
      </c>
    </row>
    <row r="108" spans="4:11" x14ac:dyDescent="0.2">
      <c r="D108" t="s">
        <v>53</v>
      </c>
      <c r="E108">
        <v>56.094000000000001</v>
      </c>
      <c r="I108" s="10"/>
      <c r="J108" s="12" t="s">
        <v>187</v>
      </c>
      <c r="K108" s="16">
        <v>4.468</v>
      </c>
    </row>
    <row r="109" spans="4:11" x14ac:dyDescent="0.2">
      <c r="D109" t="s">
        <v>54</v>
      </c>
      <c r="E109">
        <v>65.161000000000001</v>
      </c>
      <c r="I109" s="10"/>
      <c r="J109" s="12" t="s">
        <v>188</v>
      </c>
      <c r="K109" s="16">
        <v>25.071999999999999</v>
      </c>
    </row>
    <row r="110" spans="4:11" x14ac:dyDescent="0.2">
      <c r="I110" s="10"/>
      <c r="J110" s="12" t="s">
        <v>189</v>
      </c>
      <c r="K110" s="16">
        <v>73.188999999999993</v>
      </c>
    </row>
    <row r="111" spans="4:11" x14ac:dyDescent="0.2">
      <c r="I111" s="10"/>
      <c r="J111" s="12" t="s">
        <v>190</v>
      </c>
      <c r="K111" s="16">
        <v>46.531999999999996</v>
      </c>
    </row>
    <row r="112" spans="4:11" x14ac:dyDescent="0.2">
      <c r="I112" s="10"/>
      <c r="J112" s="12" t="s">
        <v>191</v>
      </c>
      <c r="K112" s="16">
        <v>56.094000000000001</v>
      </c>
    </row>
    <row r="113" spans="1:44" x14ac:dyDescent="0.2">
      <c r="I113" s="10"/>
      <c r="J113" s="12" t="s">
        <v>192</v>
      </c>
      <c r="K113" s="16">
        <v>65.161000000000001</v>
      </c>
    </row>
    <row r="114" spans="1:44" ht="17" thickBot="1" x14ac:dyDescent="0.25">
      <c r="I114" s="14"/>
      <c r="J114" s="15" t="s">
        <v>193</v>
      </c>
      <c r="K114" s="17">
        <v>33.555999999999997</v>
      </c>
    </row>
    <row r="116" spans="1:44" x14ac:dyDescent="0.2">
      <c r="B116" t="s">
        <v>0</v>
      </c>
      <c r="C116" t="s">
        <v>1</v>
      </c>
      <c r="D116" t="str" cm="1">
        <f t="array" ref="D116:P116">_xldudf_KNOEMA_GETDATES("IHMEGBDAHS2019", "A", "@rows", "385", "1040", "3.2.1", "KN.E2", "KN.M2")</f>
        <v>2018</v>
      </c>
      <c r="E116" t="str">
        <v>2019</v>
      </c>
      <c r="F116" t="str">
        <v>2020</v>
      </c>
      <c r="G116" t="str">
        <v>2021</v>
      </c>
      <c r="H116" t="str">
        <v>2022</v>
      </c>
      <c r="I116" t="str">
        <v>2023</v>
      </c>
      <c r="J116" t="str">
        <v>2024</v>
      </c>
      <c r="K116" t="str">
        <v>2025</v>
      </c>
      <c r="L116" t="str">
        <v>2026</v>
      </c>
      <c r="M116" t="str">
        <v>2027</v>
      </c>
      <c r="N116" t="str">
        <v>2028</v>
      </c>
      <c r="O116" t="str">
        <v>2029</v>
      </c>
      <c r="P116" t="str">
        <v>2030</v>
      </c>
    </row>
    <row r="117" spans="1:44" x14ac:dyDescent="0.2">
      <c r="A117" t="s">
        <v>138</v>
      </c>
      <c r="B117" s="1" t="s">
        <v>137</v>
      </c>
      <c r="C117" t="s">
        <v>20</v>
      </c>
      <c r="D117" cm="1">
        <f t="array" ref="D117:P117">_xldudf_KNOEMA_GET("IHMEGBDAHS2019",_xlfn.ANCHORARRAY( D116), "", "@rows", "385", "1040", "3.2.1", "KN.E2", "KN.M2")</f>
        <v>66.7</v>
      </c>
      <c r="E117">
        <v>67</v>
      </c>
      <c r="F117">
        <v>67.400000000000006</v>
      </c>
      <c r="G117">
        <v>67.599999999999994</v>
      </c>
      <c r="H117">
        <v>67.7</v>
      </c>
      <c r="I117">
        <v>68.099999999999994</v>
      </c>
      <c r="J117">
        <v>68.3</v>
      </c>
      <c r="K117">
        <v>68.599999999999994</v>
      </c>
      <c r="L117">
        <v>68.8</v>
      </c>
      <c r="M117">
        <v>68.7</v>
      </c>
      <c r="N117">
        <v>69.099999999999994</v>
      </c>
      <c r="O117">
        <v>69.099999999999994</v>
      </c>
      <c r="P117">
        <v>69.3</v>
      </c>
    </row>
    <row r="119" spans="1:44" x14ac:dyDescent="0.2">
      <c r="B119" t="s">
        <v>0</v>
      </c>
      <c r="C119" t="s">
        <v>1</v>
      </c>
      <c r="D119" t="str" cm="1">
        <f t="array" ref="D119:AE119">_xldudf_KNOEMA_GETDATES("IHMEGBDAHS2019", "A", "@rows", "385", "1040", "3.2.1", "KN.E1", "KN.M4")</f>
        <v>1990</v>
      </c>
      <c r="E119" t="str">
        <v>1991</v>
      </c>
      <c r="F119" t="str">
        <v>1992</v>
      </c>
      <c r="G119" t="str">
        <v>1993</v>
      </c>
      <c r="H119" t="str">
        <v>1994</v>
      </c>
      <c r="I119" t="str">
        <v>1995</v>
      </c>
      <c r="J119" t="str">
        <v>1996</v>
      </c>
      <c r="K119" t="str">
        <v>1997</v>
      </c>
      <c r="L119" t="str">
        <v>1998</v>
      </c>
      <c r="M119" t="str">
        <v>1999</v>
      </c>
      <c r="N119" t="str">
        <v>2000</v>
      </c>
      <c r="O119" t="str">
        <v>2001</v>
      </c>
      <c r="P119" t="str">
        <v>2002</v>
      </c>
      <c r="Q119" t="str">
        <v>2003</v>
      </c>
      <c r="R119" t="str">
        <v>2004</v>
      </c>
      <c r="S119" t="str">
        <v>2005</v>
      </c>
      <c r="T119" t="str">
        <v>2006</v>
      </c>
      <c r="U119" t="str">
        <v>2007</v>
      </c>
      <c r="V119" t="str">
        <v>2008</v>
      </c>
      <c r="W119" t="str">
        <v>2009</v>
      </c>
      <c r="X119" t="str">
        <v>2010</v>
      </c>
      <c r="Y119" t="str">
        <v>2011</v>
      </c>
      <c r="Z119" t="str">
        <v>2012</v>
      </c>
      <c r="AA119" t="str">
        <v>2013</v>
      </c>
      <c r="AB119" t="str">
        <v>2014</v>
      </c>
      <c r="AC119" t="str">
        <v>2015</v>
      </c>
      <c r="AD119" t="str">
        <v>2016</v>
      </c>
      <c r="AE119" t="str">
        <v>2017</v>
      </c>
    </row>
    <row r="120" spans="1:44" x14ac:dyDescent="0.2">
      <c r="A120" t="s">
        <v>139</v>
      </c>
      <c r="B120" s="1" t="s">
        <v>19</v>
      </c>
      <c r="C120" t="s">
        <v>20</v>
      </c>
      <c r="D120" cm="1">
        <f t="array" ref="D120:AE120">_xldudf_KNOEMA_GET("IHMEGBDAHS2019",_xlfn.ANCHORARRAY( D119), "", "@rows", "385", "1040", "3.2.1", "KN.E1", "KN.M4")</f>
        <v>15.468</v>
      </c>
      <c r="E120">
        <v>14.733000000000001</v>
      </c>
      <c r="F120">
        <v>14.994999999999999</v>
      </c>
      <c r="G120">
        <v>14.407999999999999</v>
      </c>
      <c r="H120">
        <v>13.279</v>
      </c>
      <c r="I120">
        <v>13.653</v>
      </c>
      <c r="J120">
        <v>12.324</v>
      </c>
      <c r="K120">
        <v>12.911</v>
      </c>
      <c r="L120">
        <v>11.913</v>
      </c>
      <c r="M120">
        <v>11.586</v>
      </c>
      <c r="N120">
        <v>10.984</v>
      </c>
      <c r="O120">
        <v>10.465999999999999</v>
      </c>
      <c r="P120">
        <v>10.513</v>
      </c>
      <c r="Q120">
        <v>10.163</v>
      </c>
      <c r="R120">
        <v>9.3469999999999995</v>
      </c>
      <c r="S120">
        <v>9.8810000000000002</v>
      </c>
      <c r="T120">
        <v>9.5690000000000008</v>
      </c>
      <c r="U120">
        <v>9.27</v>
      </c>
      <c r="V120">
        <v>9.1530000000000005</v>
      </c>
      <c r="W120">
        <v>8.7759999999999998</v>
      </c>
      <c r="X120">
        <v>8.6630000000000003</v>
      </c>
      <c r="Y120">
        <v>9.1080000000000005</v>
      </c>
      <c r="Z120">
        <v>9.3140000000000001</v>
      </c>
      <c r="AA120">
        <v>7.9880000000000004</v>
      </c>
      <c r="AB120">
        <v>7.6669999999999998</v>
      </c>
      <c r="AC120">
        <v>7.4779999999999998</v>
      </c>
      <c r="AD120">
        <v>7.9909999999999997</v>
      </c>
      <c r="AE120">
        <v>9.9920000000000009</v>
      </c>
    </row>
    <row r="122" spans="1:44" x14ac:dyDescent="0.2">
      <c r="B122" t="s">
        <v>0</v>
      </c>
      <c r="C122" t="s">
        <v>1</v>
      </c>
      <c r="D122" t="str" cm="1">
        <f t="array" ref="D122:AR122">_xldudf_KNOEMA_GETDATES("IHMEICMR", "A", "@rows", "FRA", "KN.UFM")</f>
        <v>1970</v>
      </c>
      <c r="E122" t="str">
        <v>1971</v>
      </c>
      <c r="F122" t="str">
        <v>1972</v>
      </c>
      <c r="G122" t="str">
        <v>1973</v>
      </c>
      <c r="H122" t="str">
        <v>1974</v>
      </c>
      <c r="I122" t="str">
        <v>1975</v>
      </c>
      <c r="J122" t="str">
        <v>1976</v>
      </c>
      <c r="K122" t="str">
        <v>1977</v>
      </c>
      <c r="L122" t="str">
        <v>1978</v>
      </c>
      <c r="M122" t="str">
        <v>1979</v>
      </c>
      <c r="N122" t="str">
        <v>1980</v>
      </c>
      <c r="O122" t="str">
        <v>1981</v>
      </c>
      <c r="P122" t="str">
        <v>1982</v>
      </c>
      <c r="Q122" t="str">
        <v>1983</v>
      </c>
      <c r="R122" t="str">
        <v>1984</v>
      </c>
      <c r="S122" t="str">
        <v>1985</v>
      </c>
      <c r="T122" t="str">
        <v>1986</v>
      </c>
      <c r="U122" t="str">
        <v>1987</v>
      </c>
      <c r="V122" t="str">
        <v>1988</v>
      </c>
      <c r="W122" t="str">
        <v>1989</v>
      </c>
      <c r="X122" t="str">
        <v>1990</v>
      </c>
      <c r="Y122" t="str">
        <v>1991</v>
      </c>
      <c r="Z122" t="str">
        <v>1992</v>
      </c>
      <c r="AA122" t="str">
        <v>1993</v>
      </c>
      <c r="AB122" t="str">
        <v>1994</v>
      </c>
      <c r="AC122" t="str">
        <v>1995</v>
      </c>
      <c r="AD122" t="str">
        <v>1996</v>
      </c>
      <c r="AE122" t="str">
        <v>1997</v>
      </c>
      <c r="AF122" t="str">
        <v>1998</v>
      </c>
      <c r="AG122" t="str">
        <v>1999</v>
      </c>
      <c r="AH122" t="str">
        <v>2000</v>
      </c>
      <c r="AI122" t="str">
        <v>2001</v>
      </c>
      <c r="AJ122" t="str">
        <v>2002</v>
      </c>
      <c r="AK122" t="str">
        <v>2003</v>
      </c>
      <c r="AL122" t="str">
        <v>2004</v>
      </c>
      <c r="AM122" t="str">
        <v>2005</v>
      </c>
      <c r="AN122" t="str">
        <v>2006</v>
      </c>
      <c r="AO122" t="str">
        <v>2007</v>
      </c>
      <c r="AP122" t="str">
        <v>2008</v>
      </c>
      <c r="AQ122" t="str">
        <v>2009</v>
      </c>
      <c r="AR122" t="str">
        <v>2010</v>
      </c>
    </row>
    <row r="123" spans="1:44" x14ac:dyDescent="0.2">
      <c r="A123" t="s">
        <v>142</v>
      </c>
      <c r="B123" s="1" t="s">
        <v>140</v>
      </c>
      <c r="C123" t="s">
        <v>141</v>
      </c>
      <c r="D123" cm="1">
        <f t="array" ref="D123:AR123">_xldudf_KNOEMA_GET("IHMEICMR",_xlfn.ANCHORARRAY( D122), "", "@rows", "FRA", "KN.UFM")</f>
        <v>19.239999999999998</v>
      </c>
      <c r="E123">
        <v>18.600000000000001</v>
      </c>
      <c r="F123">
        <v>17.18</v>
      </c>
      <c r="G123">
        <v>15.82</v>
      </c>
      <c r="H123">
        <v>14.59</v>
      </c>
      <c r="I123">
        <v>14.82</v>
      </c>
      <c r="J123">
        <v>13.62</v>
      </c>
      <c r="K123">
        <v>13.55</v>
      </c>
      <c r="L123">
        <v>13.41</v>
      </c>
      <c r="M123">
        <v>13.87</v>
      </c>
      <c r="N123">
        <v>14.68</v>
      </c>
      <c r="O123">
        <v>14.16</v>
      </c>
      <c r="P123">
        <v>12.88</v>
      </c>
      <c r="Q123">
        <v>11.35</v>
      </c>
      <c r="R123">
        <v>9.9600000000000009</v>
      </c>
      <c r="S123">
        <v>9.6199999999999992</v>
      </c>
      <c r="T123">
        <v>9.36</v>
      </c>
      <c r="U123">
        <v>9.19</v>
      </c>
      <c r="V123">
        <v>9.5</v>
      </c>
      <c r="W123">
        <v>9.5299999999999994</v>
      </c>
      <c r="X123">
        <v>9.5299999999999994</v>
      </c>
      <c r="Y123">
        <v>9.5500000000000007</v>
      </c>
      <c r="Z123">
        <v>8.86</v>
      </c>
      <c r="AA123">
        <v>8.18</v>
      </c>
      <c r="AB123">
        <v>7.37</v>
      </c>
      <c r="AC123">
        <v>6.51</v>
      </c>
      <c r="AD123">
        <v>6.27</v>
      </c>
      <c r="AE123">
        <v>6.07</v>
      </c>
      <c r="AF123">
        <v>5.77</v>
      </c>
      <c r="AG123">
        <v>5.57</v>
      </c>
      <c r="AH123">
        <v>5.42</v>
      </c>
      <c r="AI123">
        <v>5.41</v>
      </c>
      <c r="AJ123">
        <v>4.95</v>
      </c>
      <c r="AK123">
        <v>4.82</v>
      </c>
      <c r="AL123">
        <v>4.5999999999999996</v>
      </c>
      <c r="AM123">
        <v>4.34</v>
      </c>
      <c r="AN123">
        <v>4.41</v>
      </c>
      <c r="AO123">
        <v>4.3499999999999996</v>
      </c>
      <c r="AP123">
        <v>4.22</v>
      </c>
      <c r="AQ123">
        <v>4.04</v>
      </c>
      <c r="AR123">
        <v>3.86</v>
      </c>
    </row>
    <row r="127" spans="1:44" x14ac:dyDescent="0.2">
      <c r="B127" t="s">
        <v>0</v>
      </c>
      <c r="C127" t="s">
        <v>1</v>
      </c>
      <c r="D127" t="str" cm="1">
        <f t="array" ref="D127">_xldudf_KNOEMA_GETDATES("EPI2018", "A", "@rows", "PF", "CHMORT")</f>
        <v>2012</v>
      </c>
    </row>
    <row r="128" spans="1:44" x14ac:dyDescent="0.2">
      <c r="A128" t="s">
        <v>145</v>
      </c>
      <c r="B128" s="1" t="s">
        <v>143</v>
      </c>
      <c r="C128" t="s">
        <v>144</v>
      </c>
      <c r="D128" cm="1">
        <f t="array" ref="D128">_xldudf_KNOEMA_GET("EPI2018",_xlfn.ANCHORARRAY( D127), "", "@rows", "PF", "CHMORT")</f>
        <v>100</v>
      </c>
    </row>
    <row r="130" spans="1:23" x14ac:dyDescent="0.2">
      <c r="B130" t="s">
        <v>0</v>
      </c>
      <c r="C130" t="s">
        <v>1</v>
      </c>
      <c r="D130" t="str" cm="1">
        <f t="array" ref="D130:W130">_xldudf_KNOEMA_GETDATES("UNSDSDGI2020Nov", "A", "@rows", "61", "3|3.2|3.2.1|SH_DYN_MORT", "FEMALE", "ALLAREA", "&lt;5Y", "E", "ALP", "MP")</f>
        <v>2000</v>
      </c>
      <c r="E130" t="str">
        <v>2001</v>
      </c>
      <c r="F130" t="str">
        <v>2002</v>
      </c>
      <c r="G130" t="str">
        <v>2003</v>
      </c>
      <c r="H130" t="str">
        <v>2004</v>
      </c>
      <c r="I130" t="str">
        <v>2005</v>
      </c>
      <c r="J130" t="str">
        <v>2006</v>
      </c>
      <c r="K130" t="str">
        <v>2007</v>
      </c>
      <c r="L130" t="str">
        <v>2008</v>
      </c>
      <c r="M130" t="str">
        <v>2009</v>
      </c>
      <c r="N130" t="str">
        <v>2010</v>
      </c>
      <c r="O130" t="str">
        <v>2011</v>
      </c>
      <c r="P130" t="str">
        <v>2012</v>
      </c>
      <c r="Q130" t="str">
        <v>2013</v>
      </c>
      <c r="R130" t="str">
        <v>2014</v>
      </c>
      <c r="S130" t="str">
        <v>2015</v>
      </c>
      <c r="T130" t="str">
        <v>2016</v>
      </c>
      <c r="U130" t="str">
        <v>2017</v>
      </c>
      <c r="V130" t="str">
        <v>2018</v>
      </c>
      <c r="W130" t="str">
        <v>2019</v>
      </c>
    </row>
    <row r="131" spans="1:23" x14ac:dyDescent="0.2">
      <c r="A131" t="s">
        <v>148</v>
      </c>
      <c r="B131" s="1" t="s">
        <v>146</v>
      </c>
      <c r="C131" t="s">
        <v>147</v>
      </c>
      <c r="D131" cm="1">
        <f t="array" ref="D131:W131">_xldudf_KNOEMA_GET("UNSDSDGI2020Nov",_xlfn.ANCHORARRAY( D130), "", "@rows", "61", "3|3.2|3.2.1|SH_DYN_MORT", "FEMALE", "ALLAREA", "&lt;5Y", "E", "ALP", "MP")</f>
        <v>19.5</v>
      </c>
      <c r="E131">
        <v>19</v>
      </c>
      <c r="F131">
        <v>18.600000000000001</v>
      </c>
      <c r="G131">
        <v>18.2</v>
      </c>
      <c r="H131">
        <v>18</v>
      </c>
      <c r="I131">
        <v>17.8</v>
      </c>
      <c r="J131">
        <v>17.7</v>
      </c>
      <c r="K131">
        <v>17.7</v>
      </c>
      <c r="L131">
        <v>17.600000000000001</v>
      </c>
      <c r="M131">
        <v>20.8</v>
      </c>
      <c r="N131">
        <v>17.399999999999999</v>
      </c>
      <c r="O131">
        <v>17.3</v>
      </c>
      <c r="P131">
        <v>17.100000000000001</v>
      </c>
      <c r="Q131">
        <v>16.899999999999999</v>
      </c>
      <c r="R131">
        <v>16.7</v>
      </c>
      <c r="S131">
        <v>16.399999999999999</v>
      </c>
      <c r="T131">
        <v>16.100000000000001</v>
      </c>
      <c r="U131">
        <v>15.8</v>
      </c>
      <c r="V131">
        <v>15.5</v>
      </c>
      <c r="W131">
        <v>15.2</v>
      </c>
    </row>
    <row r="164" spans="1:63" x14ac:dyDescent="0.2">
      <c r="B164">
        <v>2015</v>
      </c>
      <c r="C164">
        <v>2017</v>
      </c>
      <c r="D164">
        <v>2020</v>
      </c>
    </row>
    <row r="165" spans="1:63" x14ac:dyDescent="0.2">
      <c r="A165" t="s">
        <v>149</v>
      </c>
      <c r="B165">
        <v>7.23</v>
      </c>
      <c r="C165">
        <f>(B165+D165)/2</f>
        <v>6.6750000000000007</v>
      </c>
      <c r="D165">
        <v>6.12</v>
      </c>
    </row>
    <row r="168" spans="1:63" x14ac:dyDescent="0.2">
      <c r="B168" t="s">
        <v>0</v>
      </c>
      <c r="C168" t="s">
        <v>1</v>
      </c>
      <c r="D168" t="str" cm="1">
        <f t="array" ref="D168:BK168">_xldudf_KNOEMA_GETDATES("WBHNPS2018DEC", "A", "@rows", "NL", "SH.DTH.MORT")</f>
        <v>1960</v>
      </c>
      <c r="E168" t="str">
        <v>1961</v>
      </c>
      <c r="F168" t="str">
        <v>1962</v>
      </c>
      <c r="G168" t="str">
        <v>1963</v>
      </c>
      <c r="H168" t="str">
        <v>1964</v>
      </c>
      <c r="I168" t="str">
        <v>1965</v>
      </c>
      <c r="J168" t="str">
        <v>1966</v>
      </c>
      <c r="K168" t="str">
        <v>1967</v>
      </c>
      <c r="L168" t="str">
        <v>1968</v>
      </c>
      <c r="M168" t="str">
        <v>1969</v>
      </c>
      <c r="N168" t="str">
        <v>1970</v>
      </c>
      <c r="O168" t="str">
        <v>1971</v>
      </c>
      <c r="P168" t="str">
        <v>1972</v>
      </c>
      <c r="Q168" t="str">
        <v>1973</v>
      </c>
      <c r="R168" t="str">
        <v>1974</v>
      </c>
      <c r="S168" t="str">
        <v>1975</v>
      </c>
      <c r="T168" t="str">
        <v>1976</v>
      </c>
      <c r="U168" t="str">
        <v>1977</v>
      </c>
      <c r="V168" t="str">
        <v>1978</v>
      </c>
      <c r="W168" t="str">
        <v>1979</v>
      </c>
      <c r="X168" t="str">
        <v>1980</v>
      </c>
      <c r="Y168" t="str">
        <v>1981</v>
      </c>
      <c r="Z168" t="str">
        <v>1982</v>
      </c>
      <c r="AA168" t="str">
        <v>1983</v>
      </c>
      <c r="AB168" t="str">
        <v>1984</v>
      </c>
      <c r="AC168" t="str">
        <v>1985</v>
      </c>
      <c r="AD168" t="str">
        <v>1986</v>
      </c>
      <c r="AE168" t="str">
        <v>1987</v>
      </c>
      <c r="AF168" t="str">
        <v>1988</v>
      </c>
      <c r="AG168" t="str">
        <v>1989</v>
      </c>
      <c r="AH168" t="str">
        <v>1990</v>
      </c>
      <c r="AI168" t="str">
        <v>1991</v>
      </c>
      <c r="AJ168" t="str">
        <v>1992</v>
      </c>
      <c r="AK168" t="str">
        <v>1993</v>
      </c>
      <c r="AL168" t="str">
        <v>1994</v>
      </c>
      <c r="AM168" t="str">
        <v>1995</v>
      </c>
      <c r="AN168" t="str">
        <v>1996</v>
      </c>
      <c r="AO168" t="str">
        <v>1997</v>
      </c>
      <c r="AP168" t="str">
        <v>1998</v>
      </c>
      <c r="AQ168" t="str">
        <v>1999</v>
      </c>
      <c r="AR168" t="str">
        <v>2000</v>
      </c>
      <c r="AS168" t="str">
        <v>2001</v>
      </c>
      <c r="AT168" t="str">
        <v>2002</v>
      </c>
      <c r="AU168" t="str">
        <v>2003</v>
      </c>
      <c r="AV168" t="str">
        <v>2004</v>
      </c>
      <c r="AW168" t="str">
        <v>2005</v>
      </c>
      <c r="AX168" t="str">
        <v>2006</v>
      </c>
      <c r="AY168" t="str">
        <v>2007</v>
      </c>
      <c r="AZ168" t="str">
        <v>2008</v>
      </c>
      <c r="BA168" t="str">
        <v>2009</v>
      </c>
      <c r="BB168" t="str">
        <v>2010</v>
      </c>
      <c r="BC168" t="str">
        <v>2011</v>
      </c>
      <c r="BD168" t="str">
        <v>2012</v>
      </c>
      <c r="BE168" t="str">
        <v>2013</v>
      </c>
      <c r="BF168" t="str">
        <v>2014</v>
      </c>
      <c r="BG168" t="str">
        <v>2015</v>
      </c>
      <c r="BH168" t="str">
        <v>2016</v>
      </c>
      <c r="BI168" t="str">
        <v>2017</v>
      </c>
      <c r="BJ168" t="str">
        <v>2018</v>
      </c>
      <c r="BK168" t="str">
        <v>2019</v>
      </c>
    </row>
    <row r="169" spans="1:63" x14ac:dyDescent="0.2">
      <c r="A169" t="s">
        <v>153</v>
      </c>
      <c r="B169" s="1" t="s">
        <v>23</v>
      </c>
      <c r="C169" t="s">
        <v>152</v>
      </c>
      <c r="D169" cm="1">
        <f t="array" ref="D169:BK169">_xldudf_KNOEMA_GET("WBHNPS2018DEC",_xlfn.ANCHORARRAY( D168), "", "@rows", "NL", "SH.DTH.MORT")</f>
        <v>5023</v>
      </c>
      <c r="E169">
        <v>4939</v>
      </c>
      <c r="F169">
        <v>4857</v>
      </c>
      <c r="G169">
        <v>4771</v>
      </c>
      <c r="H169">
        <v>4676</v>
      </c>
      <c r="I169">
        <v>4567</v>
      </c>
      <c r="J169">
        <v>4435</v>
      </c>
      <c r="K169">
        <v>4282</v>
      </c>
      <c r="L169">
        <v>4104</v>
      </c>
      <c r="M169">
        <v>3904</v>
      </c>
      <c r="N169">
        <v>3687</v>
      </c>
      <c r="O169">
        <v>3460</v>
      </c>
      <c r="P169">
        <v>3230</v>
      </c>
      <c r="Q169">
        <v>3003</v>
      </c>
      <c r="R169">
        <v>2787</v>
      </c>
      <c r="S169">
        <v>2585</v>
      </c>
      <c r="T169">
        <v>2400</v>
      </c>
      <c r="U169">
        <v>2236</v>
      </c>
      <c r="V169">
        <v>2097</v>
      </c>
      <c r="W169">
        <v>1985</v>
      </c>
      <c r="X169">
        <v>1900</v>
      </c>
      <c r="Y169">
        <v>1841</v>
      </c>
      <c r="Z169">
        <v>1802</v>
      </c>
      <c r="AA169">
        <v>1775</v>
      </c>
      <c r="AB169">
        <v>1755</v>
      </c>
      <c r="AC169">
        <v>1735</v>
      </c>
      <c r="AD169">
        <v>1711</v>
      </c>
      <c r="AE169">
        <v>1683</v>
      </c>
      <c r="AF169">
        <v>1653</v>
      </c>
      <c r="AG169">
        <v>1620</v>
      </c>
      <c r="AH169">
        <v>1582</v>
      </c>
      <c r="AI169">
        <v>1538</v>
      </c>
      <c r="AJ169">
        <v>1490</v>
      </c>
      <c r="AK169">
        <v>1438</v>
      </c>
      <c r="AL169">
        <v>1388</v>
      </c>
      <c r="AM169">
        <v>1343</v>
      </c>
      <c r="AN169">
        <v>1305</v>
      </c>
      <c r="AO169">
        <v>1275</v>
      </c>
      <c r="AP169">
        <v>1252</v>
      </c>
      <c r="AQ169">
        <v>1235</v>
      </c>
      <c r="AR169">
        <v>1217</v>
      </c>
      <c r="AS169">
        <v>1195</v>
      </c>
      <c r="AT169">
        <v>1167</v>
      </c>
      <c r="AU169">
        <v>1130</v>
      </c>
      <c r="AV169">
        <v>1087</v>
      </c>
      <c r="AW169">
        <v>1038</v>
      </c>
      <c r="AX169">
        <v>987</v>
      </c>
      <c r="AY169">
        <v>936</v>
      </c>
      <c r="AZ169">
        <v>889</v>
      </c>
      <c r="BA169">
        <v>847</v>
      </c>
      <c r="BB169">
        <v>811</v>
      </c>
      <c r="BC169">
        <v>781</v>
      </c>
      <c r="BD169">
        <v>756</v>
      </c>
      <c r="BE169">
        <v>736</v>
      </c>
      <c r="BF169">
        <v>720</v>
      </c>
      <c r="BG169">
        <v>708</v>
      </c>
      <c r="BH169">
        <v>700</v>
      </c>
      <c r="BI169">
        <v>696</v>
      </c>
      <c r="BJ169">
        <v>695</v>
      </c>
      <c r="BK169">
        <v>696</v>
      </c>
    </row>
    <row r="171" spans="1:63" x14ac:dyDescent="0.2">
      <c r="B171" t="s">
        <v>0</v>
      </c>
      <c r="C171" t="s">
        <v>1</v>
      </c>
      <c r="D171" t="str" cm="1">
        <f t="array" ref="D171:BK171">_xldudf_KNOEMA_GETDATES("WBWDI2019Jan", "A", "@rows", "NLD", "SH.DYN.MORT")</f>
        <v>1960</v>
      </c>
      <c r="E171" t="str">
        <v>1961</v>
      </c>
      <c r="F171" t="str">
        <v>1962</v>
      </c>
      <c r="G171" t="str">
        <v>1963</v>
      </c>
      <c r="H171" t="str">
        <v>1964</v>
      </c>
      <c r="I171" t="str">
        <v>1965</v>
      </c>
      <c r="J171" t="str">
        <v>1966</v>
      </c>
      <c r="K171" t="str">
        <v>1967</v>
      </c>
      <c r="L171" t="str">
        <v>1968</v>
      </c>
      <c r="M171" t="str">
        <v>1969</v>
      </c>
      <c r="N171" t="str">
        <v>1970</v>
      </c>
      <c r="O171" t="str">
        <v>1971</v>
      </c>
      <c r="P171" t="str">
        <v>1972</v>
      </c>
      <c r="Q171" t="str">
        <v>1973</v>
      </c>
      <c r="R171" t="str">
        <v>1974</v>
      </c>
      <c r="S171" t="str">
        <v>1975</v>
      </c>
      <c r="T171" t="str">
        <v>1976</v>
      </c>
      <c r="U171" t="str">
        <v>1977</v>
      </c>
      <c r="V171" t="str">
        <v>1978</v>
      </c>
      <c r="W171" t="str">
        <v>1979</v>
      </c>
      <c r="X171" t="str">
        <v>1980</v>
      </c>
      <c r="Y171" t="str">
        <v>1981</v>
      </c>
      <c r="Z171" t="str">
        <v>1982</v>
      </c>
      <c r="AA171" t="str">
        <v>1983</v>
      </c>
      <c r="AB171" t="str">
        <v>1984</v>
      </c>
      <c r="AC171" t="str">
        <v>1985</v>
      </c>
      <c r="AD171" t="str">
        <v>1986</v>
      </c>
      <c r="AE171" t="str">
        <v>1987</v>
      </c>
      <c r="AF171" t="str">
        <v>1988</v>
      </c>
      <c r="AG171" t="str">
        <v>1989</v>
      </c>
      <c r="AH171" t="str">
        <v>1990</v>
      </c>
      <c r="AI171" t="str">
        <v>1991</v>
      </c>
      <c r="AJ171" t="str">
        <v>1992</v>
      </c>
      <c r="AK171" t="str">
        <v>1993</v>
      </c>
      <c r="AL171" t="str">
        <v>1994</v>
      </c>
      <c r="AM171" t="str">
        <v>1995</v>
      </c>
      <c r="AN171" t="str">
        <v>1996</v>
      </c>
      <c r="AO171" t="str">
        <v>1997</v>
      </c>
      <c r="AP171" t="str">
        <v>1998</v>
      </c>
      <c r="AQ171" t="str">
        <v>1999</v>
      </c>
      <c r="AR171" t="str">
        <v>2000</v>
      </c>
      <c r="AS171" t="str">
        <v>2001</v>
      </c>
      <c r="AT171" t="str">
        <v>2002</v>
      </c>
      <c r="AU171" t="str">
        <v>2003</v>
      </c>
      <c r="AV171" t="str">
        <v>2004</v>
      </c>
      <c r="AW171" t="str">
        <v>2005</v>
      </c>
      <c r="AX171" t="str">
        <v>2006</v>
      </c>
      <c r="AY171" t="str">
        <v>2007</v>
      </c>
      <c r="AZ171" t="str">
        <v>2008</v>
      </c>
      <c r="BA171" t="str">
        <v>2009</v>
      </c>
      <c r="BB171" t="str">
        <v>2010</v>
      </c>
      <c r="BC171" t="str">
        <v>2011</v>
      </c>
      <c r="BD171" t="str">
        <v>2012</v>
      </c>
      <c r="BE171" t="str">
        <v>2013</v>
      </c>
      <c r="BF171" t="str">
        <v>2014</v>
      </c>
      <c r="BG171" t="str">
        <v>2015</v>
      </c>
      <c r="BH171" t="str">
        <v>2016</v>
      </c>
      <c r="BI171" t="str">
        <v>2017</v>
      </c>
      <c r="BJ171" t="str">
        <v>2018</v>
      </c>
      <c r="BK171" t="str">
        <v>2019</v>
      </c>
    </row>
    <row r="172" spans="1:63" x14ac:dyDescent="0.2">
      <c r="A172" t="s">
        <v>156</v>
      </c>
      <c r="B172" s="1" t="s">
        <v>154</v>
      </c>
      <c r="C172" t="s">
        <v>155</v>
      </c>
      <c r="D172" cm="1">
        <f t="array" ref="D172:BK172">_xldudf_KNOEMA_GET("WBWDI2019Jan",_xlfn.ANCHORARRAY( D171), "", "@rows", "NLD", "SH.DYN.MORT")</f>
        <v>20.8</v>
      </c>
      <c r="E172">
        <v>20.3</v>
      </c>
      <c r="F172">
        <v>19.7</v>
      </c>
      <c r="G172">
        <v>19.2</v>
      </c>
      <c r="H172">
        <v>18.8</v>
      </c>
      <c r="I172">
        <v>18.3</v>
      </c>
      <c r="J172">
        <v>17.899999999999999</v>
      </c>
      <c r="K172">
        <v>17.399999999999999</v>
      </c>
      <c r="L172">
        <v>16.899999999999999</v>
      </c>
      <c r="M172">
        <v>16.399999999999999</v>
      </c>
      <c r="N172">
        <v>15.8</v>
      </c>
      <c r="O172">
        <v>15.3</v>
      </c>
      <c r="P172">
        <v>14.7</v>
      </c>
      <c r="Q172">
        <v>14.1</v>
      </c>
      <c r="R172">
        <v>13.6</v>
      </c>
      <c r="S172">
        <v>13.1</v>
      </c>
      <c r="T172">
        <v>12.6</v>
      </c>
      <c r="U172">
        <v>12.1</v>
      </c>
      <c r="V172">
        <v>11.6</v>
      </c>
      <c r="W172">
        <v>11.2</v>
      </c>
      <c r="X172">
        <v>10.9</v>
      </c>
      <c r="Y172">
        <v>10.6</v>
      </c>
      <c r="Z172">
        <v>10.4</v>
      </c>
      <c r="AA172">
        <v>10.199999999999999</v>
      </c>
      <c r="AB172">
        <v>9.9</v>
      </c>
      <c r="AC172">
        <v>9.6999999999999993</v>
      </c>
      <c r="AD172">
        <v>9.5</v>
      </c>
      <c r="AE172">
        <v>9.1999999999999993</v>
      </c>
      <c r="AF172">
        <v>8.9</v>
      </c>
      <c r="AG172">
        <v>8.6</v>
      </c>
      <c r="AH172">
        <v>8.3000000000000007</v>
      </c>
      <c r="AI172">
        <v>8</v>
      </c>
      <c r="AJ172">
        <v>7.7</v>
      </c>
      <c r="AK172">
        <v>7.4</v>
      </c>
      <c r="AL172">
        <v>7.1</v>
      </c>
      <c r="AM172">
        <v>6.9</v>
      </c>
      <c r="AN172">
        <v>6.7</v>
      </c>
      <c r="AO172">
        <v>6.5</v>
      </c>
      <c r="AP172">
        <v>6.4</v>
      </c>
      <c r="AQ172">
        <v>6.3</v>
      </c>
      <c r="AR172">
        <v>6.2</v>
      </c>
      <c r="AS172">
        <v>6.1</v>
      </c>
      <c r="AT172">
        <v>5.9</v>
      </c>
      <c r="AU172">
        <v>5.7</v>
      </c>
      <c r="AV172">
        <v>5.5</v>
      </c>
      <c r="AW172">
        <v>5.3</v>
      </c>
      <c r="AX172">
        <v>5.0999999999999996</v>
      </c>
      <c r="AY172">
        <v>4.9000000000000004</v>
      </c>
      <c r="AZ172">
        <v>4.7</v>
      </c>
      <c r="BA172">
        <v>4.5999999999999996</v>
      </c>
      <c r="BB172">
        <v>4.4000000000000004</v>
      </c>
      <c r="BC172">
        <v>4.3</v>
      </c>
      <c r="BD172">
        <v>4.2</v>
      </c>
      <c r="BE172">
        <v>4.0999999999999996</v>
      </c>
      <c r="BF172">
        <v>4.0999999999999996</v>
      </c>
      <c r="BG172">
        <v>4</v>
      </c>
      <c r="BH172">
        <v>4</v>
      </c>
      <c r="BI172">
        <v>4</v>
      </c>
      <c r="BJ172">
        <v>4</v>
      </c>
      <c r="BK172">
        <v>4</v>
      </c>
    </row>
    <row r="176" spans="1:63" x14ac:dyDescent="0.2">
      <c r="B176" t="s">
        <v>0</v>
      </c>
      <c r="C176" t="s">
        <v>1</v>
      </c>
      <c r="D176" t="str" cm="1">
        <f t="array" ref="D176:BK176">_xldudf_KNOEMA_GETDATES("WBWDI2019Jan", "A", "@rows", "GBR", "SH.DYN.MORT")</f>
        <v>1960</v>
      </c>
      <c r="E176" t="str">
        <v>1961</v>
      </c>
      <c r="F176" t="str">
        <v>1962</v>
      </c>
      <c r="G176" t="str">
        <v>1963</v>
      </c>
      <c r="H176" t="str">
        <v>1964</v>
      </c>
      <c r="I176" t="str">
        <v>1965</v>
      </c>
      <c r="J176" t="str">
        <v>1966</v>
      </c>
      <c r="K176" t="str">
        <v>1967</v>
      </c>
      <c r="L176" t="str">
        <v>1968</v>
      </c>
      <c r="M176" t="str">
        <v>1969</v>
      </c>
      <c r="N176" t="str">
        <v>1970</v>
      </c>
      <c r="O176" t="str">
        <v>1971</v>
      </c>
      <c r="P176" t="str">
        <v>1972</v>
      </c>
      <c r="Q176" t="str">
        <v>1973</v>
      </c>
      <c r="R176" t="str">
        <v>1974</v>
      </c>
      <c r="S176" t="str">
        <v>1975</v>
      </c>
      <c r="T176" t="str">
        <v>1976</v>
      </c>
      <c r="U176" t="str">
        <v>1977</v>
      </c>
      <c r="V176" t="str">
        <v>1978</v>
      </c>
      <c r="W176" t="str">
        <v>1979</v>
      </c>
      <c r="X176" t="str">
        <v>1980</v>
      </c>
      <c r="Y176" t="str">
        <v>1981</v>
      </c>
      <c r="Z176" t="str">
        <v>1982</v>
      </c>
      <c r="AA176" t="str">
        <v>1983</v>
      </c>
      <c r="AB176" t="str">
        <v>1984</v>
      </c>
      <c r="AC176" t="str">
        <v>1985</v>
      </c>
      <c r="AD176" t="str">
        <v>1986</v>
      </c>
      <c r="AE176" t="str">
        <v>1987</v>
      </c>
      <c r="AF176" t="str">
        <v>1988</v>
      </c>
      <c r="AG176" t="str">
        <v>1989</v>
      </c>
      <c r="AH176" t="str">
        <v>1990</v>
      </c>
      <c r="AI176" t="str">
        <v>1991</v>
      </c>
      <c r="AJ176" t="str">
        <v>1992</v>
      </c>
      <c r="AK176" t="str">
        <v>1993</v>
      </c>
      <c r="AL176" t="str">
        <v>1994</v>
      </c>
      <c r="AM176" t="str">
        <v>1995</v>
      </c>
      <c r="AN176" t="str">
        <v>1996</v>
      </c>
      <c r="AO176" t="str">
        <v>1997</v>
      </c>
      <c r="AP176" t="str">
        <v>1998</v>
      </c>
      <c r="AQ176" t="str">
        <v>1999</v>
      </c>
      <c r="AR176" t="str">
        <v>2000</v>
      </c>
      <c r="AS176" t="str">
        <v>2001</v>
      </c>
      <c r="AT176" t="str">
        <v>2002</v>
      </c>
      <c r="AU176" t="str">
        <v>2003</v>
      </c>
      <c r="AV176" t="str">
        <v>2004</v>
      </c>
      <c r="AW176" t="str">
        <v>2005</v>
      </c>
      <c r="AX176" t="str">
        <v>2006</v>
      </c>
      <c r="AY176" t="str">
        <v>2007</v>
      </c>
      <c r="AZ176" t="str">
        <v>2008</v>
      </c>
      <c r="BA176" t="str">
        <v>2009</v>
      </c>
      <c r="BB176" t="str">
        <v>2010</v>
      </c>
      <c r="BC176" t="str">
        <v>2011</v>
      </c>
      <c r="BD176" t="str">
        <v>2012</v>
      </c>
      <c r="BE176" t="str">
        <v>2013</v>
      </c>
      <c r="BF176" t="str">
        <v>2014</v>
      </c>
      <c r="BG176" t="str">
        <v>2015</v>
      </c>
      <c r="BH176" t="str">
        <v>2016</v>
      </c>
      <c r="BI176" t="str">
        <v>2017</v>
      </c>
      <c r="BJ176" t="str">
        <v>2018</v>
      </c>
      <c r="BK176" t="str">
        <v>2019</v>
      </c>
    </row>
    <row r="177" spans="1:63" x14ac:dyDescent="0.2">
      <c r="A177" t="s">
        <v>170</v>
      </c>
      <c r="B177" s="1" t="s">
        <v>154</v>
      </c>
      <c r="C177" t="s">
        <v>155</v>
      </c>
      <c r="D177" cm="1">
        <f t="array" ref="D177:BK177">_xldudf_KNOEMA_GET("WBWDI2019Jan",_xlfn.ANCHORARRAY( D176), "", "@rows", "GBR", "SH.DYN.MORT")</f>
        <v>26.6</v>
      </c>
      <c r="E177">
        <v>26.1</v>
      </c>
      <c r="F177">
        <v>25.6</v>
      </c>
      <c r="G177">
        <v>24.9</v>
      </c>
      <c r="H177">
        <v>24.2</v>
      </c>
      <c r="I177">
        <v>23.4</v>
      </c>
      <c r="J177">
        <v>22.8</v>
      </c>
      <c r="K177">
        <v>22.2</v>
      </c>
      <c r="L177">
        <v>21.8</v>
      </c>
      <c r="M177">
        <v>21.4</v>
      </c>
      <c r="N177">
        <v>21</v>
      </c>
      <c r="O177">
        <v>20.6</v>
      </c>
      <c r="P177">
        <v>20</v>
      </c>
      <c r="Q177">
        <v>19.399999999999999</v>
      </c>
      <c r="R177">
        <v>18.7</v>
      </c>
      <c r="S177">
        <v>18</v>
      </c>
      <c r="T177">
        <v>17.2</v>
      </c>
      <c r="U177">
        <v>16.399999999999999</v>
      </c>
      <c r="V177">
        <v>15.7</v>
      </c>
      <c r="W177">
        <v>14.9</v>
      </c>
      <c r="X177">
        <v>14.1</v>
      </c>
      <c r="Y177">
        <v>13.4</v>
      </c>
      <c r="Z177">
        <v>12.7</v>
      </c>
      <c r="AA177">
        <v>12.2</v>
      </c>
      <c r="AB177">
        <v>11.7</v>
      </c>
      <c r="AC177">
        <v>11.4</v>
      </c>
      <c r="AD177">
        <v>11.1</v>
      </c>
      <c r="AE177">
        <v>10.8</v>
      </c>
      <c r="AF177">
        <v>10.4</v>
      </c>
      <c r="AG177">
        <v>9.9</v>
      </c>
      <c r="AH177">
        <v>9.3000000000000007</v>
      </c>
      <c r="AI177">
        <v>8.6999999999999993</v>
      </c>
      <c r="AJ177">
        <v>8.1999999999999993</v>
      </c>
      <c r="AK177">
        <v>7.7</v>
      </c>
      <c r="AL177">
        <v>7.4</v>
      </c>
      <c r="AM177">
        <v>7.2</v>
      </c>
      <c r="AN177">
        <v>7</v>
      </c>
      <c r="AO177">
        <v>6.9</v>
      </c>
      <c r="AP177">
        <v>6.8</v>
      </c>
      <c r="AQ177">
        <v>6.7</v>
      </c>
      <c r="AR177">
        <v>6.5</v>
      </c>
      <c r="AS177">
        <v>6.4</v>
      </c>
      <c r="AT177">
        <v>6.3</v>
      </c>
      <c r="AU177">
        <v>6.2</v>
      </c>
      <c r="AV177">
        <v>6.1</v>
      </c>
      <c r="AW177">
        <v>6</v>
      </c>
      <c r="AX177">
        <v>5.9</v>
      </c>
      <c r="AY177">
        <v>5.8</v>
      </c>
      <c r="AZ177">
        <v>5.6</v>
      </c>
      <c r="BA177">
        <v>5.4</v>
      </c>
      <c r="BB177">
        <v>5.2</v>
      </c>
      <c r="BC177">
        <v>5</v>
      </c>
      <c r="BD177">
        <v>4.8</v>
      </c>
      <c r="BE177">
        <v>4.7</v>
      </c>
      <c r="BF177">
        <v>4.5</v>
      </c>
      <c r="BG177">
        <v>4.5</v>
      </c>
      <c r="BH177">
        <v>4.4000000000000004</v>
      </c>
      <c r="BI177">
        <v>4.4000000000000004</v>
      </c>
      <c r="BJ177">
        <v>4.3</v>
      </c>
      <c r="BK177">
        <v>4.3</v>
      </c>
    </row>
  </sheetData>
  <hyperlinks>
    <hyperlink ref="B6" r:id="rId1" xr:uid="{621C668A-63E1-4643-AF86-2C531647851C}"/>
    <hyperlink ref="B17" r:id="rId2" xr:uid="{525785B9-7E45-4742-BA80-7E43566079F1}"/>
    <hyperlink ref="B81" r:id="rId3" xr:uid="{DB0A4CD7-ED02-4841-A997-1C6BFA509065}"/>
    <hyperlink ref="B117" r:id="rId4" xr:uid="{C11C0880-260C-4744-90CF-8F4F328B361C}"/>
    <hyperlink ref="B120" r:id="rId5" xr:uid="{5BAD3E03-EB1E-C743-8D9D-F79BE473C2BE}"/>
    <hyperlink ref="B123" r:id="rId6" xr:uid="{670C2D16-0C20-AD46-B91B-6ABA7AAEBC7D}"/>
    <hyperlink ref="B128" r:id="rId7" xr:uid="{ADC378DD-2274-3441-948B-62877E47FF40}"/>
    <hyperlink ref="B131" r:id="rId8" xr:uid="{FDC8A035-C237-4A4D-9BAD-FB41369B5A9E}"/>
    <hyperlink ref="B169" r:id="rId9" xr:uid="{C87A5D98-1768-6242-92FB-81F562A1A6C9}"/>
    <hyperlink ref="B172" r:id="rId10" xr:uid="{7D9B1851-2333-0D42-8AD9-BC3BA6EA5A03}"/>
    <hyperlink ref="B177" r:id="rId11" xr:uid="{00CCCF08-1775-9B4E-A33E-D11CB232572A}"/>
    <hyperlink ref="F73" r:id="rId12" xr:uid="{9B72C265-0D29-7A49-BB09-1B869AA4DDF9}"/>
  </hyperlinks>
  <pageMargins left="0.7" right="0.7" top="0.75" bottom="0.75" header="0.3" footer="0.3"/>
  <drawing r:id="rId13"/>
  <extLst>
    <ext xmlns:x15="http://schemas.microsoft.com/office/spreadsheetml/2010/11/main" uri="{F7C9EE02-42E1-4005-9D12-6889AFFD525C}">
      <x15:webExtensions xmlns:xm="http://schemas.microsoft.com/office/excel/2006/main">
        <x15:webExtension appRef="{CFE0DDBE-AA99-8945-B80B-77494BE97941}">
          <xm:f>U5MR!A5:AG15</xm:f>
        </x15:webExtension>
        <x15:webExtension appRef="{F87C9B9D-0EAC-1145-8836-FE099D62F52E}">
          <xm:f>U5MR!A16:AG35</xm:f>
        </x15:webExtension>
        <x15:webExtension appRef="{751377AF-EF65-4249-9D3A-505917CA5015}">
          <xm:f>U5MR!A116:P117</xm:f>
        </x15:webExtension>
        <x15:webExtension appRef="{655E37F8-46DC-374D-9CDB-1BAFB477D493}">
          <xm:f>U5MR!A119:AE120</xm:f>
        </x15:webExtension>
        <x15:webExtension appRef="{B90C7529-4410-4242-AFE6-016DE1BA1140}">
          <xm:f>U5MR!A122:AR123</xm:f>
        </x15:webExtension>
        <x15:webExtension appRef="{942F4E12-97BE-7E4B-8DEB-DF92B0254854}">
          <xm:f>U5MR!A127:D128</xm:f>
        </x15:webExtension>
        <x15:webExtension appRef="{447BBBAF-1327-A948-BE4E-AF908D884A77}">
          <xm:f>U5MR!A130:W131</xm:f>
        </x15:webExtension>
        <x15:webExtension appRef="{0280765A-4632-A948-A710-C4966277B7D3}">
          <xm:f>U5MR!A168:BK169</xm:f>
        </x15:webExtension>
        <x15:webExtension appRef="{06D6BC59-30AA-AD41-9CE5-351DF9D414D0}">
          <xm:f>U5MR!A171:BK172</xm:f>
        </x15:webExtension>
        <x15:webExtension appRef="{D602D916-13DF-8248-A8E4-3F3CBE4DEC33}">
          <xm:f>U5MR!A176:BK177</xm:f>
        </x15:webExtension>
        <x15:webExtension appRef="{A71BD4C3-F8F7-994A-844F-8A5551C30E48}">
          <xm:f>U5MR!E72:BO73</xm:f>
        </x15:webExtension>
      </x15:webExtens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6CC4-799D-334C-967A-6FDFC91EECA3}">
  <dimension ref="A5:AX63"/>
  <sheetViews>
    <sheetView topLeftCell="J12" zoomScale="83" zoomScaleNormal="111" workbookViewId="0">
      <selection activeCell="AB51" sqref="AB51:AB52"/>
    </sheetView>
  </sheetViews>
  <sheetFormatPr baseColWidth="10" defaultRowHeight="16" x14ac:dyDescent="0.2"/>
  <cols>
    <col min="2" max="2" width="19.33203125" customWidth="1"/>
    <col min="3" max="3" width="22.33203125" customWidth="1"/>
    <col min="4" max="4" width="35.6640625" customWidth="1"/>
  </cols>
  <sheetData>
    <row r="5" spans="1:50" x14ac:dyDescent="0.2">
      <c r="B5" t="s">
        <v>0</v>
      </c>
      <c r="C5" t="s">
        <v>1</v>
      </c>
      <c r="D5" t="s">
        <v>6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 t="s">
        <v>86</v>
      </c>
      <c r="AD5" t="s">
        <v>87</v>
      </c>
      <c r="AE5" t="s">
        <v>88</v>
      </c>
      <c r="AF5" t="s">
        <v>89</v>
      </c>
      <c r="AG5" t="s">
        <v>90</v>
      </c>
      <c r="AH5" t="s">
        <v>91</v>
      </c>
      <c r="AI5" t="s">
        <v>92</v>
      </c>
      <c r="AJ5" t="s">
        <v>93</v>
      </c>
      <c r="AK5" t="s">
        <v>94</v>
      </c>
      <c r="AL5" t="s">
        <v>95</v>
      </c>
      <c r="AM5" t="s">
        <v>96</v>
      </c>
      <c r="AN5" t="s">
        <v>97</v>
      </c>
      <c r="AO5" t="s">
        <v>98</v>
      </c>
      <c r="AP5" t="s">
        <v>99</v>
      </c>
      <c r="AQ5" t="s">
        <v>100</v>
      </c>
      <c r="AR5" t="s">
        <v>101</v>
      </c>
      <c r="AS5" t="s">
        <v>102</v>
      </c>
      <c r="AT5" t="s">
        <v>103</v>
      </c>
      <c r="AU5" t="s">
        <v>104</v>
      </c>
      <c r="AV5" t="s">
        <v>105</v>
      </c>
      <c r="AW5" t="s">
        <v>106</v>
      </c>
      <c r="AX5" t="s">
        <v>107</v>
      </c>
    </row>
    <row r="6" spans="1:50" x14ac:dyDescent="0.2">
      <c r="A6" t="s">
        <v>18</v>
      </c>
      <c r="B6" t="s">
        <v>23</v>
      </c>
      <c r="C6" t="s">
        <v>2</v>
      </c>
      <c r="D6" t="s">
        <v>60</v>
      </c>
      <c r="E6">
        <v>19.2</v>
      </c>
      <c r="F6">
        <v>17.5</v>
      </c>
      <c r="G6">
        <v>16.399999999999999</v>
      </c>
      <c r="H6">
        <v>17.3</v>
      </c>
      <c r="I6">
        <v>18.600000000000001</v>
      </c>
      <c r="J6">
        <v>17.7</v>
      </c>
      <c r="K6">
        <v>18.100000000000001</v>
      </c>
      <c r="L6">
        <v>20.6</v>
      </c>
      <c r="M6">
        <v>20.7</v>
      </c>
      <c r="N6">
        <v>20.399999999999999</v>
      </c>
      <c r="O6">
        <v>19.100000000000001</v>
      </c>
      <c r="P6">
        <v>20</v>
      </c>
      <c r="Q6">
        <v>21.7</v>
      </c>
      <c r="R6">
        <v>19.7</v>
      </c>
      <c r="S6">
        <v>20.399999999999999</v>
      </c>
      <c r="T6">
        <v>22.1</v>
      </c>
      <c r="U6">
        <v>21.9</v>
      </c>
      <c r="V6">
        <v>22.6</v>
      </c>
      <c r="W6">
        <v>21.5</v>
      </c>
      <c r="X6">
        <v>22.4</v>
      </c>
      <c r="Y6">
        <v>21.4</v>
      </c>
      <c r="Z6">
        <v>20.5</v>
      </c>
      <c r="AA6">
        <v>19.7</v>
      </c>
      <c r="AB6">
        <v>18.8</v>
      </c>
      <c r="AC6">
        <v>19.600000000000001</v>
      </c>
      <c r="AD6">
        <v>17.5</v>
      </c>
      <c r="AE6">
        <v>16.8</v>
      </c>
      <c r="AF6">
        <v>15.6</v>
      </c>
      <c r="AG6">
        <v>16.7</v>
      </c>
      <c r="AH6">
        <v>16.899999999999999</v>
      </c>
      <c r="AI6">
        <v>15.5</v>
      </c>
      <c r="AJ6">
        <v>15.7</v>
      </c>
      <c r="AK6">
        <v>15.6</v>
      </c>
      <c r="AL6">
        <v>14.8</v>
      </c>
      <c r="AM6">
        <v>15.1</v>
      </c>
      <c r="AN6">
        <v>14.8</v>
      </c>
      <c r="AO6">
        <v>15.9</v>
      </c>
      <c r="AP6">
        <v>15.3</v>
      </c>
      <c r="AQ6">
        <v>14.4</v>
      </c>
      <c r="AR6">
        <v>13.9</v>
      </c>
      <c r="AS6">
        <v>14.5</v>
      </c>
      <c r="AT6">
        <v>14.3</v>
      </c>
      <c r="AU6">
        <v>15.2</v>
      </c>
      <c r="AV6">
        <v>14.8</v>
      </c>
      <c r="AW6">
        <v>15.2</v>
      </c>
      <c r="AX6">
        <v>14.6</v>
      </c>
    </row>
    <row r="7" spans="1:50" x14ac:dyDescent="0.2">
      <c r="C7" t="s">
        <v>59</v>
      </c>
      <c r="D7" t="s">
        <v>61</v>
      </c>
      <c r="E7" t="s">
        <v>108</v>
      </c>
      <c r="F7" t="s">
        <v>108</v>
      </c>
      <c r="G7">
        <v>2.3450000000000002</v>
      </c>
      <c r="H7">
        <v>2.2549999999999999</v>
      </c>
      <c r="I7">
        <v>2.3490000000000002</v>
      </c>
      <c r="J7">
        <v>2.1970000000000001</v>
      </c>
      <c r="K7">
        <v>2.1869999999999998</v>
      </c>
      <c r="L7">
        <v>2.4350000000000001</v>
      </c>
      <c r="M7">
        <v>2.3319999999999999</v>
      </c>
      <c r="N7">
        <v>2.2360000000000002</v>
      </c>
      <c r="O7">
        <v>2.0539999999999998</v>
      </c>
      <c r="P7">
        <v>2.1070000000000002</v>
      </c>
      <c r="Q7">
        <v>2.2410000000000001</v>
      </c>
      <c r="R7">
        <v>2.044</v>
      </c>
      <c r="S7">
        <v>2.0830000000000002</v>
      </c>
      <c r="T7">
        <v>2.3170000000000002</v>
      </c>
      <c r="U7">
        <v>2.2989999999999999</v>
      </c>
      <c r="V7">
        <v>2.444</v>
      </c>
      <c r="W7">
        <v>2.4209999999999998</v>
      </c>
      <c r="X7">
        <v>2.6070000000000002</v>
      </c>
      <c r="Y7">
        <v>2.5779999999999998</v>
      </c>
      <c r="Z7">
        <v>2.5270000000000001</v>
      </c>
      <c r="AA7">
        <v>2.512</v>
      </c>
      <c r="AB7">
        <v>2.4929999999999999</v>
      </c>
      <c r="AC7">
        <v>2.69</v>
      </c>
      <c r="AD7">
        <v>2.4569999999999999</v>
      </c>
      <c r="AE7">
        <v>2.415</v>
      </c>
      <c r="AF7">
        <v>2.3290000000000002</v>
      </c>
      <c r="AG7">
        <v>2.5099999999999998</v>
      </c>
      <c r="AH7">
        <v>2.5659999999999998</v>
      </c>
      <c r="AI7">
        <v>2.3719999999999999</v>
      </c>
      <c r="AJ7">
        <v>2.415</v>
      </c>
      <c r="AK7">
        <v>2.3769999999999998</v>
      </c>
      <c r="AL7">
        <v>2.2559999999999998</v>
      </c>
      <c r="AM7">
        <v>2.2989999999999999</v>
      </c>
      <c r="AN7">
        <v>2.2469999999999999</v>
      </c>
      <c r="AO7">
        <v>2.359</v>
      </c>
      <c r="AP7">
        <v>2.1949999999999998</v>
      </c>
      <c r="AQ7">
        <v>2.117</v>
      </c>
      <c r="AR7">
        <v>2.0190000000000001</v>
      </c>
      <c r="AS7">
        <v>2.077</v>
      </c>
      <c r="AT7">
        <v>2.0369999999999999</v>
      </c>
      <c r="AU7">
        <v>2.0099999999999998</v>
      </c>
      <c r="AV7">
        <v>2</v>
      </c>
      <c r="AW7">
        <v>2.09</v>
      </c>
      <c r="AX7">
        <v>2</v>
      </c>
    </row>
    <row r="11" spans="1:50" ht="17" x14ac:dyDescent="0.2">
      <c r="A11" s="3"/>
      <c r="B11" s="3" t="s">
        <v>18</v>
      </c>
      <c r="C11" s="3"/>
    </row>
    <row r="12" spans="1:50" ht="48" customHeight="1" x14ac:dyDescent="0.2">
      <c r="A12" s="3" t="s">
        <v>0</v>
      </c>
      <c r="B12" s="3" t="s">
        <v>23</v>
      </c>
      <c r="C12" s="3"/>
    </row>
    <row r="13" spans="1:50" ht="31" customHeight="1" x14ac:dyDescent="0.2">
      <c r="A13" s="3" t="s">
        <v>1</v>
      </c>
      <c r="B13" s="3" t="s">
        <v>2</v>
      </c>
      <c r="C13" s="3" t="s">
        <v>59</v>
      </c>
    </row>
    <row r="14" spans="1:50" ht="38" customHeight="1" x14ac:dyDescent="0.2">
      <c r="A14" s="3" t="s">
        <v>6</v>
      </c>
      <c r="B14" s="3" t="s">
        <v>60</v>
      </c>
      <c r="C14" s="3" t="s">
        <v>61</v>
      </c>
    </row>
    <row r="15" spans="1:50" x14ac:dyDescent="0.2">
      <c r="A15">
        <v>1973</v>
      </c>
      <c r="B15">
        <v>19.2</v>
      </c>
      <c r="C15">
        <v>2.3450000000000002</v>
      </c>
    </row>
    <row r="16" spans="1:50" x14ac:dyDescent="0.2">
      <c r="A16">
        <v>1974</v>
      </c>
      <c r="B16">
        <v>17.5</v>
      </c>
      <c r="C16" t="s">
        <v>108</v>
      </c>
    </row>
    <row r="17" spans="1:3" x14ac:dyDescent="0.2">
      <c r="A17">
        <v>1975</v>
      </c>
      <c r="B17">
        <v>16.399999999999999</v>
      </c>
      <c r="C17">
        <v>2.3450000000000002</v>
      </c>
    </row>
    <row r="18" spans="1:3" x14ac:dyDescent="0.2">
      <c r="A18">
        <v>1976</v>
      </c>
      <c r="B18">
        <v>17.3</v>
      </c>
      <c r="C18">
        <v>2.2549999999999999</v>
      </c>
    </row>
    <row r="19" spans="1:3" x14ac:dyDescent="0.2">
      <c r="A19">
        <v>1977</v>
      </c>
      <c r="B19">
        <v>18.600000000000001</v>
      </c>
      <c r="C19">
        <v>2.3490000000000002</v>
      </c>
    </row>
    <row r="20" spans="1:3" x14ac:dyDescent="0.2">
      <c r="A20">
        <v>1978</v>
      </c>
      <c r="B20">
        <v>17.7</v>
      </c>
      <c r="C20">
        <v>2.1970000000000001</v>
      </c>
    </row>
    <row r="21" spans="1:3" x14ac:dyDescent="0.2">
      <c r="A21">
        <v>1979</v>
      </c>
      <c r="B21">
        <v>18.100000000000001</v>
      </c>
      <c r="C21">
        <v>2.1869999999999998</v>
      </c>
    </row>
    <row r="22" spans="1:3" x14ac:dyDescent="0.2">
      <c r="A22">
        <v>1980</v>
      </c>
      <c r="B22">
        <v>20.6</v>
      </c>
      <c r="C22">
        <v>2.4350000000000001</v>
      </c>
    </row>
    <row r="23" spans="1:3" x14ac:dyDescent="0.2">
      <c r="A23">
        <v>1981</v>
      </c>
      <c r="B23">
        <v>20.7</v>
      </c>
      <c r="C23">
        <v>2.3319999999999999</v>
      </c>
    </row>
    <row r="24" spans="1:3" x14ac:dyDescent="0.2">
      <c r="A24">
        <v>1982</v>
      </c>
      <c r="B24">
        <v>20.399999999999999</v>
      </c>
      <c r="C24">
        <v>2.2360000000000002</v>
      </c>
    </row>
    <row r="25" spans="1:3" x14ac:dyDescent="0.2">
      <c r="A25">
        <v>1983</v>
      </c>
      <c r="B25">
        <v>19.100000000000001</v>
      </c>
      <c r="C25">
        <v>2.0539999999999998</v>
      </c>
    </row>
    <row r="26" spans="1:3" x14ac:dyDescent="0.2">
      <c r="A26">
        <v>1984</v>
      </c>
      <c r="B26">
        <v>20</v>
      </c>
      <c r="C26">
        <v>2.1070000000000002</v>
      </c>
    </row>
    <row r="27" spans="1:3" x14ac:dyDescent="0.2">
      <c r="A27">
        <v>1985</v>
      </c>
      <c r="B27">
        <v>21.7</v>
      </c>
      <c r="C27">
        <v>2.2410000000000001</v>
      </c>
    </row>
    <row r="28" spans="1:3" x14ac:dyDescent="0.2">
      <c r="A28">
        <v>1986</v>
      </c>
      <c r="B28">
        <v>19.7</v>
      </c>
      <c r="C28">
        <v>2.044</v>
      </c>
    </row>
    <row r="29" spans="1:3" x14ac:dyDescent="0.2">
      <c r="A29">
        <v>1987</v>
      </c>
      <c r="B29">
        <v>20.399999999999999</v>
      </c>
      <c r="C29">
        <v>2.0830000000000002</v>
      </c>
    </row>
    <row r="30" spans="1:3" x14ac:dyDescent="0.2">
      <c r="A30">
        <v>1988</v>
      </c>
      <c r="B30">
        <v>22.1</v>
      </c>
      <c r="C30">
        <v>2.3170000000000002</v>
      </c>
    </row>
    <row r="31" spans="1:3" x14ac:dyDescent="0.2">
      <c r="A31">
        <v>1989</v>
      </c>
      <c r="B31">
        <v>21.9</v>
      </c>
      <c r="C31">
        <v>2.2989999999999999</v>
      </c>
    </row>
    <row r="32" spans="1:3" x14ac:dyDescent="0.2">
      <c r="A32">
        <v>1990</v>
      </c>
      <c r="B32">
        <v>22.6</v>
      </c>
      <c r="C32">
        <v>2.444</v>
      </c>
    </row>
    <row r="33" spans="1:3" x14ac:dyDescent="0.2">
      <c r="A33">
        <v>1991</v>
      </c>
      <c r="B33">
        <v>21.5</v>
      </c>
      <c r="C33">
        <v>2.4209999999999998</v>
      </c>
    </row>
    <row r="34" spans="1:3" x14ac:dyDescent="0.2">
      <c r="A34">
        <v>1992</v>
      </c>
      <c r="B34">
        <v>22.4</v>
      </c>
      <c r="C34">
        <v>2.6070000000000002</v>
      </c>
    </row>
    <row r="35" spans="1:3" x14ac:dyDescent="0.2">
      <c r="A35">
        <v>1993</v>
      </c>
      <c r="B35">
        <v>21.4</v>
      </c>
      <c r="C35">
        <v>2.5779999999999998</v>
      </c>
    </row>
    <row r="36" spans="1:3" x14ac:dyDescent="0.2">
      <c r="A36">
        <v>1994</v>
      </c>
      <c r="B36">
        <v>20.5</v>
      </c>
      <c r="C36">
        <v>2.5270000000000001</v>
      </c>
    </row>
    <row r="37" spans="1:3" x14ac:dyDescent="0.2">
      <c r="A37">
        <v>1995</v>
      </c>
      <c r="B37">
        <v>19.7</v>
      </c>
      <c r="C37">
        <v>2.512</v>
      </c>
    </row>
    <row r="38" spans="1:3" x14ac:dyDescent="0.2">
      <c r="A38">
        <v>1996</v>
      </c>
      <c r="B38">
        <v>18.8</v>
      </c>
      <c r="C38">
        <v>2.4929999999999999</v>
      </c>
    </row>
    <row r="39" spans="1:3" x14ac:dyDescent="0.2">
      <c r="A39">
        <v>1997</v>
      </c>
      <c r="B39">
        <v>19.600000000000001</v>
      </c>
      <c r="C39">
        <v>2.69</v>
      </c>
    </row>
    <row r="40" spans="1:3" x14ac:dyDescent="0.2">
      <c r="A40">
        <v>1998</v>
      </c>
      <c r="B40">
        <v>17.5</v>
      </c>
      <c r="C40">
        <v>2.4569999999999999</v>
      </c>
    </row>
    <row r="41" spans="1:3" x14ac:dyDescent="0.2">
      <c r="A41">
        <v>1999</v>
      </c>
      <c r="B41">
        <v>16.8</v>
      </c>
      <c r="C41">
        <v>2.415</v>
      </c>
    </row>
    <row r="42" spans="1:3" x14ac:dyDescent="0.2">
      <c r="A42">
        <v>2000</v>
      </c>
      <c r="B42">
        <v>15.6</v>
      </c>
      <c r="C42">
        <v>2.3290000000000002</v>
      </c>
    </row>
    <row r="43" spans="1:3" x14ac:dyDescent="0.2">
      <c r="A43">
        <v>2001</v>
      </c>
      <c r="B43">
        <v>16.7</v>
      </c>
      <c r="C43">
        <v>2.5099999999999998</v>
      </c>
    </row>
    <row r="44" spans="1:3" x14ac:dyDescent="0.2">
      <c r="A44">
        <v>2002</v>
      </c>
      <c r="B44">
        <v>16.899999999999999</v>
      </c>
      <c r="C44">
        <v>2.5659999999999998</v>
      </c>
    </row>
    <row r="45" spans="1:3" x14ac:dyDescent="0.2">
      <c r="A45">
        <v>2003</v>
      </c>
      <c r="B45">
        <v>15.5</v>
      </c>
      <c r="C45">
        <v>2.3719999999999999</v>
      </c>
    </row>
    <row r="46" spans="1:3" x14ac:dyDescent="0.2">
      <c r="A46">
        <v>2004</v>
      </c>
      <c r="B46">
        <v>15.7</v>
      </c>
      <c r="C46">
        <v>2.415</v>
      </c>
    </row>
    <row r="47" spans="1:3" x14ac:dyDescent="0.2">
      <c r="A47">
        <v>2005</v>
      </c>
      <c r="B47">
        <v>15.6</v>
      </c>
      <c r="C47">
        <v>2.3769999999999998</v>
      </c>
    </row>
    <row r="48" spans="1:3" x14ac:dyDescent="0.2">
      <c r="A48">
        <v>2006</v>
      </c>
      <c r="B48">
        <v>14.8</v>
      </c>
      <c r="C48">
        <v>2.2559999999999998</v>
      </c>
    </row>
    <row r="49" spans="1:19" x14ac:dyDescent="0.2">
      <c r="A49">
        <v>2007</v>
      </c>
      <c r="B49">
        <v>15.1</v>
      </c>
      <c r="C49">
        <v>2.2989999999999999</v>
      </c>
    </row>
    <row r="50" spans="1:19" x14ac:dyDescent="0.2">
      <c r="A50">
        <v>2008</v>
      </c>
      <c r="B50">
        <v>14.8</v>
      </c>
      <c r="C50">
        <v>2.2469999999999999</v>
      </c>
      <c r="S50">
        <f>((22.6-14.6)/14.6)*100</f>
        <v>54.794520547945211</v>
      </c>
    </row>
    <row r="51" spans="1:19" x14ac:dyDescent="0.2">
      <c r="A51">
        <v>2009</v>
      </c>
      <c r="B51">
        <v>15.9</v>
      </c>
      <c r="C51">
        <v>2.359</v>
      </c>
    </row>
    <row r="52" spans="1:19" x14ac:dyDescent="0.2">
      <c r="A52">
        <v>2010</v>
      </c>
      <c r="B52">
        <v>15.3</v>
      </c>
      <c r="C52">
        <v>2.1949999999999998</v>
      </c>
    </row>
    <row r="53" spans="1:19" x14ac:dyDescent="0.2">
      <c r="A53">
        <v>2011</v>
      </c>
      <c r="B53">
        <v>14.4</v>
      </c>
      <c r="C53">
        <v>2.117</v>
      </c>
    </row>
    <row r="54" spans="1:19" x14ac:dyDescent="0.2">
      <c r="A54">
        <v>2012</v>
      </c>
      <c r="B54">
        <v>13.9</v>
      </c>
      <c r="C54">
        <v>2.0190000000000001</v>
      </c>
    </row>
    <row r="55" spans="1:19" x14ac:dyDescent="0.2">
      <c r="A55">
        <v>2013</v>
      </c>
      <c r="B55">
        <v>14.5</v>
      </c>
      <c r="C55">
        <v>2.077</v>
      </c>
    </row>
    <row r="56" spans="1:19" x14ac:dyDescent="0.2">
      <c r="A56">
        <v>2014</v>
      </c>
      <c r="B56">
        <v>14.3</v>
      </c>
      <c r="C56">
        <v>2.0369999999999999</v>
      </c>
    </row>
    <row r="57" spans="1:19" x14ac:dyDescent="0.2">
      <c r="A57">
        <v>2015</v>
      </c>
      <c r="B57">
        <v>15.2</v>
      </c>
      <c r="C57">
        <v>2.0099999999999998</v>
      </c>
    </row>
    <row r="58" spans="1:19" x14ac:dyDescent="0.2">
      <c r="A58">
        <v>2016</v>
      </c>
      <c r="B58">
        <v>14.8</v>
      </c>
      <c r="C58">
        <v>2</v>
      </c>
    </row>
    <row r="59" spans="1:19" x14ac:dyDescent="0.2">
      <c r="A59">
        <v>2017</v>
      </c>
      <c r="B59">
        <v>15.2</v>
      </c>
      <c r="C59">
        <v>2.09</v>
      </c>
    </row>
    <row r="60" spans="1:19" x14ac:dyDescent="0.2">
      <c r="A60">
        <v>2018</v>
      </c>
      <c r="B60">
        <v>14.6</v>
      </c>
      <c r="C60">
        <v>2</v>
      </c>
    </row>
    <row r="61" spans="1:19" x14ac:dyDescent="0.2">
      <c r="A61" s="4" t="s">
        <v>109</v>
      </c>
      <c r="B61" s="4">
        <f>(B60-B15)/B15*100</f>
        <v>-23.958333333333332</v>
      </c>
      <c r="C61" s="4">
        <f>(C60-C15)/C15*100</f>
        <v>-14.712153518123674</v>
      </c>
    </row>
    <row r="62" spans="1:19" x14ac:dyDescent="0.2">
      <c r="A62">
        <f>A60-A15</f>
        <v>45</v>
      </c>
      <c r="B62">
        <f>SUM(B15:B60)/$A$62</f>
        <v>18.244444444444444</v>
      </c>
      <c r="C62">
        <f>SUM(C15:C60)/$A$62</f>
        <v>2.2943333333333342</v>
      </c>
    </row>
    <row r="63" spans="1:19" x14ac:dyDescent="0.2">
      <c r="A63" t="s">
        <v>110</v>
      </c>
      <c r="B63">
        <f>(B59-B32)/B32*100</f>
        <v>-32.743362831858413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3BC7-3397-6A40-A9D9-70B4A7F84C36}">
  <dimension ref="A1:L23"/>
  <sheetViews>
    <sheetView zoomScale="81" zoomScaleNormal="50" workbookViewId="0">
      <selection activeCell="A20" sqref="A20"/>
    </sheetView>
  </sheetViews>
  <sheetFormatPr baseColWidth="10" defaultColWidth="8.83203125" defaultRowHeight="15" x14ac:dyDescent="0.2"/>
  <cols>
    <col min="1" max="1" width="26.6640625" style="18" customWidth="1"/>
    <col min="2" max="2" width="23.83203125" style="18" customWidth="1"/>
    <col min="3" max="3" width="23.1640625" style="18" customWidth="1"/>
    <col min="4" max="4" width="28" style="18" customWidth="1"/>
    <col min="5" max="5" width="32.1640625" style="18" customWidth="1"/>
    <col min="6" max="6" width="27.5" style="18" customWidth="1"/>
    <col min="7" max="7" width="26.5" style="18" customWidth="1"/>
    <col min="8" max="16384" width="8.83203125" style="18"/>
  </cols>
  <sheetData>
    <row r="1" spans="1:12" x14ac:dyDescent="0.2">
      <c r="A1" s="24"/>
      <c r="B1" s="23" t="s">
        <v>33</v>
      </c>
      <c r="C1" s="23" t="s">
        <v>18</v>
      </c>
      <c r="D1" s="23" t="s">
        <v>272</v>
      </c>
      <c r="E1" s="23" t="s">
        <v>24</v>
      </c>
      <c r="F1" s="23" t="s">
        <v>271</v>
      </c>
      <c r="G1" s="23" t="s">
        <v>270</v>
      </c>
      <c r="H1" s="22"/>
    </row>
    <row r="2" spans="1:12" ht="48" x14ac:dyDescent="0.2">
      <c r="A2" s="21" t="s">
        <v>269</v>
      </c>
      <c r="B2" s="20" t="s">
        <v>233</v>
      </c>
      <c r="C2" s="20" t="s">
        <v>232</v>
      </c>
      <c r="D2" s="20" t="s">
        <v>268</v>
      </c>
      <c r="E2" s="20" t="s">
        <v>267</v>
      </c>
      <c r="F2" s="20" t="s">
        <v>266</v>
      </c>
      <c r="G2" s="20" t="s">
        <v>265</v>
      </c>
      <c r="H2" s="19"/>
      <c r="I2" s="19"/>
      <c r="J2" s="19"/>
      <c r="K2" s="19"/>
      <c r="L2" s="19"/>
    </row>
    <row r="3" spans="1:12" ht="32" x14ac:dyDescent="0.2">
      <c r="A3" s="21" t="s">
        <v>264</v>
      </c>
      <c r="B3" s="20" t="s">
        <v>222</v>
      </c>
      <c r="C3" s="20" t="s">
        <v>263</v>
      </c>
      <c r="D3" s="20" t="s">
        <v>262</v>
      </c>
      <c r="E3" s="20" t="s">
        <v>222</v>
      </c>
      <c r="F3" s="20" t="s">
        <v>221</v>
      </c>
      <c r="G3" s="20" t="s">
        <v>221</v>
      </c>
      <c r="H3" s="19"/>
      <c r="I3" s="19"/>
      <c r="J3" s="19"/>
      <c r="K3" s="19"/>
      <c r="L3" s="19"/>
    </row>
    <row r="4" spans="1:12" ht="32" x14ac:dyDescent="0.2">
      <c r="A4" s="21" t="s">
        <v>261</v>
      </c>
      <c r="B4" s="20" t="s">
        <v>260</v>
      </c>
      <c r="C4" s="20" t="s">
        <v>235</v>
      </c>
      <c r="D4" s="20" t="s">
        <v>256</v>
      </c>
      <c r="E4" s="20" t="s">
        <v>259</v>
      </c>
      <c r="F4" s="20" t="s">
        <v>258</v>
      </c>
      <c r="G4" s="20" t="s">
        <v>251</v>
      </c>
      <c r="H4" s="19"/>
      <c r="I4" s="19"/>
      <c r="J4" s="19"/>
      <c r="K4" s="19"/>
      <c r="L4" s="19"/>
    </row>
    <row r="5" spans="1:12" ht="32" x14ac:dyDescent="0.2">
      <c r="A5" s="21" t="s">
        <v>257</v>
      </c>
      <c r="B5" s="20" t="s">
        <v>235</v>
      </c>
      <c r="C5" s="20" t="s">
        <v>235</v>
      </c>
      <c r="D5" s="20" t="s">
        <v>256</v>
      </c>
      <c r="E5" s="20" t="s">
        <v>253</v>
      </c>
      <c r="F5" s="20" t="s">
        <v>252</v>
      </c>
      <c r="G5" s="20" t="s">
        <v>251</v>
      </c>
      <c r="H5" s="19"/>
      <c r="I5" s="19"/>
      <c r="J5" s="19"/>
      <c r="K5" s="19"/>
      <c r="L5" s="19"/>
    </row>
    <row r="6" spans="1:12" ht="32" x14ac:dyDescent="0.2">
      <c r="A6" s="21" t="s">
        <v>255</v>
      </c>
      <c r="B6" s="20" t="s">
        <v>235</v>
      </c>
      <c r="C6" s="20" t="s">
        <v>235</v>
      </c>
      <c r="D6" s="20" t="s">
        <v>254</v>
      </c>
      <c r="E6" s="20" t="s">
        <v>253</v>
      </c>
      <c r="F6" s="20" t="s">
        <v>252</v>
      </c>
      <c r="G6" s="20" t="s">
        <v>251</v>
      </c>
      <c r="H6" s="19"/>
      <c r="I6" s="19"/>
      <c r="J6" s="19"/>
      <c r="K6" s="19"/>
      <c r="L6" s="19"/>
    </row>
    <row r="7" spans="1:12" ht="32" x14ac:dyDescent="0.2">
      <c r="A7" s="21" t="s">
        <v>250</v>
      </c>
      <c r="B7" s="20" t="s">
        <v>249</v>
      </c>
      <c r="C7" s="20" t="s">
        <v>249</v>
      </c>
      <c r="D7" s="20" t="s">
        <v>248</v>
      </c>
      <c r="E7" s="20" t="s">
        <v>247</v>
      </c>
      <c r="F7" s="20" t="s">
        <v>246</v>
      </c>
      <c r="G7" s="20" t="s">
        <v>245</v>
      </c>
      <c r="H7" s="19"/>
      <c r="I7" s="19"/>
      <c r="J7" s="19"/>
      <c r="K7" s="19"/>
      <c r="L7" s="19"/>
    </row>
    <row r="8" spans="1:12" ht="32" x14ac:dyDescent="0.2">
      <c r="A8" s="21" t="s">
        <v>244</v>
      </c>
      <c r="B8" s="20" t="s">
        <v>243</v>
      </c>
      <c r="C8" s="20" t="s">
        <v>243</v>
      </c>
      <c r="D8" s="20" t="s">
        <v>242</v>
      </c>
      <c r="E8" s="20" t="s">
        <v>241</v>
      </c>
      <c r="F8" s="20" t="s">
        <v>240</v>
      </c>
      <c r="G8" s="20" t="s">
        <v>239</v>
      </c>
      <c r="H8" s="19"/>
      <c r="I8" s="19"/>
      <c r="J8" s="19"/>
      <c r="K8" s="19"/>
      <c r="L8" s="19"/>
    </row>
    <row r="9" spans="1:12" ht="16" x14ac:dyDescent="0.2">
      <c r="A9" s="21" t="s">
        <v>238</v>
      </c>
      <c r="B9" s="20" t="s">
        <v>237</v>
      </c>
      <c r="C9" s="20" t="s">
        <v>237</v>
      </c>
      <c r="D9" s="20" t="s">
        <v>222</v>
      </c>
      <c r="E9" s="20" t="s">
        <v>222</v>
      </c>
      <c r="F9" s="20" t="s">
        <v>237</v>
      </c>
      <c r="G9" s="20" t="s">
        <v>222</v>
      </c>
      <c r="H9" s="19"/>
      <c r="I9" s="19"/>
      <c r="J9" s="19"/>
      <c r="K9" s="19"/>
      <c r="L9" s="19"/>
    </row>
    <row r="10" spans="1:12" ht="32" x14ac:dyDescent="0.2">
      <c r="A10" s="21" t="s">
        <v>236</v>
      </c>
      <c r="B10" s="20" t="s">
        <v>235</v>
      </c>
      <c r="C10" s="20" t="s">
        <v>234</v>
      </c>
      <c r="D10" s="20" t="s">
        <v>233</v>
      </c>
      <c r="E10" s="20" t="s">
        <v>232</v>
      </c>
      <c r="F10" s="20" t="s">
        <v>232</v>
      </c>
      <c r="G10" s="20" t="s">
        <v>232</v>
      </c>
      <c r="H10" s="19"/>
      <c r="I10" s="19"/>
      <c r="J10" s="19"/>
      <c r="K10" s="19"/>
      <c r="L10" s="19"/>
    </row>
    <row r="11" spans="1:12" ht="32" x14ac:dyDescent="0.2">
      <c r="A11" s="21" t="s">
        <v>231</v>
      </c>
      <c r="B11" s="20" t="s">
        <v>222</v>
      </c>
      <c r="C11" s="20" t="s">
        <v>222</v>
      </c>
      <c r="D11" s="20" t="s">
        <v>230</v>
      </c>
      <c r="E11" s="20" t="s">
        <v>222</v>
      </c>
      <c r="F11" s="20" t="s">
        <v>222</v>
      </c>
      <c r="G11" s="20" t="s">
        <v>222</v>
      </c>
      <c r="H11" s="19"/>
      <c r="I11" s="19"/>
      <c r="J11" s="19"/>
      <c r="K11" s="19"/>
      <c r="L11" s="19"/>
    </row>
    <row r="12" spans="1:12" ht="32" x14ac:dyDescent="0.2">
      <c r="A12" s="21" t="s">
        <v>229</v>
      </c>
      <c r="B12" s="20" t="s">
        <v>227</v>
      </c>
      <c r="C12" s="20" t="s">
        <v>227</v>
      </c>
      <c r="D12" s="20" t="s">
        <v>228</v>
      </c>
      <c r="E12" s="20" t="s">
        <v>227</v>
      </c>
      <c r="F12" s="20" t="s">
        <v>226</v>
      </c>
      <c r="G12" s="20" t="s">
        <v>225</v>
      </c>
      <c r="H12" s="19"/>
      <c r="I12" s="19"/>
      <c r="J12" s="19"/>
      <c r="K12" s="19"/>
      <c r="L12" s="19"/>
    </row>
    <row r="13" spans="1:12" ht="16" x14ac:dyDescent="0.2">
      <c r="A13" s="21" t="s">
        <v>224</v>
      </c>
      <c r="B13" s="20" t="s">
        <v>222</v>
      </c>
      <c r="C13" s="20" t="s">
        <v>222</v>
      </c>
      <c r="D13" s="20" t="s">
        <v>222</v>
      </c>
      <c r="E13" s="20" t="s">
        <v>223</v>
      </c>
      <c r="F13" s="20" t="s">
        <v>222</v>
      </c>
      <c r="G13" s="20" t="s">
        <v>221</v>
      </c>
      <c r="H13" s="19"/>
      <c r="I13" s="19"/>
      <c r="J13" s="19"/>
      <c r="K13" s="19"/>
      <c r="L13" s="19"/>
    </row>
    <row r="14" spans="1:12" ht="32" x14ac:dyDescent="0.2">
      <c r="A14" s="21" t="s">
        <v>220</v>
      </c>
      <c r="B14" s="20" t="s">
        <v>218</v>
      </c>
      <c r="C14" s="20" t="s">
        <v>219</v>
      </c>
      <c r="D14" s="20" t="s">
        <v>218</v>
      </c>
      <c r="E14" s="20" t="s">
        <v>218</v>
      </c>
      <c r="F14" s="20" t="s">
        <v>217</v>
      </c>
      <c r="G14" s="20" t="s">
        <v>216</v>
      </c>
      <c r="H14" s="19"/>
      <c r="I14" s="19"/>
      <c r="J14" s="19"/>
      <c r="K14" s="19"/>
      <c r="L14" s="19"/>
    </row>
    <row r="15" spans="1:12" ht="32" x14ac:dyDescent="0.2">
      <c r="A15" s="21" t="s">
        <v>215</v>
      </c>
      <c r="B15" s="20" t="s">
        <v>212</v>
      </c>
      <c r="C15" s="20" t="s">
        <v>212</v>
      </c>
      <c r="D15" s="20" t="s">
        <v>214</v>
      </c>
      <c r="E15" s="20" t="s">
        <v>213</v>
      </c>
      <c r="F15" s="20" t="s">
        <v>212</v>
      </c>
      <c r="G15" s="20" t="s">
        <v>212</v>
      </c>
      <c r="H15" s="19"/>
      <c r="I15" s="19"/>
      <c r="J15" s="19"/>
      <c r="K15" s="19"/>
      <c r="L15" s="19"/>
    </row>
    <row r="19" spans="1:4" ht="16" x14ac:dyDescent="0.2">
      <c r="A19" s="18" t="s">
        <v>0</v>
      </c>
      <c r="B19" s="25" t="s">
        <v>273</v>
      </c>
    </row>
    <row r="23" spans="1:4" x14ac:dyDescent="0.2">
      <c r="D23" s="18" t="s">
        <v>211</v>
      </c>
    </row>
  </sheetData>
  <conditionalFormatting sqref="A2:G15">
    <cfRule type="expression" dxfId="0" priority="1">
      <formula>MOD(ROW(),2)=0</formula>
    </cfRule>
  </conditionalFormatting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0B23-B46E-A144-A36A-6ED6F513D81B}">
  <dimension ref="A6:G45"/>
  <sheetViews>
    <sheetView tabSelected="1" topLeftCell="B1" zoomScale="59" workbookViewId="0">
      <selection activeCell="V42" sqref="V42"/>
    </sheetView>
  </sheetViews>
  <sheetFormatPr baseColWidth="10" defaultRowHeight="16" x14ac:dyDescent="0.2"/>
  <cols>
    <col min="2" max="2" width="12" customWidth="1"/>
    <col min="3" max="3" width="13.5" customWidth="1"/>
    <col min="4" max="4" width="12.5" customWidth="1"/>
    <col min="5" max="5" width="13.5" customWidth="1"/>
  </cols>
  <sheetData>
    <row r="6" spans="1:7" x14ac:dyDescent="0.2">
      <c r="A6" t="s">
        <v>117</v>
      </c>
      <c r="B6" t="s">
        <v>166</v>
      </c>
      <c r="C6" t="s">
        <v>151</v>
      </c>
      <c r="D6" t="s">
        <v>33</v>
      </c>
      <c r="E6" t="s">
        <v>18</v>
      </c>
      <c r="F6" t="s">
        <v>200</v>
      </c>
      <c r="G6" t="s">
        <v>198</v>
      </c>
    </row>
    <row r="7" spans="1:7" x14ac:dyDescent="0.2">
      <c r="A7" t="s">
        <v>118</v>
      </c>
      <c r="B7" t="s">
        <v>195</v>
      </c>
      <c r="C7" t="s">
        <v>197</v>
      </c>
      <c r="D7" t="s">
        <v>196</v>
      </c>
      <c r="E7" t="s">
        <v>115</v>
      </c>
      <c r="F7" t="s">
        <v>201</v>
      </c>
      <c r="G7" t="s">
        <v>199</v>
      </c>
    </row>
    <row r="8" spans="1:7" x14ac:dyDescent="0.2">
      <c r="A8" t="s">
        <v>119</v>
      </c>
      <c r="B8" t="s">
        <v>194</v>
      </c>
      <c r="C8" t="s">
        <v>194</v>
      </c>
      <c r="D8" t="s">
        <v>194</v>
      </c>
      <c r="E8" t="s">
        <v>194</v>
      </c>
      <c r="F8" t="s">
        <v>194</v>
      </c>
      <c r="G8" t="s">
        <v>194</v>
      </c>
    </row>
    <row r="9" spans="1:7" x14ac:dyDescent="0.2">
      <c r="A9">
        <v>1980</v>
      </c>
      <c r="C9">
        <v>12.544945440924961</v>
      </c>
      <c r="D9">
        <v>11.7840138262008</v>
      </c>
      <c r="E9">
        <v>11.249362549800797</v>
      </c>
      <c r="F9">
        <v>11.865522504440134</v>
      </c>
      <c r="G9">
        <v>2.4548824811131675</v>
      </c>
    </row>
    <row r="10" spans="1:7" x14ac:dyDescent="0.2">
      <c r="A10">
        <v>1981</v>
      </c>
      <c r="C10">
        <v>11.578151171794502</v>
      </c>
      <c r="D10">
        <v>10.111942388001184</v>
      </c>
      <c r="E10">
        <v>10.353882352941175</v>
      </c>
      <c r="F10">
        <v>11.304216184315695</v>
      </c>
      <c r="G10">
        <v>2.3921453232063534</v>
      </c>
    </row>
    <row r="11" spans="1:7" x14ac:dyDescent="0.2">
      <c r="A11">
        <v>1982</v>
      </c>
      <c r="C11">
        <v>9.3848333192432722</v>
      </c>
      <c r="D11">
        <v>10.49196453170399</v>
      </c>
      <c r="E11">
        <v>10.039747572815534</v>
      </c>
      <c r="F11">
        <v>10.805225373965893</v>
      </c>
      <c r="G11">
        <v>2.4411266015096946</v>
      </c>
    </row>
    <row r="12" spans="1:7" x14ac:dyDescent="0.2">
      <c r="A12">
        <v>1983</v>
      </c>
      <c r="C12">
        <v>9.6231800220921873</v>
      </c>
      <c r="D12">
        <v>9.8108422330576435</v>
      </c>
      <c r="E12">
        <v>6.968003838771593</v>
      </c>
      <c r="F12">
        <v>10.702706313712483</v>
      </c>
      <c r="G12">
        <v>2.4577879049856195</v>
      </c>
    </row>
    <row r="13" spans="1:7" x14ac:dyDescent="0.2">
      <c r="A13">
        <v>1984</v>
      </c>
      <c r="C13">
        <v>10.056391923274001</v>
      </c>
      <c r="D13">
        <v>9.9501332161101992</v>
      </c>
      <c r="E13">
        <v>10.785294117647059</v>
      </c>
      <c r="F13">
        <v>10.908286630313153</v>
      </c>
      <c r="G13">
        <v>2.4927762419257897</v>
      </c>
    </row>
    <row r="14" spans="1:7" x14ac:dyDescent="0.2">
      <c r="A14">
        <v>1985</v>
      </c>
      <c r="C14">
        <v>10.209256072745983</v>
      </c>
      <c r="D14">
        <v>11.74744308954139</v>
      </c>
      <c r="E14">
        <v>9.5810714285714287</v>
      </c>
      <c r="F14">
        <v>10.963865222430805</v>
      </c>
      <c r="G14">
        <v>2.6141726894181772</v>
      </c>
    </row>
    <row r="15" spans="1:7" x14ac:dyDescent="0.2">
      <c r="A15">
        <v>1986</v>
      </c>
      <c r="C15">
        <v>9.9569783118329198</v>
      </c>
      <c r="D15">
        <v>11.5032965311821</v>
      </c>
      <c r="E15">
        <v>6.1002429906542055</v>
      </c>
      <c r="F15">
        <v>10.915772647230183</v>
      </c>
      <c r="G15">
        <v>2.6305569143111995</v>
      </c>
    </row>
    <row r="16" spans="1:7" x14ac:dyDescent="0.2">
      <c r="A16">
        <v>1987</v>
      </c>
      <c r="C16">
        <v>10.403601572911136</v>
      </c>
      <c r="D16">
        <v>11.379305031534862</v>
      </c>
      <c r="E16">
        <v>4.3380406654343808</v>
      </c>
      <c r="F16">
        <v>11.144540583073965</v>
      </c>
      <c r="G16">
        <v>2.6566016315491958</v>
      </c>
    </row>
    <row r="17" spans="1:7" x14ac:dyDescent="0.2">
      <c r="A17">
        <v>1988</v>
      </c>
      <c r="C17">
        <v>9.9535062581579776</v>
      </c>
      <c r="D17">
        <v>10.74325063027389</v>
      </c>
      <c r="E17">
        <v>9.9704927007299275</v>
      </c>
      <c r="F17">
        <v>11.464267980236716</v>
      </c>
      <c r="G17">
        <v>2.7265344259875808</v>
      </c>
    </row>
    <row r="18" spans="1:7" x14ac:dyDescent="0.2">
      <c r="A18">
        <v>1989</v>
      </c>
      <c r="C18">
        <v>10.984029060186046</v>
      </c>
      <c r="D18">
        <v>9.5050900188092022</v>
      </c>
      <c r="E18">
        <v>8.5541229656419517</v>
      </c>
      <c r="F18">
        <v>11.670776502873618</v>
      </c>
      <c r="G18">
        <v>2.6977861418455698</v>
      </c>
    </row>
    <row r="19" spans="1:7" x14ac:dyDescent="0.2">
      <c r="A19">
        <v>1990</v>
      </c>
      <c r="C19">
        <v>10.924349045681673</v>
      </c>
      <c r="D19">
        <v>9.7706986992065072</v>
      </c>
      <c r="E19">
        <v>6.2655575539568353</v>
      </c>
      <c r="F19">
        <v>11.292267910827526</v>
      </c>
      <c r="G19">
        <v>2.561610434932772</v>
      </c>
    </row>
    <row r="20" spans="1:7" x14ac:dyDescent="0.2">
      <c r="A20">
        <v>1991</v>
      </c>
      <c r="C20">
        <v>11.216498389693079</v>
      </c>
      <c r="D20">
        <v>11.693311484900562</v>
      </c>
      <c r="E20">
        <v>6.2768468468468468</v>
      </c>
      <c r="F20">
        <v>11.324872624848611</v>
      </c>
      <c r="G20">
        <v>2.5512413147234723</v>
      </c>
    </row>
    <row r="21" spans="1:7" x14ac:dyDescent="0.2">
      <c r="A21">
        <v>1992</v>
      </c>
      <c r="C21">
        <v>11.006675770009364</v>
      </c>
      <c r="D21">
        <v>10.504554499097919</v>
      </c>
      <c r="E21">
        <v>5.9016817359855338</v>
      </c>
      <c r="F21">
        <v>11.378225632669267</v>
      </c>
      <c r="G21">
        <v>2.1918741730288236</v>
      </c>
    </row>
    <row r="22" spans="1:7" x14ac:dyDescent="0.2">
      <c r="A22">
        <v>1993</v>
      </c>
      <c r="C22">
        <v>11.214898228741125</v>
      </c>
      <c r="D22">
        <v>10.998255030038768</v>
      </c>
      <c r="E22">
        <v>5.8459420289855073</v>
      </c>
      <c r="F22">
        <v>11.460018938657113</v>
      </c>
      <c r="G22">
        <v>2.1673614297841444</v>
      </c>
    </row>
    <row r="23" spans="1:7" x14ac:dyDescent="0.2">
      <c r="A23">
        <v>1994</v>
      </c>
      <c r="C23">
        <v>11.155587740051606</v>
      </c>
      <c r="D23">
        <v>11.716948895351294</v>
      </c>
      <c r="E23">
        <v>5.3518378378378371</v>
      </c>
      <c r="F23">
        <v>11.52201963763151</v>
      </c>
      <c r="G23">
        <v>2.1135297969033515</v>
      </c>
    </row>
    <row r="24" spans="1:7" x14ac:dyDescent="0.2">
      <c r="A24">
        <v>1995</v>
      </c>
      <c r="C24">
        <v>11.548946225908702</v>
      </c>
      <c r="D24">
        <v>10.924540826728766</v>
      </c>
      <c r="E24">
        <v>5.7830824372759864</v>
      </c>
      <c r="F24">
        <v>11.485807911436954</v>
      </c>
      <c r="G24">
        <v>2.1552554633683694</v>
      </c>
    </row>
    <row r="25" spans="1:7" x14ac:dyDescent="0.2">
      <c r="A25">
        <v>1996</v>
      </c>
      <c r="C25">
        <v>11.915124743585171</v>
      </c>
      <c r="D25">
        <v>13.71465193155179</v>
      </c>
      <c r="E25">
        <v>6.4943291592128807</v>
      </c>
      <c r="F25">
        <v>11.748834632403856</v>
      </c>
      <c r="G25">
        <v>2.176576850034706</v>
      </c>
    </row>
    <row r="26" spans="1:7" x14ac:dyDescent="0.2">
      <c r="A26">
        <v>1997</v>
      </c>
      <c r="C26">
        <v>11.424543180456933</v>
      </c>
      <c r="D26">
        <v>11.647688520188586</v>
      </c>
      <c r="E26">
        <v>6.8756250000000003</v>
      </c>
      <c r="F26">
        <v>11.748570273446276</v>
      </c>
      <c r="G26">
        <v>2.1434296320913013</v>
      </c>
    </row>
    <row r="27" spans="1:7" x14ac:dyDescent="0.2">
      <c r="A27">
        <v>1998</v>
      </c>
      <c r="C27">
        <v>11.362015747036917</v>
      </c>
      <c r="D27">
        <v>11.227304151657389</v>
      </c>
      <c r="E27">
        <v>6.405811051693405</v>
      </c>
      <c r="F27">
        <v>11.641697609013542</v>
      </c>
      <c r="G27">
        <v>2.0889330218341127</v>
      </c>
    </row>
    <row r="28" spans="1:7" x14ac:dyDescent="0.2">
      <c r="A28">
        <v>1999</v>
      </c>
      <c r="C28">
        <v>11.022738426449436</v>
      </c>
      <c r="D28">
        <v>10.362663640622278</v>
      </c>
      <c r="E28">
        <v>6.667272727272727</v>
      </c>
      <c r="F28">
        <v>11.727163499420929</v>
      </c>
      <c r="G28">
        <v>2.0983523981566803</v>
      </c>
    </row>
    <row r="29" spans="1:7" x14ac:dyDescent="0.2">
      <c r="A29">
        <v>2000</v>
      </c>
      <c r="C29">
        <v>10.915679890500231</v>
      </c>
      <c r="D29">
        <v>9.6131755541971557</v>
      </c>
      <c r="E29">
        <v>8.0908896797153034</v>
      </c>
      <c r="F29">
        <v>12.040813435650421</v>
      </c>
      <c r="G29">
        <v>2.1226943793283057</v>
      </c>
    </row>
    <row r="30" spans="1:7" x14ac:dyDescent="0.2">
      <c r="A30">
        <v>2001</v>
      </c>
      <c r="C30">
        <v>11.056865933200301</v>
      </c>
      <c r="D30">
        <v>9.8750923483932826</v>
      </c>
      <c r="E30">
        <v>7.2233717834960069</v>
      </c>
      <c r="F30">
        <v>11.932513420087437</v>
      </c>
      <c r="G30">
        <v>2.1361374068629271</v>
      </c>
    </row>
    <row r="31" spans="1:7" x14ac:dyDescent="0.2">
      <c r="A31">
        <v>2002</v>
      </c>
      <c r="C31">
        <v>11.258777222935342</v>
      </c>
      <c r="D31">
        <v>9.6819319295578765</v>
      </c>
      <c r="E31">
        <v>6.6721016092847432</v>
      </c>
      <c r="F31">
        <v>11.936330042871651</v>
      </c>
      <c r="G31">
        <v>2.1927684849275906</v>
      </c>
    </row>
    <row r="32" spans="1:7" x14ac:dyDescent="0.2">
      <c r="A32">
        <v>2003</v>
      </c>
      <c r="C32">
        <v>11.282849527238385</v>
      </c>
      <c r="D32">
        <v>10.388273493694735</v>
      </c>
      <c r="E32">
        <v>7.558160838544878</v>
      </c>
      <c r="F32">
        <v>12.039452510002263</v>
      </c>
      <c r="G32">
        <v>2.3653226681882353</v>
      </c>
    </row>
    <row r="33" spans="1:7" x14ac:dyDescent="0.2">
      <c r="A33">
        <v>2004</v>
      </c>
      <c r="C33">
        <v>11.379295530298009</v>
      </c>
      <c r="D33">
        <v>9.3627010191278668</v>
      </c>
      <c r="E33">
        <v>10.244996573597373</v>
      </c>
      <c r="F33">
        <v>12.151471556178018</v>
      </c>
      <c r="G33">
        <v>2.5212049207468361</v>
      </c>
    </row>
    <row r="34" spans="1:7" x14ac:dyDescent="0.2">
      <c r="A34">
        <v>2005</v>
      </c>
      <c r="C34">
        <v>11.147590409432233</v>
      </c>
      <c r="D34">
        <v>8.6839871779920852</v>
      </c>
      <c r="E34">
        <v>10.691525423728812</v>
      </c>
      <c r="F34">
        <v>12.098967252963247</v>
      </c>
      <c r="G34">
        <v>2.6555122419812429</v>
      </c>
    </row>
    <row r="35" spans="1:7" x14ac:dyDescent="0.2">
      <c r="A35">
        <v>2006</v>
      </c>
      <c r="C35">
        <v>11.024711519890891</v>
      </c>
      <c r="D35">
        <v>10.118983931648076</v>
      </c>
      <c r="E35">
        <v>11.044791629971465</v>
      </c>
      <c r="F35">
        <v>12.045840858854721</v>
      </c>
      <c r="G35">
        <v>2.7923439482214598</v>
      </c>
    </row>
    <row r="36" spans="1:7" x14ac:dyDescent="0.2">
      <c r="A36">
        <v>2007</v>
      </c>
      <c r="C36">
        <v>10.830856280082356</v>
      </c>
      <c r="D36">
        <v>9.2134295033652318</v>
      </c>
      <c r="E36">
        <v>11.282079391742553</v>
      </c>
      <c r="F36">
        <v>12.020904058020832</v>
      </c>
      <c r="G36">
        <v>2.8308927422297918</v>
      </c>
    </row>
    <row r="37" spans="1:7" x14ac:dyDescent="0.2">
      <c r="A37">
        <v>2008</v>
      </c>
      <c r="C37">
        <v>10.800592353221925</v>
      </c>
      <c r="D37">
        <v>8.6321287908284905</v>
      </c>
      <c r="E37">
        <v>11.718150830847891</v>
      </c>
      <c r="F37">
        <v>11.764102480877421</v>
      </c>
      <c r="G37">
        <v>3.0358073878307454</v>
      </c>
    </row>
    <row r="38" spans="1:7" x14ac:dyDescent="0.2">
      <c r="A38">
        <v>2009</v>
      </c>
      <c r="C38">
        <v>10.52601729614574</v>
      </c>
      <c r="D38">
        <v>8.0549119651210059</v>
      </c>
      <c r="E38">
        <v>10.221738898851269</v>
      </c>
      <c r="F38">
        <v>11.056109779521496</v>
      </c>
      <c r="G38">
        <v>2.9901246962633934</v>
      </c>
    </row>
    <row r="39" spans="1:7" x14ac:dyDescent="0.2">
      <c r="A39">
        <v>2010</v>
      </c>
      <c r="C39">
        <v>11.155669796334651</v>
      </c>
      <c r="D39">
        <v>8.2584924192676468</v>
      </c>
      <c r="E39">
        <v>11.663772954924875</v>
      </c>
      <c r="F39">
        <v>11.349926240793502</v>
      </c>
      <c r="G39">
        <v>3.2264563799856418</v>
      </c>
    </row>
    <row r="40" spans="1:7" x14ac:dyDescent="0.2">
      <c r="A40">
        <v>2011</v>
      </c>
      <c r="C40">
        <v>10.525581148205537</v>
      </c>
      <c r="D40">
        <v>7.2983580501248353</v>
      </c>
      <c r="E40">
        <v>12.440341008964667</v>
      </c>
      <c r="F40">
        <v>11.098354728882327</v>
      </c>
      <c r="G40">
        <v>3.4248438031840491</v>
      </c>
    </row>
    <row r="41" spans="1:7" x14ac:dyDescent="0.2">
      <c r="A41">
        <v>2012</v>
      </c>
      <c r="B41">
        <v>39.445663037189</v>
      </c>
      <c r="C41">
        <v>10.251646467476322</v>
      </c>
      <c r="D41">
        <v>6.51480084670286</v>
      </c>
      <c r="E41">
        <v>10.005016722408026</v>
      </c>
      <c r="F41">
        <v>10.965683666265233</v>
      </c>
      <c r="G41">
        <v>3.4951104849450161</v>
      </c>
    </row>
    <row r="42" spans="1:7" x14ac:dyDescent="0.2">
      <c r="A42">
        <v>2013</v>
      </c>
      <c r="B42">
        <v>33.89940320630339</v>
      </c>
      <c r="C42">
        <v>10.332102626259548</v>
      </c>
      <c r="D42">
        <v>6.6346400989361944</v>
      </c>
      <c r="E42">
        <v>9.8032505355593731</v>
      </c>
      <c r="F42">
        <v>10.907684219727022</v>
      </c>
      <c r="G42">
        <v>3.4766252526507948</v>
      </c>
    </row>
    <row r="43" spans="1:7" x14ac:dyDescent="0.2">
      <c r="A43">
        <v>2014</v>
      </c>
      <c r="B43">
        <v>37.72628905322977</v>
      </c>
      <c r="C43">
        <v>10.013851460965807</v>
      </c>
      <c r="D43">
        <v>5.8733338944533289</v>
      </c>
      <c r="E43">
        <v>8.9891819877431374</v>
      </c>
      <c r="F43">
        <v>10.772573757708582</v>
      </c>
      <c r="G43">
        <v>3.48835881201083</v>
      </c>
    </row>
    <row r="44" spans="1:7" x14ac:dyDescent="0.2">
      <c r="A44">
        <v>2015</v>
      </c>
      <c r="B44">
        <v>40.481377389542978</v>
      </c>
      <c r="C44">
        <v>10.182573616184678</v>
      </c>
      <c r="D44">
        <v>5.4222855949423971</v>
      </c>
      <c r="E44">
        <v>9.0835263927005752</v>
      </c>
      <c r="F44">
        <v>10.648999205461266</v>
      </c>
      <c r="G44">
        <v>3.4457896819128218</v>
      </c>
    </row>
    <row r="45" spans="1:7" x14ac:dyDescent="0.2">
      <c r="A45">
        <v>2016</v>
      </c>
      <c r="B45">
        <v>33.76146156929552</v>
      </c>
      <c r="C45">
        <v>10.027972707960641</v>
      </c>
      <c r="D45">
        <v>5.5491446418564214</v>
      </c>
      <c r="E45">
        <v>9.071886235005163</v>
      </c>
      <c r="F45">
        <v>10.392751562249234</v>
      </c>
      <c r="G45">
        <v>3.4039693053566156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2AFB-B955-CC41-8AC6-D80CF9157580}">
  <dimension ref="A1:U336"/>
  <sheetViews>
    <sheetView topLeftCell="M10" zoomScale="169" zoomScaleNormal="100" workbookViewId="0">
      <selection activeCell="P34" sqref="P34"/>
    </sheetView>
  </sheetViews>
  <sheetFormatPr baseColWidth="10" defaultRowHeight="16" x14ac:dyDescent="0.2"/>
  <sheetData>
    <row r="1" spans="1:13" x14ac:dyDescent="0.2">
      <c r="A1" t="s">
        <v>506</v>
      </c>
    </row>
    <row r="2" spans="1:13" x14ac:dyDescent="0.2">
      <c r="C2" t="s">
        <v>117</v>
      </c>
      <c r="D2" t="s">
        <v>505</v>
      </c>
    </row>
    <row r="3" spans="1:13" x14ac:dyDescent="0.2">
      <c r="C3" t="s">
        <v>274</v>
      </c>
    </row>
    <row r="4" spans="1:13" x14ac:dyDescent="0.2">
      <c r="C4" t="s">
        <v>275</v>
      </c>
      <c r="D4">
        <v>530</v>
      </c>
    </row>
    <row r="5" spans="1:13" x14ac:dyDescent="0.2">
      <c r="C5" t="s">
        <v>276</v>
      </c>
      <c r="D5">
        <v>2960</v>
      </c>
    </row>
    <row r="6" spans="1:13" x14ac:dyDescent="0.2">
      <c r="C6" t="s">
        <v>277</v>
      </c>
      <c r="D6">
        <v>5220</v>
      </c>
      <c r="F6" s="30"/>
      <c r="G6" s="30"/>
      <c r="H6" s="30"/>
      <c r="I6" s="30"/>
    </row>
    <row r="7" spans="1:13" x14ac:dyDescent="0.2">
      <c r="C7" t="s">
        <v>278</v>
      </c>
      <c r="F7" s="30"/>
      <c r="G7" s="30"/>
      <c r="H7" s="30"/>
      <c r="I7" s="30"/>
      <c r="M7" t="s">
        <v>531</v>
      </c>
    </row>
    <row r="8" spans="1:13" x14ac:dyDescent="0.2">
      <c r="C8" t="s">
        <v>279</v>
      </c>
      <c r="D8">
        <v>6491.0112198455854</v>
      </c>
      <c r="F8" s="30"/>
      <c r="G8" s="30"/>
      <c r="H8" s="30"/>
      <c r="I8" s="30"/>
    </row>
    <row r="9" spans="1:13" x14ac:dyDescent="0.2">
      <c r="C9" t="s">
        <v>280</v>
      </c>
      <c r="D9">
        <v>43470</v>
      </c>
      <c r="F9" s="30"/>
      <c r="G9" s="30"/>
      <c r="H9" s="30"/>
      <c r="I9" s="30"/>
      <c r="L9" t="s">
        <v>51</v>
      </c>
      <c r="M9" s="32">
        <v>820</v>
      </c>
    </row>
    <row r="10" spans="1:13" x14ac:dyDescent="0.2">
      <c r="C10" t="s">
        <v>36</v>
      </c>
      <c r="D10">
        <v>11130</v>
      </c>
      <c r="F10" s="30"/>
      <c r="G10" s="13"/>
      <c r="H10" s="30"/>
      <c r="I10" s="30"/>
      <c r="L10" t="s">
        <v>45</v>
      </c>
      <c r="M10" s="32">
        <v>1390</v>
      </c>
    </row>
    <row r="11" spans="1:13" x14ac:dyDescent="0.2">
      <c r="C11" t="s">
        <v>281</v>
      </c>
      <c r="D11">
        <v>4680</v>
      </c>
      <c r="F11" s="30"/>
      <c r="G11" s="13"/>
      <c r="H11" s="30"/>
      <c r="I11" s="30"/>
      <c r="L11" t="s">
        <v>47</v>
      </c>
      <c r="M11" s="32">
        <v>2120</v>
      </c>
    </row>
    <row r="12" spans="1:13" x14ac:dyDescent="0.2">
      <c r="C12" t="s">
        <v>282</v>
      </c>
      <c r="F12" s="30"/>
      <c r="G12" s="13"/>
      <c r="H12" s="30"/>
      <c r="I12" s="30"/>
      <c r="L12" t="s">
        <v>38</v>
      </c>
      <c r="M12" s="32">
        <v>3790</v>
      </c>
    </row>
    <row r="13" spans="1:13" x14ac:dyDescent="0.2">
      <c r="C13" t="s">
        <v>283</v>
      </c>
      <c r="D13">
        <v>16600</v>
      </c>
      <c r="F13" s="30"/>
      <c r="G13" s="13"/>
      <c r="H13" s="31"/>
      <c r="I13" s="30"/>
      <c r="L13" t="s">
        <v>39</v>
      </c>
      <c r="M13" s="32">
        <v>6510</v>
      </c>
    </row>
    <row r="14" spans="1:13" x14ac:dyDescent="0.2">
      <c r="C14" t="s">
        <v>30</v>
      </c>
      <c r="D14">
        <v>55100</v>
      </c>
      <c r="F14" s="30"/>
      <c r="G14" s="13"/>
      <c r="H14" s="30"/>
      <c r="I14" s="30"/>
      <c r="L14" t="s">
        <v>43</v>
      </c>
      <c r="M14" s="32">
        <v>9130</v>
      </c>
    </row>
    <row r="15" spans="1:13" x14ac:dyDescent="0.2">
      <c r="C15" t="s">
        <v>284</v>
      </c>
      <c r="D15">
        <v>51460</v>
      </c>
      <c r="F15" s="30"/>
      <c r="G15" s="13"/>
      <c r="H15" s="30"/>
      <c r="I15" s="30"/>
      <c r="L15" t="s">
        <v>40</v>
      </c>
      <c r="M15" s="32">
        <v>9480</v>
      </c>
    </row>
    <row r="16" spans="1:13" x14ac:dyDescent="0.2">
      <c r="C16" t="s">
        <v>285</v>
      </c>
      <c r="D16">
        <v>4480</v>
      </c>
      <c r="F16" s="30"/>
      <c r="G16" s="13"/>
      <c r="H16" s="30"/>
      <c r="I16" s="30"/>
      <c r="L16" t="s">
        <v>44</v>
      </c>
      <c r="M16" s="32">
        <v>10390</v>
      </c>
    </row>
    <row r="17" spans="3:13" x14ac:dyDescent="0.2">
      <c r="C17" t="s">
        <v>286</v>
      </c>
      <c r="D17">
        <v>280</v>
      </c>
      <c r="F17" s="30"/>
      <c r="G17" s="13"/>
      <c r="H17" s="30"/>
      <c r="I17" s="30"/>
      <c r="L17" t="s">
        <v>444</v>
      </c>
      <c r="M17" s="32">
        <v>11260</v>
      </c>
    </row>
    <row r="18" spans="3:13" x14ac:dyDescent="0.2">
      <c r="C18" t="s">
        <v>287</v>
      </c>
      <c r="D18">
        <v>48030</v>
      </c>
      <c r="F18" s="30"/>
      <c r="G18" s="13"/>
      <c r="H18" s="30"/>
      <c r="I18" s="30"/>
      <c r="L18" t="s">
        <v>166</v>
      </c>
      <c r="M18" s="32">
        <v>20350</v>
      </c>
    </row>
    <row r="19" spans="3:13" x14ac:dyDescent="0.2">
      <c r="C19" t="s">
        <v>288</v>
      </c>
      <c r="D19">
        <v>1250</v>
      </c>
      <c r="F19" s="30"/>
      <c r="G19" s="13"/>
      <c r="H19" s="30"/>
      <c r="I19" s="30"/>
      <c r="L19" t="s">
        <v>434</v>
      </c>
      <c r="M19" s="32">
        <v>21970</v>
      </c>
    </row>
    <row r="20" spans="3:13" x14ac:dyDescent="0.2">
      <c r="C20" t="s">
        <v>289</v>
      </c>
      <c r="D20">
        <v>780</v>
      </c>
      <c r="G20" s="12"/>
      <c r="L20" t="s">
        <v>529</v>
      </c>
      <c r="M20" s="32">
        <v>35807.040425388695</v>
      </c>
    </row>
    <row r="21" spans="3:13" x14ac:dyDescent="0.2">
      <c r="C21" t="s">
        <v>290</v>
      </c>
      <c r="D21">
        <v>1940</v>
      </c>
      <c r="G21" s="12"/>
      <c r="L21" t="s">
        <v>32</v>
      </c>
      <c r="M21" s="32">
        <v>41710</v>
      </c>
    </row>
    <row r="22" spans="3:13" x14ac:dyDescent="0.2">
      <c r="C22" t="s">
        <v>291</v>
      </c>
      <c r="D22">
        <v>9570</v>
      </c>
      <c r="G22" s="12"/>
      <c r="L22" t="s">
        <v>336</v>
      </c>
      <c r="M22" s="32">
        <v>42450</v>
      </c>
    </row>
    <row r="23" spans="3:13" x14ac:dyDescent="0.2">
      <c r="C23" t="s">
        <v>292</v>
      </c>
      <c r="D23">
        <v>22110</v>
      </c>
      <c r="G23" s="12"/>
      <c r="L23" t="s">
        <v>31</v>
      </c>
      <c r="M23" s="32">
        <v>42760</v>
      </c>
    </row>
    <row r="24" spans="3:13" x14ac:dyDescent="0.2">
      <c r="C24" t="s">
        <v>293</v>
      </c>
      <c r="D24">
        <v>33460</v>
      </c>
      <c r="G24" s="12"/>
      <c r="L24" t="s">
        <v>27</v>
      </c>
      <c r="M24" s="32">
        <v>46370</v>
      </c>
    </row>
    <row r="25" spans="3:13" x14ac:dyDescent="0.2">
      <c r="C25" t="s">
        <v>294</v>
      </c>
      <c r="D25">
        <v>6170</v>
      </c>
      <c r="G25" s="12"/>
      <c r="L25" t="s">
        <v>18</v>
      </c>
      <c r="M25" s="33">
        <v>51913.501557266398</v>
      </c>
    </row>
    <row r="26" spans="3:13" x14ac:dyDescent="0.2">
      <c r="C26" t="s">
        <v>295</v>
      </c>
      <c r="D26">
        <v>6290</v>
      </c>
      <c r="G26" s="12"/>
      <c r="L26" t="s">
        <v>151</v>
      </c>
      <c r="M26" s="32">
        <v>53100</v>
      </c>
    </row>
    <row r="27" spans="3:13" x14ac:dyDescent="0.2">
      <c r="C27" t="s">
        <v>296</v>
      </c>
      <c r="D27">
        <v>4480</v>
      </c>
      <c r="G27" s="12"/>
      <c r="L27" t="s">
        <v>30</v>
      </c>
      <c r="M27" s="32">
        <v>55100</v>
      </c>
    </row>
    <row r="28" spans="3:13" x14ac:dyDescent="0.2">
      <c r="C28" t="s">
        <v>297</v>
      </c>
      <c r="D28">
        <v>117730</v>
      </c>
      <c r="G28" s="12"/>
      <c r="L28" t="s">
        <v>33</v>
      </c>
      <c r="M28" s="32">
        <v>63950</v>
      </c>
    </row>
    <row r="29" spans="3:13" x14ac:dyDescent="0.2">
      <c r="C29" t="s">
        <v>298</v>
      </c>
      <c r="D29">
        <v>3520</v>
      </c>
      <c r="G29" s="12"/>
      <c r="L29" t="s">
        <v>530</v>
      </c>
      <c r="M29" s="32">
        <v>65850</v>
      </c>
    </row>
    <row r="30" spans="3:13" x14ac:dyDescent="0.2">
      <c r="C30" t="s">
        <v>43</v>
      </c>
      <c r="D30">
        <v>9130</v>
      </c>
      <c r="G30" s="12"/>
      <c r="L30" t="s">
        <v>24</v>
      </c>
      <c r="M30" s="32">
        <v>72850</v>
      </c>
    </row>
    <row r="31" spans="3:13" x14ac:dyDescent="0.2">
      <c r="C31" t="s">
        <v>299</v>
      </c>
      <c r="D31">
        <v>17380</v>
      </c>
      <c r="G31" s="12"/>
    </row>
    <row r="32" spans="3:13" x14ac:dyDescent="0.2">
      <c r="C32" t="s">
        <v>300</v>
      </c>
      <c r="D32">
        <v>32230</v>
      </c>
      <c r="G32" s="12"/>
    </row>
    <row r="33" spans="3:7" x14ac:dyDescent="0.2">
      <c r="C33" t="s">
        <v>301</v>
      </c>
      <c r="D33">
        <v>3140</v>
      </c>
      <c r="G33" s="12"/>
    </row>
    <row r="34" spans="3:7" x14ac:dyDescent="0.2">
      <c r="C34" t="s">
        <v>302</v>
      </c>
      <c r="D34">
        <v>7650</v>
      </c>
      <c r="G34" s="12"/>
    </row>
    <row r="35" spans="3:7" x14ac:dyDescent="0.2">
      <c r="C35" t="s">
        <v>303</v>
      </c>
      <c r="D35">
        <v>520</v>
      </c>
      <c r="G35" s="12"/>
    </row>
    <row r="36" spans="3:7" x14ac:dyDescent="0.2">
      <c r="C36" t="s">
        <v>27</v>
      </c>
      <c r="D36">
        <v>46370</v>
      </c>
      <c r="G36" s="12"/>
    </row>
    <row r="37" spans="3:7" x14ac:dyDescent="0.2">
      <c r="C37" t="s">
        <v>304</v>
      </c>
      <c r="D37">
        <v>15889.87625654092</v>
      </c>
      <c r="G37" s="12"/>
    </row>
    <row r="38" spans="3:7" x14ac:dyDescent="0.2">
      <c r="C38" t="s">
        <v>305</v>
      </c>
      <c r="D38">
        <v>85500</v>
      </c>
      <c r="G38" s="12"/>
    </row>
    <row r="39" spans="3:7" x14ac:dyDescent="0.2">
      <c r="C39" t="s">
        <v>306</v>
      </c>
      <c r="G39" s="12"/>
    </row>
    <row r="40" spans="3:7" x14ac:dyDescent="0.2">
      <c r="C40" t="s">
        <v>307</v>
      </c>
      <c r="D40">
        <v>15010</v>
      </c>
      <c r="G40" s="12"/>
    </row>
    <row r="41" spans="3:7" ht="17" thickBot="1" x14ac:dyDescent="0.25">
      <c r="C41" t="s">
        <v>44</v>
      </c>
      <c r="D41">
        <v>10390</v>
      </c>
      <c r="G41" s="15"/>
    </row>
    <row r="42" spans="3:7" x14ac:dyDescent="0.2">
      <c r="C42" t="s">
        <v>308</v>
      </c>
      <c r="D42">
        <v>2290</v>
      </c>
    </row>
    <row r="43" spans="3:7" x14ac:dyDescent="0.2">
      <c r="C43" t="s">
        <v>309</v>
      </c>
      <c r="D43">
        <v>1500</v>
      </c>
    </row>
    <row r="44" spans="3:7" x14ac:dyDescent="0.2">
      <c r="C44" t="s">
        <v>310</v>
      </c>
      <c r="D44">
        <v>530</v>
      </c>
    </row>
    <row r="45" spans="3:7" x14ac:dyDescent="0.2">
      <c r="C45" t="s">
        <v>311</v>
      </c>
      <c r="D45">
        <v>1720</v>
      </c>
    </row>
    <row r="46" spans="3:7" x14ac:dyDescent="0.2">
      <c r="C46" t="s">
        <v>39</v>
      </c>
      <c r="D46">
        <v>6510</v>
      </c>
    </row>
    <row r="47" spans="3:7" x14ac:dyDescent="0.2">
      <c r="C47" t="s">
        <v>312</v>
      </c>
      <c r="D47">
        <v>1400</v>
      </c>
    </row>
    <row r="48" spans="3:7" x14ac:dyDescent="0.2">
      <c r="C48" t="s">
        <v>313</v>
      </c>
      <c r="D48">
        <v>3630</v>
      </c>
    </row>
    <row r="49" spans="3:4" x14ac:dyDescent="0.2">
      <c r="C49" t="s">
        <v>314</v>
      </c>
      <c r="D49">
        <v>11700</v>
      </c>
    </row>
    <row r="50" spans="3:4" x14ac:dyDescent="0.2">
      <c r="C50" t="s">
        <v>315</v>
      </c>
      <c r="D50">
        <v>10088.334214569801</v>
      </c>
    </row>
    <row r="51" spans="3:4" x14ac:dyDescent="0.2">
      <c r="C51" t="s">
        <v>42</v>
      </c>
    </row>
    <row r="52" spans="3:4" x14ac:dyDescent="0.2">
      <c r="C52" t="s">
        <v>166</v>
      </c>
      <c r="D52">
        <v>20350</v>
      </c>
    </row>
    <row r="53" spans="3:4" x14ac:dyDescent="0.2">
      <c r="C53" t="s">
        <v>316</v>
      </c>
    </row>
    <row r="54" spans="3:4" x14ac:dyDescent="0.2">
      <c r="C54" t="s">
        <v>317</v>
      </c>
      <c r="D54">
        <v>27710</v>
      </c>
    </row>
    <row r="55" spans="3:4" x14ac:dyDescent="0.2">
      <c r="C55" t="s">
        <v>318</v>
      </c>
      <c r="D55">
        <v>21940</v>
      </c>
    </row>
    <row r="56" spans="3:4" x14ac:dyDescent="0.2">
      <c r="C56" t="s">
        <v>34</v>
      </c>
      <c r="D56">
        <v>48580</v>
      </c>
    </row>
    <row r="57" spans="3:4" x14ac:dyDescent="0.2">
      <c r="C57" t="s">
        <v>319</v>
      </c>
      <c r="D57">
        <v>3310</v>
      </c>
    </row>
    <row r="58" spans="3:4" x14ac:dyDescent="0.2">
      <c r="C58" t="s">
        <v>320</v>
      </c>
      <c r="D58">
        <v>7920</v>
      </c>
    </row>
    <row r="59" spans="3:4" x14ac:dyDescent="0.2">
      <c r="C59" t="s">
        <v>33</v>
      </c>
      <c r="D59">
        <v>63950</v>
      </c>
    </row>
    <row r="60" spans="3:4" x14ac:dyDescent="0.2">
      <c r="C60" t="s">
        <v>321</v>
      </c>
      <c r="D60">
        <v>8080</v>
      </c>
    </row>
    <row r="61" spans="3:4" x14ac:dyDescent="0.2">
      <c r="C61" t="s">
        <v>322</v>
      </c>
      <c r="D61">
        <v>4010</v>
      </c>
    </row>
    <row r="62" spans="3:4" x14ac:dyDescent="0.2">
      <c r="C62" t="s">
        <v>323</v>
      </c>
      <c r="D62">
        <v>8285.401034227425</v>
      </c>
    </row>
    <row r="63" spans="3:4" x14ac:dyDescent="0.2">
      <c r="C63" t="s">
        <v>324</v>
      </c>
      <c r="D63">
        <v>3626.5388711937594</v>
      </c>
    </row>
    <row r="64" spans="3:4" x14ac:dyDescent="0.2">
      <c r="C64" t="s">
        <v>325</v>
      </c>
      <c r="D64">
        <v>11718.036322564107</v>
      </c>
    </row>
    <row r="65" spans="3:4" x14ac:dyDescent="0.2">
      <c r="C65" t="s">
        <v>326</v>
      </c>
      <c r="D65">
        <v>8036.5881369461222</v>
      </c>
    </row>
    <row r="66" spans="3:4" x14ac:dyDescent="0.2">
      <c r="C66" t="s">
        <v>327</v>
      </c>
      <c r="D66">
        <v>25203.44661196271</v>
      </c>
    </row>
    <row r="67" spans="3:4" x14ac:dyDescent="0.2">
      <c r="C67" t="s">
        <v>328</v>
      </c>
      <c r="D67">
        <v>6090</v>
      </c>
    </row>
    <row r="68" spans="3:4" x14ac:dyDescent="0.2">
      <c r="C68" t="s">
        <v>329</v>
      </c>
      <c r="D68">
        <v>2690</v>
      </c>
    </row>
    <row r="69" spans="3:4" x14ac:dyDescent="0.2">
      <c r="C69" t="s">
        <v>330</v>
      </c>
      <c r="D69">
        <v>40069.12114062332</v>
      </c>
    </row>
    <row r="70" spans="3:4" x14ac:dyDescent="0.2">
      <c r="C70" t="s">
        <v>52</v>
      </c>
    </row>
    <row r="71" spans="3:4" x14ac:dyDescent="0.2">
      <c r="C71" t="s">
        <v>331</v>
      </c>
      <c r="D71">
        <v>30390</v>
      </c>
    </row>
    <row r="72" spans="3:4" x14ac:dyDescent="0.2">
      <c r="C72" t="s">
        <v>332</v>
      </c>
      <c r="D72">
        <v>23260</v>
      </c>
    </row>
    <row r="73" spans="3:4" x14ac:dyDescent="0.2">
      <c r="C73" t="s">
        <v>53</v>
      </c>
      <c r="D73">
        <v>850</v>
      </c>
    </row>
    <row r="74" spans="3:4" x14ac:dyDescent="0.2">
      <c r="C74" t="s">
        <v>333</v>
      </c>
      <c r="D74">
        <v>35807.040425388695</v>
      </c>
    </row>
    <row r="75" spans="3:4" x14ac:dyDescent="0.2">
      <c r="C75" t="s">
        <v>334</v>
      </c>
      <c r="D75">
        <v>2051.8724209677316</v>
      </c>
    </row>
    <row r="76" spans="3:4" x14ac:dyDescent="0.2">
      <c r="C76" t="s">
        <v>272</v>
      </c>
      <c r="D76">
        <v>50010</v>
      </c>
    </row>
    <row r="77" spans="3:4" x14ac:dyDescent="0.2">
      <c r="C77" t="s">
        <v>335</v>
      </c>
      <c r="D77">
        <v>5800</v>
      </c>
    </row>
    <row r="78" spans="3:4" x14ac:dyDescent="0.2">
      <c r="C78" t="s">
        <v>336</v>
      </c>
      <c r="D78">
        <v>42450</v>
      </c>
    </row>
    <row r="79" spans="3:4" x14ac:dyDescent="0.2">
      <c r="C79" t="s">
        <v>337</v>
      </c>
    </row>
    <row r="80" spans="3:4" x14ac:dyDescent="0.2">
      <c r="C80" t="s">
        <v>338</v>
      </c>
    </row>
    <row r="81" spans="3:5" x14ac:dyDescent="0.2">
      <c r="C81" t="s">
        <v>339</v>
      </c>
      <c r="D81">
        <v>7170</v>
      </c>
    </row>
    <row r="82" spans="3:5" x14ac:dyDescent="0.2">
      <c r="C82" t="s">
        <v>340</v>
      </c>
      <c r="D82">
        <v>42220</v>
      </c>
    </row>
    <row r="83" spans="3:5" x14ac:dyDescent="0.2">
      <c r="C83" t="s">
        <v>341</v>
      </c>
      <c r="D83">
        <v>4780</v>
      </c>
    </row>
    <row r="84" spans="3:5" x14ac:dyDescent="0.2">
      <c r="C84" t="s">
        <v>342</v>
      </c>
      <c r="D84">
        <v>2220</v>
      </c>
    </row>
    <row r="85" spans="3:5" x14ac:dyDescent="0.2">
      <c r="C85" t="s">
        <v>343</v>
      </c>
    </row>
    <row r="86" spans="3:5" x14ac:dyDescent="0.2">
      <c r="C86" t="s">
        <v>344</v>
      </c>
      <c r="D86">
        <v>930</v>
      </c>
    </row>
    <row r="87" spans="3:5" x14ac:dyDescent="0.2">
      <c r="C87" t="s">
        <v>345</v>
      </c>
      <c r="D87">
        <v>750</v>
      </c>
    </row>
    <row r="88" spans="3:5" x14ac:dyDescent="0.2">
      <c r="C88" t="s">
        <v>51</v>
      </c>
      <c r="D88">
        <v>820</v>
      </c>
    </row>
    <row r="89" spans="3:5" x14ac:dyDescent="0.2">
      <c r="C89" t="s">
        <v>346</v>
      </c>
      <c r="D89">
        <v>6460</v>
      </c>
    </row>
    <row r="90" spans="3:5" x14ac:dyDescent="0.2">
      <c r="C90" t="s">
        <v>35</v>
      </c>
      <c r="D90">
        <v>19750</v>
      </c>
    </row>
    <row r="91" spans="3:5" x14ac:dyDescent="0.2">
      <c r="C91" t="s">
        <v>347</v>
      </c>
      <c r="D91">
        <v>9840</v>
      </c>
    </row>
    <row r="92" spans="3:5" x14ac:dyDescent="0.2">
      <c r="C92" s="27" t="s">
        <v>18</v>
      </c>
      <c r="D92" s="27">
        <v>51913.501557266398</v>
      </c>
      <c r="E92" t="s">
        <v>525</v>
      </c>
    </row>
    <row r="93" spans="3:5" x14ac:dyDescent="0.2">
      <c r="C93" t="s">
        <v>348</v>
      </c>
      <c r="D93">
        <v>4610</v>
      </c>
    </row>
    <row r="94" spans="3:5" x14ac:dyDescent="0.2">
      <c r="C94" t="s">
        <v>349</v>
      </c>
    </row>
    <row r="95" spans="3:5" x14ac:dyDescent="0.2">
      <c r="C95" t="s">
        <v>350</v>
      </c>
      <c r="D95">
        <v>6630</v>
      </c>
    </row>
    <row r="96" spans="3:5" x14ac:dyDescent="0.2">
      <c r="C96" t="s">
        <v>200</v>
      </c>
      <c r="D96">
        <v>45348.448940806382</v>
      </c>
    </row>
    <row r="97" spans="3:4" x14ac:dyDescent="0.2">
      <c r="C97" t="s">
        <v>351</v>
      </c>
      <c r="D97">
        <v>50800</v>
      </c>
    </row>
    <row r="98" spans="3:4" x14ac:dyDescent="0.2">
      <c r="C98" t="s">
        <v>352</v>
      </c>
      <c r="D98">
        <v>2390</v>
      </c>
    </row>
    <row r="99" spans="3:4" x14ac:dyDescent="0.2">
      <c r="C99" t="s">
        <v>353</v>
      </c>
      <c r="D99">
        <v>969.28019191646604</v>
      </c>
    </row>
    <row r="100" spans="3:4" x14ac:dyDescent="0.2">
      <c r="C100" t="s">
        <v>354</v>
      </c>
      <c r="D100">
        <v>14980</v>
      </c>
    </row>
    <row r="101" spans="3:4" x14ac:dyDescent="0.2">
      <c r="C101" t="s">
        <v>355</v>
      </c>
      <c r="D101">
        <v>1330</v>
      </c>
    </row>
    <row r="102" spans="3:4" x14ac:dyDescent="0.2">
      <c r="C102" t="s">
        <v>356</v>
      </c>
      <c r="D102">
        <v>16500</v>
      </c>
    </row>
    <row r="103" spans="3:4" x14ac:dyDescent="0.2">
      <c r="C103" t="s">
        <v>357</v>
      </c>
      <c r="D103">
        <v>6568.3979186885417</v>
      </c>
    </row>
    <row r="104" spans="3:4" x14ac:dyDescent="0.2">
      <c r="C104" t="s">
        <v>358</v>
      </c>
      <c r="D104">
        <v>5232.4551526781343</v>
      </c>
    </row>
    <row r="105" spans="3:4" x14ac:dyDescent="0.2">
      <c r="C105" t="s">
        <v>359</v>
      </c>
      <c r="D105">
        <v>1385.4481106881844</v>
      </c>
    </row>
    <row r="106" spans="3:4" x14ac:dyDescent="0.2">
      <c r="C106" t="s">
        <v>360</v>
      </c>
      <c r="D106">
        <v>1729.4534932637866</v>
      </c>
    </row>
    <row r="107" spans="3:4" x14ac:dyDescent="0.2">
      <c r="C107" t="s">
        <v>361</v>
      </c>
      <c r="D107">
        <v>4050</v>
      </c>
    </row>
    <row r="108" spans="3:4" x14ac:dyDescent="0.2">
      <c r="C108" t="s">
        <v>362</v>
      </c>
      <c r="D108">
        <v>1216.9505530778245</v>
      </c>
    </row>
    <row r="109" spans="3:4" x14ac:dyDescent="0.2">
      <c r="C109" t="s">
        <v>363</v>
      </c>
    </row>
    <row r="110" spans="3:4" x14ac:dyDescent="0.2">
      <c r="C110" t="s">
        <v>47</v>
      </c>
      <c r="D110">
        <v>2120</v>
      </c>
    </row>
    <row r="111" spans="3:4" x14ac:dyDescent="0.2">
      <c r="C111" t="s">
        <v>364</v>
      </c>
    </row>
    <row r="112" spans="3:4" x14ac:dyDescent="0.2">
      <c r="C112" t="s">
        <v>365</v>
      </c>
      <c r="D112">
        <v>64000</v>
      </c>
    </row>
    <row r="113" spans="3:4" x14ac:dyDescent="0.2">
      <c r="C113" t="s">
        <v>366</v>
      </c>
    </row>
    <row r="114" spans="3:4" x14ac:dyDescent="0.2">
      <c r="C114" t="s">
        <v>46</v>
      </c>
      <c r="D114">
        <v>5740</v>
      </c>
    </row>
    <row r="115" spans="3:4" x14ac:dyDescent="0.2">
      <c r="C115" t="s">
        <v>24</v>
      </c>
      <c r="D115">
        <v>72850</v>
      </c>
    </row>
    <row r="116" spans="3:4" x14ac:dyDescent="0.2">
      <c r="C116" t="s">
        <v>367</v>
      </c>
      <c r="D116">
        <v>43110</v>
      </c>
    </row>
    <row r="117" spans="3:4" x14ac:dyDescent="0.2">
      <c r="C117" t="s">
        <v>368</v>
      </c>
      <c r="D117">
        <v>34530</v>
      </c>
    </row>
    <row r="118" spans="3:4" x14ac:dyDescent="0.2">
      <c r="C118" t="s">
        <v>369</v>
      </c>
      <c r="D118">
        <v>5320</v>
      </c>
    </row>
    <row r="119" spans="3:4" x14ac:dyDescent="0.2">
      <c r="C119" t="s">
        <v>370</v>
      </c>
      <c r="D119">
        <v>4410</v>
      </c>
    </row>
    <row r="120" spans="3:4" x14ac:dyDescent="0.2">
      <c r="C120" t="s">
        <v>32</v>
      </c>
      <c r="D120">
        <v>41710</v>
      </c>
    </row>
    <row r="121" spans="3:4" x14ac:dyDescent="0.2">
      <c r="C121" t="s">
        <v>371</v>
      </c>
      <c r="D121">
        <v>8820</v>
      </c>
    </row>
    <row r="122" spans="3:4" x14ac:dyDescent="0.2">
      <c r="C122" t="s">
        <v>372</v>
      </c>
      <c r="D122">
        <v>1750</v>
      </c>
    </row>
    <row r="123" spans="3:4" x14ac:dyDescent="0.2">
      <c r="C123" t="s">
        <v>373</v>
      </c>
      <c r="D123">
        <v>1240</v>
      </c>
    </row>
    <row r="124" spans="3:4" x14ac:dyDescent="0.2">
      <c r="C124" t="s">
        <v>374</v>
      </c>
      <c r="D124">
        <v>1530</v>
      </c>
    </row>
    <row r="125" spans="3:4" x14ac:dyDescent="0.2">
      <c r="C125" t="s">
        <v>375</v>
      </c>
      <c r="D125">
        <v>3350</v>
      </c>
    </row>
    <row r="126" spans="3:4" x14ac:dyDescent="0.2">
      <c r="C126" t="s">
        <v>376</v>
      </c>
      <c r="D126">
        <v>19290</v>
      </c>
    </row>
    <row r="127" spans="3:4" x14ac:dyDescent="0.2">
      <c r="C127" t="s">
        <v>377</v>
      </c>
      <c r="D127">
        <v>33790</v>
      </c>
    </row>
    <row r="128" spans="3:4" x14ac:dyDescent="0.2">
      <c r="C128" t="s">
        <v>378</v>
      </c>
    </row>
    <row r="129" spans="3:4" x14ac:dyDescent="0.2">
      <c r="C129" t="s">
        <v>379</v>
      </c>
      <c r="D129">
        <v>8372.8364542249092</v>
      </c>
    </row>
    <row r="130" spans="3:4" x14ac:dyDescent="0.2">
      <c r="C130" t="s">
        <v>380</v>
      </c>
      <c r="D130">
        <v>2570</v>
      </c>
    </row>
    <row r="131" spans="3:4" x14ac:dyDescent="0.2">
      <c r="C131" t="s">
        <v>381</v>
      </c>
      <c r="D131">
        <v>7380</v>
      </c>
    </row>
    <row r="132" spans="3:4" x14ac:dyDescent="0.2">
      <c r="C132" t="s">
        <v>382</v>
      </c>
      <c r="D132">
        <v>580</v>
      </c>
    </row>
    <row r="133" spans="3:4" x14ac:dyDescent="0.2">
      <c r="C133" t="s">
        <v>383</v>
      </c>
      <c r="D133">
        <v>7640</v>
      </c>
    </row>
    <row r="134" spans="3:4" x14ac:dyDescent="0.2">
      <c r="C134" t="s">
        <v>384</v>
      </c>
      <c r="D134">
        <v>11020</v>
      </c>
    </row>
    <row r="135" spans="3:4" x14ac:dyDescent="0.2">
      <c r="C135" t="s">
        <v>385</v>
      </c>
      <c r="D135">
        <v>8794.0616899958368</v>
      </c>
    </row>
    <row r="136" spans="3:4" x14ac:dyDescent="0.2">
      <c r="C136" t="s">
        <v>386</v>
      </c>
      <c r="D136">
        <v>1100.2971774584159</v>
      </c>
    </row>
    <row r="137" spans="3:4" x14ac:dyDescent="0.2">
      <c r="C137" t="s">
        <v>387</v>
      </c>
      <c r="D137">
        <v>819.72147848775342</v>
      </c>
    </row>
    <row r="138" spans="3:4" x14ac:dyDescent="0.2">
      <c r="C138" t="s">
        <v>388</v>
      </c>
    </row>
    <row r="139" spans="3:4" x14ac:dyDescent="0.2">
      <c r="C139" t="s">
        <v>389</v>
      </c>
      <c r="D139">
        <v>4020</v>
      </c>
    </row>
    <row r="140" spans="3:4" x14ac:dyDescent="0.2">
      <c r="C140" t="s">
        <v>390</v>
      </c>
      <c r="D140">
        <v>2176.195334103581</v>
      </c>
    </row>
    <row r="141" spans="3:4" x14ac:dyDescent="0.2">
      <c r="C141" t="s">
        <v>198</v>
      </c>
      <c r="D141">
        <v>5087.6137550636267</v>
      </c>
    </row>
    <row r="142" spans="3:4" x14ac:dyDescent="0.2">
      <c r="C142" t="s">
        <v>391</v>
      </c>
      <c r="D142">
        <v>1380</v>
      </c>
    </row>
    <row r="143" spans="3:4" x14ac:dyDescent="0.2">
      <c r="C143" t="s">
        <v>392</v>
      </c>
      <c r="D143">
        <v>10010.867424268497</v>
      </c>
    </row>
    <row r="144" spans="3:4" x14ac:dyDescent="0.2">
      <c r="C144" t="s">
        <v>393</v>
      </c>
      <c r="D144">
        <v>19080</v>
      </c>
    </row>
    <row r="145" spans="3:4" x14ac:dyDescent="0.2">
      <c r="C145" t="s">
        <v>394</v>
      </c>
      <c r="D145">
        <v>73910</v>
      </c>
    </row>
    <row r="146" spans="3:4" x14ac:dyDescent="0.2">
      <c r="C146" t="s">
        <v>395</v>
      </c>
      <c r="D146">
        <v>17740</v>
      </c>
    </row>
    <row r="147" spans="3:4" x14ac:dyDescent="0.2">
      <c r="C147" t="s">
        <v>396</v>
      </c>
    </row>
    <row r="148" spans="3:4" x14ac:dyDescent="0.2">
      <c r="C148" t="s">
        <v>397</v>
      </c>
    </row>
    <row r="149" spans="3:4" x14ac:dyDescent="0.2">
      <c r="C149" t="s">
        <v>398</v>
      </c>
      <c r="D149">
        <v>3190</v>
      </c>
    </row>
    <row r="150" spans="3:4" x14ac:dyDescent="0.2">
      <c r="C150" t="s">
        <v>399</v>
      </c>
    </row>
    <row r="151" spans="3:4" x14ac:dyDescent="0.2">
      <c r="C151" t="s">
        <v>400</v>
      </c>
      <c r="D151">
        <v>4590</v>
      </c>
    </row>
    <row r="152" spans="3:4" x14ac:dyDescent="0.2">
      <c r="C152" t="s">
        <v>401</v>
      </c>
      <c r="D152">
        <v>520</v>
      </c>
    </row>
    <row r="153" spans="3:4" x14ac:dyDescent="0.2">
      <c r="C153" t="s">
        <v>402</v>
      </c>
      <c r="D153">
        <v>9680</v>
      </c>
    </row>
    <row r="154" spans="3:4" x14ac:dyDescent="0.2">
      <c r="C154" t="s">
        <v>403</v>
      </c>
      <c r="D154">
        <v>7880.0446330881559</v>
      </c>
    </row>
    <row r="155" spans="3:4" x14ac:dyDescent="0.2">
      <c r="C155" t="s">
        <v>40</v>
      </c>
      <c r="D155">
        <v>9480</v>
      </c>
    </row>
    <row r="156" spans="3:4" x14ac:dyDescent="0.2">
      <c r="C156" t="s">
        <v>404</v>
      </c>
    </row>
    <row r="157" spans="3:4" x14ac:dyDescent="0.2">
      <c r="C157" t="s">
        <v>405</v>
      </c>
      <c r="D157">
        <v>5579.8865360094433</v>
      </c>
    </row>
    <row r="158" spans="3:4" x14ac:dyDescent="0.2">
      <c r="C158" t="s">
        <v>406</v>
      </c>
      <c r="D158">
        <v>5840</v>
      </c>
    </row>
    <row r="159" spans="3:4" x14ac:dyDescent="0.2">
      <c r="C159" t="s">
        <v>407</v>
      </c>
      <c r="D159">
        <v>870</v>
      </c>
    </row>
    <row r="160" spans="3:4" x14ac:dyDescent="0.2">
      <c r="C160" t="s">
        <v>408</v>
      </c>
      <c r="D160">
        <v>28030</v>
      </c>
    </row>
    <row r="161" spans="3:4" x14ac:dyDescent="0.2">
      <c r="C161" t="s">
        <v>45</v>
      </c>
      <c r="D161">
        <v>1390</v>
      </c>
    </row>
    <row r="162" spans="3:4" x14ac:dyDescent="0.2">
      <c r="C162" t="s">
        <v>409</v>
      </c>
    </row>
    <row r="163" spans="3:4" x14ac:dyDescent="0.2">
      <c r="C163" t="s">
        <v>410</v>
      </c>
      <c r="D163">
        <v>9060</v>
      </c>
    </row>
    <row r="164" spans="3:4" x14ac:dyDescent="0.2">
      <c r="C164" t="s">
        <v>38</v>
      </c>
      <c r="D164">
        <v>3790</v>
      </c>
    </row>
    <row r="165" spans="3:4" x14ac:dyDescent="0.2">
      <c r="C165" t="s">
        <v>411</v>
      </c>
    </row>
    <row r="166" spans="3:4" x14ac:dyDescent="0.2">
      <c r="C166" t="s">
        <v>412</v>
      </c>
      <c r="D166">
        <v>490</v>
      </c>
    </row>
    <row r="167" spans="3:4" x14ac:dyDescent="0.2">
      <c r="C167" t="s">
        <v>413</v>
      </c>
      <c r="D167">
        <v>1660</v>
      </c>
    </row>
    <row r="168" spans="3:4" x14ac:dyDescent="0.2">
      <c r="C168" t="s">
        <v>414</v>
      </c>
      <c r="D168">
        <v>12900</v>
      </c>
    </row>
    <row r="169" spans="3:4" x14ac:dyDescent="0.2">
      <c r="C169" t="s">
        <v>54</v>
      </c>
      <c r="D169">
        <v>380</v>
      </c>
    </row>
    <row r="170" spans="3:4" x14ac:dyDescent="0.2">
      <c r="C170" t="s">
        <v>415</v>
      </c>
      <c r="D170">
        <v>11230</v>
      </c>
    </row>
    <row r="171" spans="3:4" x14ac:dyDescent="0.2">
      <c r="C171" t="s">
        <v>416</v>
      </c>
      <c r="D171">
        <v>63859.987365491485</v>
      </c>
    </row>
    <row r="172" spans="3:4" x14ac:dyDescent="0.2">
      <c r="C172" t="s">
        <v>48</v>
      </c>
      <c r="D172">
        <v>5060</v>
      </c>
    </row>
    <row r="173" spans="3:4" x14ac:dyDescent="0.2">
      <c r="C173" t="s">
        <v>417</v>
      </c>
    </row>
    <row r="174" spans="3:4" x14ac:dyDescent="0.2">
      <c r="C174" t="s">
        <v>418</v>
      </c>
      <c r="D174">
        <v>600</v>
      </c>
    </row>
    <row r="175" spans="3:4" x14ac:dyDescent="0.2">
      <c r="C175" t="s">
        <v>419</v>
      </c>
      <c r="D175">
        <v>2030</v>
      </c>
    </row>
    <row r="176" spans="3:4" x14ac:dyDescent="0.2">
      <c r="C176" t="s">
        <v>420</v>
      </c>
      <c r="D176">
        <v>1890</v>
      </c>
    </row>
    <row r="177" spans="3:4" x14ac:dyDescent="0.2">
      <c r="C177" t="s">
        <v>151</v>
      </c>
      <c r="D177">
        <v>53100</v>
      </c>
    </row>
    <row r="178" spans="3:4" x14ac:dyDescent="0.2">
      <c r="C178" t="s">
        <v>271</v>
      </c>
      <c r="D178">
        <v>82500</v>
      </c>
    </row>
    <row r="179" spans="3:4" x14ac:dyDescent="0.2">
      <c r="C179" t="s">
        <v>421</v>
      </c>
      <c r="D179">
        <v>1090</v>
      </c>
    </row>
    <row r="180" spans="3:4" x14ac:dyDescent="0.2">
      <c r="C180" t="s">
        <v>422</v>
      </c>
      <c r="D180">
        <v>14230</v>
      </c>
    </row>
    <row r="181" spans="3:4" x14ac:dyDescent="0.2">
      <c r="C181" t="s">
        <v>31</v>
      </c>
      <c r="D181">
        <v>42760</v>
      </c>
    </row>
    <row r="182" spans="3:4" x14ac:dyDescent="0.2">
      <c r="C182" t="s">
        <v>423</v>
      </c>
      <c r="D182">
        <v>40173.471705155498</v>
      </c>
    </row>
    <row r="183" spans="3:4" x14ac:dyDescent="0.2">
      <c r="C183" t="s">
        <v>424</v>
      </c>
      <c r="D183">
        <v>14110</v>
      </c>
    </row>
    <row r="184" spans="3:4" x14ac:dyDescent="0.2">
      <c r="C184" t="s">
        <v>425</v>
      </c>
      <c r="D184">
        <v>13592.088150541742</v>
      </c>
    </row>
    <row r="185" spans="3:4" x14ac:dyDescent="0.2">
      <c r="C185" t="s">
        <v>426</v>
      </c>
      <c r="D185">
        <v>1410</v>
      </c>
    </row>
    <row r="186" spans="3:4" x14ac:dyDescent="0.2">
      <c r="C186" t="s">
        <v>427</v>
      </c>
      <c r="D186">
        <v>14950</v>
      </c>
    </row>
    <row r="187" spans="3:4" x14ac:dyDescent="0.2">
      <c r="C187" t="s">
        <v>428</v>
      </c>
      <c r="D187">
        <v>6740</v>
      </c>
    </row>
    <row r="188" spans="3:4" x14ac:dyDescent="0.2">
      <c r="C188" t="s">
        <v>429</v>
      </c>
      <c r="D188">
        <v>3850</v>
      </c>
    </row>
    <row r="189" spans="3:4" x14ac:dyDescent="0.2">
      <c r="C189" t="s">
        <v>430</v>
      </c>
      <c r="D189">
        <v>16490</v>
      </c>
    </row>
    <row r="190" spans="3:4" x14ac:dyDescent="0.2">
      <c r="C190" t="s">
        <v>431</v>
      </c>
      <c r="D190">
        <v>2750</v>
      </c>
    </row>
    <row r="191" spans="3:4" x14ac:dyDescent="0.2">
      <c r="C191" t="s">
        <v>432</v>
      </c>
      <c r="D191">
        <v>15350</v>
      </c>
    </row>
    <row r="192" spans="3:4" x14ac:dyDescent="0.2">
      <c r="C192" t="s">
        <v>433</v>
      </c>
      <c r="D192">
        <v>1427.3292358337494</v>
      </c>
    </row>
    <row r="193" spans="3:4" x14ac:dyDescent="0.2">
      <c r="C193" t="s">
        <v>434</v>
      </c>
      <c r="D193">
        <v>21970</v>
      </c>
    </row>
    <row r="194" spans="3:4" x14ac:dyDescent="0.2">
      <c r="C194" t="s">
        <v>435</v>
      </c>
    </row>
    <row r="195" spans="3:4" x14ac:dyDescent="0.2">
      <c r="C195" t="s">
        <v>436</v>
      </c>
      <c r="D195">
        <v>23200</v>
      </c>
    </row>
    <row r="196" spans="3:4" x14ac:dyDescent="0.2">
      <c r="C196" t="s">
        <v>437</v>
      </c>
      <c r="D196">
        <v>5520</v>
      </c>
    </row>
    <row r="197" spans="3:4" x14ac:dyDescent="0.2">
      <c r="C197" t="s">
        <v>438</v>
      </c>
    </row>
    <row r="198" spans="3:4" x14ac:dyDescent="0.2">
      <c r="C198" t="s">
        <v>439</v>
      </c>
      <c r="D198">
        <v>4305.8116814424357</v>
      </c>
    </row>
    <row r="199" spans="3:4" x14ac:dyDescent="0.2">
      <c r="C199" t="s">
        <v>440</v>
      </c>
      <c r="D199">
        <v>46506.520228370726</v>
      </c>
    </row>
    <row r="200" spans="3:4" x14ac:dyDescent="0.2">
      <c r="C200" t="s">
        <v>441</v>
      </c>
    </row>
    <row r="201" spans="3:4" x14ac:dyDescent="0.2">
      <c r="C201" t="s">
        <v>442</v>
      </c>
      <c r="D201">
        <v>61180</v>
      </c>
    </row>
    <row r="202" spans="3:4" x14ac:dyDescent="0.2">
      <c r="C202" t="s">
        <v>443</v>
      </c>
      <c r="D202">
        <v>12630</v>
      </c>
    </row>
    <row r="203" spans="3:4" x14ac:dyDescent="0.2">
      <c r="C203" t="s">
        <v>444</v>
      </c>
      <c r="D203">
        <v>11260</v>
      </c>
    </row>
    <row r="204" spans="3:4" x14ac:dyDescent="0.2">
      <c r="C204" t="s">
        <v>445</v>
      </c>
      <c r="D204">
        <v>830</v>
      </c>
    </row>
    <row r="205" spans="3:4" x14ac:dyDescent="0.2">
      <c r="C205" t="s">
        <v>446</v>
      </c>
      <c r="D205">
        <v>1993.8275238745121</v>
      </c>
    </row>
    <row r="206" spans="3:4" x14ac:dyDescent="0.2">
      <c r="C206" t="s">
        <v>447</v>
      </c>
      <c r="D206">
        <v>22840</v>
      </c>
    </row>
    <row r="207" spans="3:4" x14ac:dyDescent="0.2">
      <c r="C207" t="s">
        <v>448</v>
      </c>
      <c r="D207">
        <v>590</v>
      </c>
    </row>
    <row r="208" spans="3:4" x14ac:dyDescent="0.2">
      <c r="C208" t="s">
        <v>449</v>
      </c>
      <c r="D208">
        <v>1460</v>
      </c>
    </row>
    <row r="209" spans="3:4" x14ac:dyDescent="0.2">
      <c r="C209" t="s">
        <v>450</v>
      </c>
      <c r="D209">
        <v>59590</v>
      </c>
    </row>
    <row r="210" spans="3:4" x14ac:dyDescent="0.2">
      <c r="C210" t="s">
        <v>451</v>
      </c>
      <c r="D210">
        <v>2390</v>
      </c>
    </row>
    <row r="211" spans="3:4" x14ac:dyDescent="0.2">
      <c r="C211" t="s">
        <v>452</v>
      </c>
      <c r="D211">
        <v>540</v>
      </c>
    </row>
    <row r="212" spans="3:4" x14ac:dyDescent="0.2">
      <c r="C212" t="s">
        <v>453</v>
      </c>
      <c r="D212">
        <v>4000</v>
      </c>
    </row>
    <row r="213" spans="3:4" x14ac:dyDescent="0.2">
      <c r="C213" t="s">
        <v>454</v>
      </c>
    </row>
    <row r="214" spans="3:4" x14ac:dyDescent="0.2">
      <c r="C214" t="s">
        <v>455</v>
      </c>
    </row>
    <row r="215" spans="3:4" x14ac:dyDescent="0.2">
      <c r="C215" t="s">
        <v>456</v>
      </c>
      <c r="D215">
        <v>7030</v>
      </c>
    </row>
    <row r="216" spans="3:4" x14ac:dyDescent="0.2">
      <c r="C216" t="s">
        <v>457</v>
      </c>
      <c r="D216">
        <v>1540.2040788999718</v>
      </c>
    </row>
    <row r="217" spans="3:4" x14ac:dyDescent="0.2">
      <c r="C217" t="s">
        <v>458</v>
      </c>
    </row>
    <row r="218" spans="3:4" x14ac:dyDescent="0.2">
      <c r="C218" t="s">
        <v>459</v>
      </c>
      <c r="D218">
        <v>1554.5681089057639</v>
      </c>
    </row>
    <row r="219" spans="3:4" x14ac:dyDescent="0.2">
      <c r="C219" t="s">
        <v>460</v>
      </c>
      <c r="D219">
        <v>12401.22859761614</v>
      </c>
    </row>
    <row r="220" spans="3:4" x14ac:dyDescent="0.2">
      <c r="C220" t="s">
        <v>461</v>
      </c>
      <c r="D220">
        <v>1930</v>
      </c>
    </row>
    <row r="221" spans="3:4" x14ac:dyDescent="0.2">
      <c r="C221" t="s">
        <v>462</v>
      </c>
      <c r="D221">
        <v>5420</v>
      </c>
    </row>
    <row r="222" spans="3:4" x14ac:dyDescent="0.2">
      <c r="C222" t="s">
        <v>463</v>
      </c>
      <c r="D222">
        <v>19210</v>
      </c>
    </row>
    <row r="223" spans="3:4" x14ac:dyDescent="0.2">
      <c r="C223" t="s">
        <v>464</v>
      </c>
      <c r="D223">
        <v>25940</v>
      </c>
    </row>
    <row r="224" spans="3:4" x14ac:dyDescent="0.2">
      <c r="C224" t="s">
        <v>270</v>
      </c>
      <c r="D224">
        <v>55780</v>
      </c>
    </row>
    <row r="225" spans="3:4" x14ac:dyDescent="0.2">
      <c r="C225" t="s">
        <v>465</v>
      </c>
      <c r="D225">
        <v>3670</v>
      </c>
    </row>
    <row r="226" spans="3:4" x14ac:dyDescent="0.2">
      <c r="C226" t="s">
        <v>466</v>
      </c>
    </row>
    <row r="227" spans="3:4" x14ac:dyDescent="0.2">
      <c r="C227" t="s">
        <v>467</v>
      </c>
      <c r="D227">
        <v>16900</v>
      </c>
    </row>
    <row r="228" spans="3:4" x14ac:dyDescent="0.2">
      <c r="C228" t="s">
        <v>468</v>
      </c>
    </row>
    <row r="229" spans="3:4" x14ac:dyDescent="0.2">
      <c r="C229" t="s">
        <v>469</v>
      </c>
    </row>
    <row r="230" spans="3:4" x14ac:dyDescent="0.2">
      <c r="C230" t="s">
        <v>470</v>
      </c>
      <c r="D230">
        <v>700</v>
      </c>
    </row>
    <row r="231" spans="3:4" x14ac:dyDescent="0.2">
      <c r="C231" t="s">
        <v>471</v>
      </c>
      <c r="D231">
        <v>8372.5130004156581</v>
      </c>
    </row>
    <row r="232" spans="3:4" x14ac:dyDescent="0.2">
      <c r="C232" t="s">
        <v>472</v>
      </c>
      <c r="D232">
        <v>8893.669143891133</v>
      </c>
    </row>
    <row r="233" spans="3:4" x14ac:dyDescent="0.2">
      <c r="C233" t="s">
        <v>473</v>
      </c>
      <c r="D233">
        <v>690</v>
      </c>
    </row>
    <row r="234" spans="3:4" x14ac:dyDescent="0.2">
      <c r="C234" t="s">
        <v>474</v>
      </c>
      <c r="D234">
        <v>7260</v>
      </c>
    </row>
    <row r="235" spans="3:4" x14ac:dyDescent="0.2">
      <c r="C235" t="s">
        <v>475</v>
      </c>
      <c r="D235">
        <v>1030</v>
      </c>
    </row>
    <row r="236" spans="3:4" x14ac:dyDescent="0.2">
      <c r="C236" t="s">
        <v>476</v>
      </c>
    </row>
    <row r="237" spans="3:4" x14ac:dyDescent="0.2">
      <c r="C237" t="s">
        <v>477</v>
      </c>
      <c r="D237">
        <v>8697.1292390717517</v>
      </c>
    </row>
    <row r="238" spans="3:4" x14ac:dyDescent="0.2">
      <c r="C238" t="s">
        <v>478</v>
      </c>
      <c r="D238">
        <v>2020</v>
      </c>
    </row>
    <row r="239" spans="3:4" x14ac:dyDescent="0.2">
      <c r="C239" t="s">
        <v>479</v>
      </c>
    </row>
    <row r="240" spans="3:4" x14ac:dyDescent="0.2">
      <c r="C240" t="s">
        <v>480</v>
      </c>
      <c r="D240">
        <v>5000</v>
      </c>
    </row>
    <row r="241" spans="3:4" x14ac:dyDescent="0.2">
      <c r="C241" t="s">
        <v>481</v>
      </c>
      <c r="D241">
        <v>1993.8275238745121</v>
      </c>
    </row>
    <row r="242" spans="3:4" x14ac:dyDescent="0.2">
      <c r="C242" t="s">
        <v>482</v>
      </c>
      <c r="D242">
        <v>1554.5681089057648</v>
      </c>
    </row>
    <row r="243" spans="3:4" x14ac:dyDescent="0.2">
      <c r="C243" t="s">
        <v>483</v>
      </c>
      <c r="D243">
        <v>17010</v>
      </c>
    </row>
    <row r="244" spans="3:4" x14ac:dyDescent="0.2">
      <c r="C244" t="s">
        <v>484</v>
      </c>
      <c r="D244">
        <v>3370</v>
      </c>
    </row>
    <row r="245" spans="3:4" x14ac:dyDescent="0.2">
      <c r="C245" t="s">
        <v>485</v>
      </c>
      <c r="D245">
        <v>9690</v>
      </c>
    </row>
    <row r="246" spans="3:4" x14ac:dyDescent="0.2">
      <c r="C246" t="s">
        <v>486</v>
      </c>
      <c r="D246">
        <v>5620</v>
      </c>
    </row>
    <row r="247" spans="3:4" x14ac:dyDescent="0.2">
      <c r="C247" t="s">
        <v>487</v>
      </c>
      <c r="D247">
        <v>1080</v>
      </c>
    </row>
    <row r="248" spans="3:4" x14ac:dyDescent="0.2">
      <c r="C248" t="s">
        <v>488</v>
      </c>
      <c r="D248">
        <v>780</v>
      </c>
    </row>
    <row r="249" spans="3:4" x14ac:dyDescent="0.2">
      <c r="C249" t="s">
        <v>489</v>
      </c>
      <c r="D249">
        <v>3370</v>
      </c>
    </row>
    <row r="250" spans="3:4" x14ac:dyDescent="0.2">
      <c r="C250" t="s">
        <v>490</v>
      </c>
      <c r="D250">
        <v>9050.3909436619197</v>
      </c>
    </row>
    <row r="251" spans="3:4" x14ac:dyDescent="0.2">
      <c r="C251" t="s">
        <v>491</v>
      </c>
      <c r="D251">
        <v>16230</v>
      </c>
    </row>
    <row r="252" spans="3:4" x14ac:dyDescent="0.2">
      <c r="C252" t="s">
        <v>29</v>
      </c>
      <c r="D252">
        <v>65850</v>
      </c>
    </row>
    <row r="253" spans="3:4" x14ac:dyDescent="0.2">
      <c r="C253" t="s">
        <v>492</v>
      </c>
      <c r="D253">
        <v>1800</v>
      </c>
    </row>
    <row r="254" spans="3:4" x14ac:dyDescent="0.2">
      <c r="C254" t="s">
        <v>493</v>
      </c>
      <c r="D254">
        <v>7460</v>
      </c>
    </row>
    <row r="255" spans="3:4" x14ac:dyDescent="0.2">
      <c r="C255" t="s">
        <v>494</v>
      </c>
    </row>
    <row r="256" spans="3:4" x14ac:dyDescent="0.2">
      <c r="C256" t="s">
        <v>495</v>
      </c>
    </row>
    <row r="257" spans="1:5" x14ac:dyDescent="0.2">
      <c r="C257" t="s">
        <v>496</v>
      </c>
    </row>
    <row r="258" spans="1:5" x14ac:dyDescent="0.2">
      <c r="C258" t="s">
        <v>497</v>
      </c>
      <c r="D258">
        <v>2590</v>
      </c>
    </row>
    <row r="259" spans="1:5" x14ac:dyDescent="0.2">
      <c r="C259" t="s">
        <v>498</v>
      </c>
      <c r="D259">
        <v>3210</v>
      </c>
    </row>
    <row r="260" spans="1:5" x14ac:dyDescent="0.2">
      <c r="C260" t="s">
        <v>499</v>
      </c>
      <c r="D260">
        <v>11566.224229510108</v>
      </c>
    </row>
    <row r="261" spans="1:5" x14ac:dyDescent="0.2">
      <c r="C261" t="s">
        <v>500</v>
      </c>
      <c r="D261">
        <v>4190</v>
      </c>
    </row>
    <row r="262" spans="1:5" x14ac:dyDescent="0.2">
      <c r="C262" t="s">
        <v>501</v>
      </c>
      <c r="D262">
        <v>4640</v>
      </c>
    </row>
    <row r="263" spans="1:5" x14ac:dyDescent="0.2">
      <c r="C263" t="s">
        <v>502</v>
      </c>
    </row>
    <row r="264" spans="1:5" x14ac:dyDescent="0.2">
      <c r="C264" t="s">
        <v>49</v>
      </c>
      <c r="D264">
        <v>6040</v>
      </c>
    </row>
    <row r="265" spans="1:5" x14ac:dyDescent="0.2">
      <c r="C265" t="s">
        <v>503</v>
      </c>
      <c r="D265">
        <v>1430</v>
      </c>
    </row>
    <row r="266" spans="1:5" x14ac:dyDescent="0.2">
      <c r="C266" t="s">
        <v>504</v>
      </c>
      <c r="D266">
        <v>1390</v>
      </c>
    </row>
    <row r="270" spans="1:5" x14ac:dyDescent="0.2">
      <c r="A270" t="s">
        <v>18</v>
      </c>
      <c r="B270" t="s">
        <v>117</v>
      </c>
      <c r="C270" t="s">
        <v>200</v>
      </c>
      <c r="D270" t="s">
        <v>405</v>
      </c>
      <c r="E270" t="s">
        <v>387</v>
      </c>
    </row>
    <row r="271" spans="1:5" x14ac:dyDescent="0.2">
      <c r="A271" t="s">
        <v>115</v>
      </c>
      <c r="B271" t="s">
        <v>118</v>
      </c>
      <c r="C271" t="s">
        <v>201</v>
      </c>
      <c r="D271" t="s">
        <v>526</v>
      </c>
      <c r="E271" t="s">
        <v>527</v>
      </c>
    </row>
    <row r="272" spans="1:5" x14ac:dyDescent="0.2">
      <c r="A272" t="s">
        <v>506</v>
      </c>
      <c r="B272" t="s">
        <v>119</v>
      </c>
      <c r="C272" t="s">
        <v>506</v>
      </c>
      <c r="D272" t="s">
        <v>506</v>
      </c>
      <c r="E272" t="s">
        <v>506</v>
      </c>
    </row>
    <row r="273" spans="1:7" x14ac:dyDescent="0.2">
      <c r="A273" t="s">
        <v>507</v>
      </c>
      <c r="B273" t="s">
        <v>120</v>
      </c>
      <c r="C273" t="s">
        <v>507</v>
      </c>
      <c r="D273" t="s">
        <v>507</v>
      </c>
      <c r="E273" t="s">
        <v>507</v>
      </c>
    </row>
    <row r="274" spans="1:7" x14ac:dyDescent="0.2">
      <c r="B274" t="s">
        <v>508</v>
      </c>
    </row>
    <row r="275" spans="1:7" x14ac:dyDescent="0.2">
      <c r="B275" t="s">
        <v>509</v>
      </c>
    </row>
    <row r="276" spans="1:7" x14ac:dyDescent="0.2">
      <c r="B276" t="s">
        <v>510</v>
      </c>
      <c r="C276">
        <v>1509.7845262532237</v>
      </c>
    </row>
    <row r="277" spans="1:7" x14ac:dyDescent="0.2">
      <c r="B277" t="s">
        <v>511</v>
      </c>
      <c r="C277">
        <v>1600.8067533615229</v>
      </c>
    </row>
    <row r="278" spans="1:7" x14ac:dyDescent="0.2">
      <c r="B278" t="s">
        <v>512</v>
      </c>
      <c r="C278">
        <v>1721.0879365936948</v>
      </c>
    </row>
    <row r="279" spans="1:7" x14ac:dyDescent="0.2">
      <c r="B279" t="s">
        <v>513</v>
      </c>
      <c r="C279">
        <v>1865.3014688651006</v>
      </c>
      <c r="G279" s="1"/>
    </row>
    <row r="280" spans="1:7" x14ac:dyDescent="0.2">
      <c r="B280" t="s">
        <v>514</v>
      </c>
      <c r="C280">
        <v>2032.0578991873356</v>
      </c>
      <c r="D280">
        <v>184.33662977487842</v>
      </c>
    </row>
    <row r="281" spans="1:7" x14ac:dyDescent="0.2">
      <c r="B281" t="s">
        <v>515</v>
      </c>
      <c r="C281">
        <v>2159.9943845917337</v>
      </c>
      <c r="D281">
        <v>184.01816754872269</v>
      </c>
    </row>
    <row r="282" spans="1:7" x14ac:dyDescent="0.2">
      <c r="B282" t="s">
        <v>516</v>
      </c>
      <c r="C282">
        <v>2366.8127497589176</v>
      </c>
      <c r="D282">
        <v>188.72662588818926</v>
      </c>
    </row>
    <row r="283" spans="1:7" x14ac:dyDescent="0.2">
      <c r="B283" t="s">
        <v>517</v>
      </c>
      <c r="C283">
        <v>2572.7334128329958</v>
      </c>
      <c r="D283">
        <v>205.06526728507748</v>
      </c>
    </row>
    <row r="284" spans="1:7" x14ac:dyDescent="0.2">
      <c r="B284" t="s">
        <v>518</v>
      </c>
      <c r="C284">
        <v>2724.7613167920808</v>
      </c>
      <c r="D284">
        <v>222.26190319988905</v>
      </c>
      <c r="G284" t="s">
        <v>524</v>
      </c>
    </row>
    <row r="285" spans="1:7" x14ac:dyDescent="0.2">
      <c r="B285" t="s">
        <v>519</v>
      </c>
      <c r="C285">
        <v>2974.6598479737063</v>
      </c>
      <c r="D285">
        <v>234.34195839045927</v>
      </c>
      <c r="F285" t="s">
        <v>0</v>
      </c>
      <c r="G285" t="s">
        <v>522</v>
      </c>
    </row>
    <row r="286" spans="1:7" x14ac:dyDescent="0.2">
      <c r="A286">
        <v>1890</v>
      </c>
      <c r="B286" t="s">
        <v>520</v>
      </c>
      <c r="C286">
        <v>3408.5008667941784</v>
      </c>
      <c r="D286">
        <v>252.26236486967932</v>
      </c>
      <c r="F286" t="s">
        <v>1</v>
      </c>
      <c r="G286" t="s">
        <v>523</v>
      </c>
    </row>
    <row r="287" spans="1:7" x14ac:dyDescent="0.2">
      <c r="A287">
        <v>2440</v>
      </c>
      <c r="B287" t="s">
        <v>62</v>
      </c>
      <c r="C287">
        <v>4172.2840613817916</v>
      </c>
      <c r="D287">
        <v>301.67339134409974</v>
      </c>
      <c r="F287" t="s">
        <v>518</v>
      </c>
      <c r="G287">
        <v>1486.4038881071001</v>
      </c>
    </row>
    <row r="288" spans="1:7" x14ac:dyDescent="0.2">
      <c r="A288">
        <v>3130</v>
      </c>
      <c r="B288" t="s">
        <v>63</v>
      </c>
      <c r="C288">
        <v>4882.0413081220568</v>
      </c>
      <c r="D288">
        <v>371.09277590147309</v>
      </c>
      <c r="F288" t="s">
        <v>519</v>
      </c>
      <c r="G288">
        <v>1849.10428587246</v>
      </c>
    </row>
    <row r="289" spans="1:21" x14ac:dyDescent="0.2">
      <c r="A289">
        <v>3800</v>
      </c>
      <c r="B289" t="s">
        <v>64</v>
      </c>
      <c r="C289">
        <v>5454.5370454371314</v>
      </c>
      <c r="D289">
        <v>436.00521702449464</v>
      </c>
      <c r="F289" t="s">
        <v>520</v>
      </c>
      <c r="G289">
        <v>2174.0354939815102</v>
      </c>
    </row>
    <row r="290" spans="1:21" x14ac:dyDescent="0.2">
      <c r="A290">
        <v>4330</v>
      </c>
      <c r="B290" t="s">
        <v>65</v>
      </c>
      <c r="C290">
        <v>5791.70016221484</v>
      </c>
      <c r="D290">
        <v>451.00253421697687</v>
      </c>
      <c r="F290" t="s">
        <v>62</v>
      </c>
      <c r="G290">
        <v>2832.82867625166</v>
      </c>
    </row>
    <row r="291" spans="1:21" x14ac:dyDescent="0.2">
      <c r="A291">
        <v>5140</v>
      </c>
      <c r="B291" t="s">
        <v>66</v>
      </c>
      <c r="C291">
        <v>6208.4430794212212</v>
      </c>
      <c r="D291">
        <v>469.71962115498786</v>
      </c>
      <c r="F291" t="s">
        <v>63</v>
      </c>
      <c r="G291">
        <v>3399.8528398556</v>
      </c>
    </row>
    <row r="292" spans="1:21" ht="17" thickBot="1" x14ac:dyDescent="0.25">
      <c r="A292">
        <v>6160</v>
      </c>
      <c r="B292" t="s">
        <v>67</v>
      </c>
      <c r="C292">
        <v>7076.2024698718178</v>
      </c>
      <c r="D292">
        <v>508.31012158054307</v>
      </c>
      <c r="F292" t="s">
        <v>64</v>
      </c>
      <c r="G292">
        <v>4195.6805698048502</v>
      </c>
    </row>
    <row r="293" spans="1:21" x14ac:dyDescent="0.2">
      <c r="A293">
        <v>7550</v>
      </c>
      <c r="B293" t="s">
        <v>68</v>
      </c>
      <c r="C293">
        <v>8471.764422214379</v>
      </c>
      <c r="D293">
        <v>584.89987614588358</v>
      </c>
      <c r="F293" t="s">
        <v>65</v>
      </c>
      <c r="G293">
        <v>4764.8385215731796</v>
      </c>
      <c r="Q293" s="7" t="s">
        <v>528</v>
      </c>
      <c r="R293" s="8" t="s">
        <v>18</v>
      </c>
      <c r="S293" s="8" t="s">
        <v>201</v>
      </c>
      <c r="T293" s="8" t="s">
        <v>526</v>
      </c>
      <c r="U293" s="9" t="s">
        <v>527</v>
      </c>
    </row>
    <row r="294" spans="1:21" x14ac:dyDescent="0.2">
      <c r="A294">
        <v>9270</v>
      </c>
      <c r="B294" t="s">
        <v>69</v>
      </c>
      <c r="C294">
        <v>9784.0631933140467</v>
      </c>
      <c r="D294">
        <v>670.38399880657687</v>
      </c>
      <c r="F294" t="s">
        <v>66</v>
      </c>
      <c r="G294">
        <v>5578.7263735370498</v>
      </c>
      <c r="Q294" s="10">
        <v>1984</v>
      </c>
      <c r="R294" s="12">
        <v>7312.8281158309001</v>
      </c>
      <c r="S294" s="12">
        <v>9665.0721465288952</v>
      </c>
      <c r="T294" s="12">
        <v>666.97076936170038</v>
      </c>
      <c r="U294" s="28">
        <v>314.98920937814586</v>
      </c>
    </row>
    <row r="295" spans="1:21" x14ac:dyDescent="0.2">
      <c r="A295">
        <v>9100</v>
      </c>
      <c r="B295" t="s">
        <v>70</v>
      </c>
      <c r="C295">
        <v>10184.001757484411</v>
      </c>
      <c r="D295">
        <v>724.17829509678597</v>
      </c>
      <c r="F295" t="s">
        <v>67</v>
      </c>
      <c r="G295">
        <v>7033.4102614757403</v>
      </c>
      <c r="Q295" s="10">
        <v>1985</v>
      </c>
      <c r="R295" s="12">
        <v>7900.6283046693497</v>
      </c>
      <c r="S295" s="12">
        <v>10113.083312083529</v>
      </c>
      <c r="T295" s="12">
        <v>678.4173878064571</v>
      </c>
      <c r="U295" s="28">
        <v>321.48780222998255</v>
      </c>
    </row>
    <row r="296" spans="1:21" x14ac:dyDescent="0.2">
      <c r="A296">
        <v>8020</v>
      </c>
      <c r="B296" t="s">
        <v>71</v>
      </c>
      <c r="C296">
        <v>9692.2073340845327</v>
      </c>
      <c r="D296">
        <v>720.92490970719575</v>
      </c>
      <c r="F296" t="s">
        <v>68</v>
      </c>
      <c r="G296">
        <v>8296.5843913474891</v>
      </c>
      <c r="Q296" s="10">
        <v>1986</v>
      </c>
      <c r="R296" s="12">
        <v>11244.5805720933</v>
      </c>
      <c r="S296" s="12">
        <v>11383.713983403113</v>
      </c>
      <c r="T296" s="12">
        <v>710.82406567611906</v>
      </c>
      <c r="U296" s="28">
        <v>347.11576784985874</v>
      </c>
    </row>
    <row r="297" spans="1:21" x14ac:dyDescent="0.2">
      <c r="A297">
        <v>7270</v>
      </c>
      <c r="B297" t="s">
        <v>72</v>
      </c>
      <c r="C297">
        <v>9309.384282478637</v>
      </c>
      <c r="D297">
        <v>680.61006302980729</v>
      </c>
      <c r="F297" t="s">
        <v>69</v>
      </c>
      <c r="G297">
        <v>9331.4826629994295</v>
      </c>
      <c r="Q297" s="10">
        <v>1987</v>
      </c>
      <c r="R297" s="12">
        <v>14649.229436895001</v>
      </c>
      <c r="S297" s="12">
        <v>13635.975647403857</v>
      </c>
      <c r="T297" s="12">
        <v>761.1212394172677</v>
      </c>
      <c r="U297" s="28">
        <v>392.8215680972985</v>
      </c>
    </row>
    <row r="298" spans="1:21" x14ac:dyDescent="0.2">
      <c r="A298">
        <v>6740</v>
      </c>
      <c r="B298" t="s">
        <v>73</v>
      </c>
      <c r="C298">
        <v>9665.0721465288952</v>
      </c>
      <c r="D298">
        <v>666.97076936170038</v>
      </c>
      <c r="E298">
        <v>314.98920937814586</v>
      </c>
      <c r="F298" t="s">
        <v>70</v>
      </c>
      <c r="G298">
        <v>8542.99964934321</v>
      </c>
      <c r="Q298" s="10">
        <v>1988</v>
      </c>
      <c r="R298" s="12">
        <v>16562.303512444701</v>
      </c>
      <c r="S298" s="12">
        <v>16588.887764782023</v>
      </c>
      <c r="T298" s="12">
        <v>801.25606382390879</v>
      </c>
      <c r="U298" s="28">
        <v>405.50921238387076</v>
      </c>
    </row>
    <row r="299" spans="1:21" x14ac:dyDescent="0.2">
      <c r="A299">
        <v>7060</v>
      </c>
      <c r="B299" t="s">
        <v>74</v>
      </c>
      <c r="C299">
        <v>10113.083312083529</v>
      </c>
      <c r="D299">
        <v>678.4173878064571</v>
      </c>
      <c r="E299">
        <v>321.48780222998255</v>
      </c>
      <c r="F299" t="s">
        <v>71</v>
      </c>
      <c r="G299">
        <v>8018.8373440281503</v>
      </c>
      <c r="Q299" s="10">
        <v>1989</v>
      </c>
      <c r="R299" s="12">
        <v>17158.403324750099</v>
      </c>
      <c r="S299" s="12">
        <v>17480.07794255812</v>
      </c>
      <c r="T299" s="12">
        <v>804.14005966398088</v>
      </c>
      <c r="U299" s="28">
        <v>374.68691132397868</v>
      </c>
    </row>
    <row r="300" spans="1:21" x14ac:dyDescent="0.2">
      <c r="A300">
        <v>8540</v>
      </c>
      <c r="B300" t="s">
        <v>75</v>
      </c>
      <c r="C300">
        <v>11383.713983403113</v>
      </c>
      <c r="D300">
        <v>710.82406567611906</v>
      </c>
      <c r="E300">
        <v>347.11576784985874</v>
      </c>
      <c r="F300" t="s">
        <v>72</v>
      </c>
      <c r="G300">
        <v>7997.79312485418</v>
      </c>
      <c r="H300" t="s">
        <v>201</v>
      </c>
      <c r="I300" t="s">
        <v>526</v>
      </c>
      <c r="J300" t="s">
        <v>527</v>
      </c>
      <c r="Q300" s="10">
        <v>1990</v>
      </c>
      <c r="R300" s="12">
        <v>18596.343277241798</v>
      </c>
      <c r="S300" s="12">
        <v>18282.039866657749</v>
      </c>
      <c r="T300" s="12">
        <v>841.12815425223607</v>
      </c>
      <c r="U300" s="28">
        <v>349.1068581943826</v>
      </c>
    </row>
    <row r="301" spans="1:21" x14ac:dyDescent="0.2">
      <c r="A301">
        <v>11470</v>
      </c>
      <c r="B301" t="s">
        <v>76</v>
      </c>
      <c r="C301">
        <v>13635.975647403857</v>
      </c>
      <c r="D301">
        <v>761.1212394172677</v>
      </c>
      <c r="E301">
        <v>392.8215680972985</v>
      </c>
      <c r="F301" t="s">
        <v>73</v>
      </c>
      <c r="G301">
        <v>7312.8281158309001</v>
      </c>
      <c r="H301">
        <v>9665.0721465288952</v>
      </c>
      <c r="I301">
        <v>666.97076936170038</v>
      </c>
      <c r="J301">
        <v>314.98920937814586</v>
      </c>
      <c r="Q301" s="10">
        <v>1991</v>
      </c>
      <c r="R301" s="12">
        <v>18532.447444088601</v>
      </c>
      <c r="S301" s="12">
        <v>19012.28293904418</v>
      </c>
      <c r="T301" s="12">
        <v>894.16278462178889</v>
      </c>
      <c r="U301" s="28">
        <v>338.40160774374169</v>
      </c>
    </row>
    <row r="302" spans="1:21" x14ac:dyDescent="0.2">
      <c r="A302">
        <v>15170</v>
      </c>
      <c r="B302" t="s">
        <v>77</v>
      </c>
      <c r="C302">
        <v>16588.887764782023</v>
      </c>
      <c r="D302">
        <v>801.25606382390879</v>
      </c>
      <c r="E302">
        <v>405.50921238387076</v>
      </c>
      <c r="F302" t="s">
        <v>74</v>
      </c>
      <c r="G302">
        <v>7900.6283046693497</v>
      </c>
      <c r="H302">
        <v>10113.083312083529</v>
      </c>
      <c r="I302">
        <v>678.4173878064571</v>
      </c>
      <c r="J302">
        <v>321.48780222998255</v>
      </c>
      <c r="Q302" s="10">
        <v>1992</v>
      </c>
      <c r="R302" s="12">
        <v>18845.349607787</v>
      </c>
      <c r="S302" s="12">
        <v>20658.460752472485</v>
      </c>
      <c r="T302" s="12">
        <v>935.85027216517051</v>
      </c>
      <c r="U302" s="28">
        <v>322.88477492860073</v>
      </c>
    </row>
    <row r="303" spans="1:21" x14ac:dyDescent="0.2">
      <c r="A303">
        <v>16970</v>
      </c>
      <c r="B303" t="s">
        <v>78</v>
      </c>
      <c r="C303">
        <v>17480.07794255812</v>
      </c>
      <c r="D303">
        <v>804.14005966398088</v>
      </c>
      <c r="E303">
        <v>374.68691132397868</v>
      </c>
      <c r="F303" t="s">
        <v>75</v>
      </c>
      <c r="G303">
        <v>11244.5805720933</v>
      </c>
      <c r="H303">
        <v>11383.713983403113</v>
      </c>
      <c r="I303">
        <v>710.82406567611906</v>
      </c>
      <c r="J303">
        <v>347.11576784985874</v>
      </c>
      <c r="Q303" s="10">
        <v>1993</v>
      </c>
      <c r="R303" s="12">
        <v>16935.308632277101</v>
      </c>
      <c r="S303" s="12">
        <v>21138.863193046524</v>
      </c>
      <c r="T303" s="12">
        <v>960.96193567646776</v>
      </c>
      <c r="U303" s="28">
        <v>300.15893653970926</v>
      </c>
    </row>
    <row r="304" spans="1:21" x14ac:dyDescent="0.2">
      <c r="A304">
        <v>15690</v>
      </c>
      <c r="B304" t="s">
        <v>79</v>
      </c>
      <c r="C304">
        <v>18282.039866657749</v>
      </c>
      <c r="D304">
        <v>841.12815425223607</v>
      </c>
      <c r="E304">
        <v>349.1068581943826</v>
      </c>
      <c r="F304" t="s">
        <v>76</v>
      </c>
      <c r="G304">
        <v>14649.229436895001</v>
      </c>
      <c r="H304">
        <v>13635.975647403857</v>
      </c>
      <c r="I304">
        <v>761.1212394172677</v>
      </c>
      <c r="J304">
        <v>392.8215680972985</v>
      </c>
      <c r="Q304" s="10">
        <v>1994</v>
      </c>
      <c r="R304" s="12">
        <v>18616.073228691199</v>
      </c>
      <c r="S304" s="12">
        <v>22198.285131862423</v>
      </c>
      <c r="T304" s="12">
        <v>995.69961068164218</v>
      </c>
      <c r="U304" s="28">
        <v>262.60794108757636</v>
      </c>
    </row>
    <row r="305" spans="1:21" x14ac:dyDescent="0.2">
      <c r="A305">
        <v>16510</v>
      </c>
      <c r="B305" t="s">
        <v>80</v>
      </c>
      <c r="C305">
        <v>19012.28293904418</v>
      </c>
      <c r="D305">
        <v>894.16278462178889</v>
      </c>
      <c r="E305">
        <v>338.40160774374169</v>
      </c>
      <c r="F305" t="s">
        <v>77</v>
      </c>
      <c r="G305">
        <v>16562.303512444701</v>
      </c>
      <c r="H305">
        <v>16588.887764782023</v>
      </c>
      <c r="I305">
        <v>801.25606382390879</v>
      </c>
      <c r="J305">
        <v>405.50921238387076</v>
      </c>
      <c r="Q305" s="10">
        <v>1995</v>
      </c>
      <c r="R305" s="12">
        <v>22709.6469967831</v>
      </c>
      <c r="S305" s="12">
        <v>23648.954552883959</v>
      </c>
      <c r="T305" s="12">
        <v>1068.4716979557211</v>
      </c>
      <c r="U305" s="28">
        <v>262.492274525288</v>
      </c>
    </row>
    <row r="306" spans="1:21" x14ac:dyDescent="0.2">
      <c r="A306">
        <v>17440</v>
      </c>
      <c r="B306" t="s">
        <v>81</v>
      </c>
      <c r="C306">
        <v>20658.460752472485</v>
      </c>
      <c r="D306">
        <v>935.85027216517051</v>
      </c>
      <c r="E306">
        <v>322.88477492860073</v>
      </c>
      <c r="F306" t="s">
        <v>78</v>
      </c>
      <c r="G306">
        <v>17158.403324750099</v>
      </c>
      <c r="H306">
        <v>17480.07794255812</v>
      </c>
      <c r="I306">
        <v>804.14005966398088</v>
      </c>
      <c r="J306">
        <v>374.68691132397868</v>
      </c>
      <c r="Q306" s="10">
        <v>1996</v>
      </c>
      <c r="R306" s="12">
        <v>22760.876181973701</v>
      </c>
      <c r="S306" s="12">
        <v>24783.876829138946</v>
      </c>
      <c r="T306" s="12">
        <v>1164.7880286911723</v>
      </c>
      <c r="U306" s="28">
        <v>263.71215341624344</v>
      </c>
    </row>
    <row r="307" spans="1:21" x14ac:dyDescent="0.2">
      <c r="A307">
        <v>16600</v>
      </c>
      <c r="B307" t="s">
        <v>82</v>
      </c>
      <c r="C307">
        <v>21138.863193046524</v>
      </c>
      <c r="D307">
        <v>960.96193567646776</v>
      </c>
      <c r="E307">
        <v>300.15893653970926</v>
      </c>
      <c r="F307" t="s">
        <v>79</v>
      </c>
      <c r="G307">
        <v>18596.343277241798</v>
      </c>
      <c r="H307">
        <v>18282.039866657749</v>
      </c>
      <c r="I307">
        <v>841.12815425223607</v>
      </c>
      <c r="J307">
        <v>349.1068581943826</v>
      </c>
      <c r="Q307" s="10">
        <v>1997</v>
      </c>
      <c r="R307" s="12">
        <v>20373.804715118698</v>
      </c>
      <c r="S307" s="12">
        <v>24892.358341964518</v>
      </c>
      <c r="T307" s="12">
        <v>1235.6797585537865</v>
      </c>
      <c r="U307" s="28">
        <v>269.82323432731977</v>
      </c>
    </row>
    <row r="308" spans="1:21" x14ac:dyDescent="0.2">
      <c r="A308">
        <v>17830</v>
      </c>
      <c r="B308" t="s">
        <v>83</v>
      </c>
      <c r="C308">
        <v>22198.285131862423</v>
      </c>
      <c r="D308">
        <v>995.69961068164218</v>
      </c>
      <c r="E308">
        <v>262.60794108757636</v>
      </c>
      <c r="F308" t="s">
        <v>80</v>
      </c>
      <c r="G308">
        <v>18532.447444088601</v>
      </c>
      <c r="H308">
        <v>19012.28293904418</v>
      </c>
      <c r="I308">
        <v>894.16278462178889</v>
      </c>
      <c r="J308">
        <v>338.40160774374169</v>
      </c>
      <c r="Q308" s="10">
        <v>1998</v>
      </c>
      <c r="R308" s="12">
        <v>21875.5890555693</v>
      </c>
      <c r="S308" s="12">
        <v>23987.073618263188</v>
      </c>
      <c r="T308" s="12">
        <v>1194.935151291641</v>
      </c>
      <c r="U308" s="28">
        <v>267.67922550726774</v>
      </c>
    </row>
    <row r="309" spans="1:21" x14ac:dyDescent="0.2">
      <c r="A309">
        <v>19470</v>
      </c>
      <c r="B309" t="s">
        <v>84</v>
      </c>
      <c r="C309">
        <v>23648.954552883959</v>
      </c>
      <c r="D309">
        <v>1068.4716979557211</v>
      </c>
      <c r="E309">
        <v>262.492274525288</v>
      </c>
      <c r="F309" t="s">
        <v>81</v>
      </c>
      <c r="G309">
        <v>18845.349607787</v>
      </c>
      <c r="H309">
        <v>20658.460752472485</v>
      </c>
      <c r="I309">
        <v>935.85027216517051</v>
      </c>
      <c r="J309">
        <v>322.88477492860073</v>
      </c>
      <c r="Q309" s="10">
        <v>1999</v>
      </c>
      <c r="R309" s="12">
        <v>21503.4506443707</v>
      </c>
      <c r="S309" s="12">
        <v>24297.024600467015</v>
      </c>
      <c r="T309" s="12">
        <v>1174.4567603627579</v>
      </c>
      <c r="U309" s="28">
        <v>264.53049020254718</v>
      </c>
    </row>
    <row r="310" spans="1:21" x14ac:dyDescent="0.2">
      <c r="A310">
        <v>20780</v>
      </c>
      <c r="B310" t="s">
        <v>85</v>
      </c>
      <c r="C310">
        <v>24783.876829138946</v>
      </c>
      <c r="D310">
        <v>1164.7880286911723</v>
      </c>
      <c r="E310">
        <v>263.71215341624344</v>
      </c>
      <c r="F310" t="s">
        <v>82</v>
      </c>
      <c r="G310">
        <v>16935.308632277101</v>
      </c>
      <c r="H310">
        <v>21138.863193046524</v>
      </c>
      <c r="I310">
        <v>960.96193567646776</v>
      </c>
      <c r="J310">
        <v>300.15893653970926</v>
      </c>
      <c r="Q310" s="10">
        <v>2000</v>
      </c>
      <c r="R310" s="12">
        <v>20294.6097452869</v>
      </c>
      <c r="S310" s="12">
        <v>25307.096406353125</v>
      </c>
      <c r="T310" s="12">
        <v>1217.6611555181669</v>
      </c>
      <c r="U310" s="28">
        <v>272.97339460690512</v>
      </c>
    </row>
    <row r="311" spans="1:21" x14ac:dyDescent="0.2">
      <c r="A311">
        <v>20540</v>
      </c>
      <c r="B311" t="s">
        <v>86</v>
      </c>
      <c r="C311">
        <v>24892.358341964518</v>
      </c>
      <c r="D311">
        <v>1235.6797585537865</v>
      </c>
      <c r="E311">
        <v>269.82323432731977</v>
      </c>
      <c r="F311" t="s">
        <v>83</v>
      </c>
      <c r="G311">
        <v>18616.073228691199</v>
      </c>
      <c r="H311">
        <v>22198.285131862423</v>
      </c>
      <c r="I311">
        <v>995.69961068164218</v>
      </c>
      <c r="J311">
        <v>262.60794108757636</v>
      </c>
      <c r="Q311" s="10">
        <v>2001</v>
      </c>
      <c r="R311" s="12">
        <v>20507.795343479898</v>
      </c>
      <c r="S311" s="12">
        <v>25300.636418672548</v>
      </c>
      <c r="T311" s="12">
        <v>1228.3639246586761</v>
      </c>
      <c r="U311" s="28">
        <v>284.37834033065769</v>
      </c>
    </row>
    <row r="312" spans="1:21" x14ac:dyDescent="0.2">
      <c r="A312">
        <v>20440</v>
      </c>
      <c r="B312" t="s">
        <v>87</v>
      </c>
      <c r="C312">
        <v>23987.073618263188</v>
      </c>
      <c r="D312">
        <v>1194.935151291641</v>
      </c>
      <c r="E312">
        <v>267.67922550726774</v>
      </c>
      <c r="F312" t="s">
        <v>84</v>
      </c>
      <c r="G312">
        <v>22709.6469967831</v>
      </c>
      <c r="H312">
        <v>23648.954552883959</v>
      </c>
      <c r="I312">
        <v>1068.4716979557211</v>
      </c>
      <c r="J312">
        <v>262.492274525288</v>
      </c>
      <c r="Q312" s="10">
        <v>2002</v>
      </c>
      <c r="R312" s="12">
        <v>22012.120312298299</v>
      </c>
      <c r="S312" s="12">
        <v>25145.538385346743</v>
      </c>
      <c r="T312" s="12">
        <v>1246.6773594472645</v>
      </c>
      <c r="U312" s="28">
        <v>298.87343953691612</v>
      </c>
    </row>
    <row r="313" spans="1:21" x14ac:dyDescent="0.2">
      <c r="A313">
        <v>19740</v>
      </c>
      <c r="B313" t="s">
        <v>88</v>
      </c>
      <c r="C313">
        <v>24297.024600467015</v>
      </c>
      <c r="D313">
        <v>1174.4567603627579</v>
      </c>
      <c r="E313">
        <v>264.53049020254718</v>
      </c>
      <c r="F313" t="s">
        <v>85</v>
      </c>
      <c r="G313">
        <v>22760.876181973701</v>
      </c>
      <c r="H313">
        <v>24783.876829138946</v>
      </c>
      <c r="I313">
        <v>1164.7880286911723</v>
      </c>
      <c r="J313">
        <v>263.71215341624344</v>
      </c>
      <c r="Q313" s="10">
        <v>2003</v>
      </c>
      <c r="R313" s="12">
        <v>26779.593012188401</v>
      </c>
      <c r="S313" s="12">
        <v>27094.22841377648</v>
      </c>
      <c r="T313" s="12">
        <v>1355.6190939771902</v>
      </c>
      <c r="U313" s="28">
        <v>312.31703224696065</v>
      </c>
    </row>
    <row r="314" spans="1:21" x14ac:dyDescent="0.2">
      <c r="A314">
        <v>20290</v>
      </c>
      <c r="B314" t="s">
        <v>89</v>
      </c>
      <c r="C314">
        <v>25307.096406353125</v>
      </c>
      <c r="D314">
        <v>1217.6611555181669</v>
      </c>
      <c r="E314">
        <v>272.97339460690512</v>
      </c>
      <c r="F314" t="s">
        <v>86</v>
      </c>
      <c r="G314">
        <v>20373.804715118698</v>
      </c>
      <c r="H314">
        <v>24892.358341964518</v>
      </c>
      <c r="I314">
        <v>1235.6797585537865</v>
      </c>
      <c r="J314">
        <v>269.82323432731977</v>
      </c>
      <c r="Q314" s="10">
        <v>2004</v>
      </c>
      <c r="R314" s="12">
        <v>31173.710755951201</v>
      </c>
      <c r="S314" s="12">
        <v>30909.707205060862</v>
      </c>
      <c r="T314" s="12">
        <v>1575.2396248088692</v>
      </c>
      <c r="U314" s="28">
        <v>354.77669480887045</v>
      </c>
    </row>
    <row r="315" spans="1:21" x14ac:dyDescent="0.2">
      <c r="A315">
        <v>19390</v>
      </c>
      <c r="B315" t="s">
        <v>90</v>
      </c>
      <c r="C315">
        <v>25300.636418672548</v>
      </c>
      <c r="D315">
        <v>1228.3639246586761</v>
      </c>
      <c r="E315">
        <v>284.37834033065769</v>
      </c>
      <c r="F315" t="s">
        <v>87</v>
      </c>
      <c r="G315">
        <v>21875.5890555693</v>
      </c>
      <c r="H315">
        <v>23987.073618263188</v>
      </c>
      <c r="I315">
        <v>1194.935151291641</v>
      </c>
      <c r="J315">
        <v>267.67922550726774</v>
      </c>
      <c r="Q315" s="10">
        <v>2005</v>
      </c>
      <c r="R315" s="12">
        <v>32278.166474173398</v>
      </c>
      <c r="S315" s="12">
        <v>34055.324523220974</v>
      </c>
      <c r="T315" s="12">
        <v>1833.9678279364703</v>
      </c>
      <c r="U315" s="28">
        <v>399.91933712697721</v>
      </c>
    </row>
    <row r="316" spans="1:21" x14ac:dyDescent="0.2">
      <c r="A316">
        <v>18760</v>
      </c>
      <c r="B316" t="s">
        <v>91</v>
      </c>
      <c r="C316">
        <v>25145.538385346743</v>
      </c>
      <c r="D316">
        <v>1246.6773594472645</v>
      </c>
      <c r="E316">
        <v>298.87343953691612</v>
      </c>
      <c r="F316" t="s">
        <v>88</v>
      </c>
      <c r="G316">
        <v>21503.4506443707</v>
      </c>
      <c r="H316">
        <v>24297.024600467015</v>
      </c>
      <c r="I316">
        <v>1174.4567603627579</v>
      </c>
      <c r="J316">
        <v>264.53049020254718</v>
      </c>
      <c r="Q316" s="10">
        <v>2006</v>
      </c>
      <c r="R316" s="12">
        <v>33957.604150470201</v>
      </c>
      <c r="S316" s="12">
        <v>35759.561140234364</v>
      </c>
      <c r="T316" s="12">
        <v>2129.2501575965553</v>
      </c>
      <c r="U316" s="28">
        <v>442.76512575927404</v>
      </c>
    </row>
    <row r="317" spans="1:21" x14ac:dyDescent="0.2">
      <c r="A317">
        <v>20440</v>
      </c>
      <c r="B317" t="s">
        <v>92</v>
      </c>
      <c r="C317">
        <v>27094.22841377648</v>
      </c>
      <c r="D317">
        <v>1355.6190939771902</v>
      </c>
      <c r="E317">
        <v>312.31703224696065</v>
      </c>
      <c r="F317" t="s">
        <v>89</v>
      </c>
      <c r="G317">
        <v>20294.6097452869</v>
      </c>
      <c r="H317">
        <v>25307.096406353125</v>
      </c>
      <c r="I317">
        <v>1217.6611555181669</v>
      </c>
      <c r="J317">
        <v>272.97339460690512</v>
      </c>
      <c r="Q317" s="10">
        <v>2007</v>
      </c>
      <c r="R317" s="12">
        <v>38338.006301296002</v>
      </c>
      <c r="S317" s="12">
        <v>37188.024130483405</v>
      </c>
      <c r="T317" s="12">
        <v>2520.8320156586724</v>
      </c>
      <c r="U317" s="28">
        <v>510.46486498656657</v>
      </c>
    </row>
    <row r="318" spans="1:21" x14ac:dyDescent="0.2">
      <c r="A318">
        <v>25730</v>
      </c>
      <c r="B318" t="s">
        <v>93</v>
      </c>
      <c r="C318">
        <v>30909.707205060862</v>
      </c>
      <c r="D318">
        <v>1575.2396248088692</v>
      </c>
      <c r="E318">
        <v>354.77669480887045</v>
      </c>
      <c r="F318" t="s">
        <v>90</v>
      </c>
      <c r="G318">
        <v>20507.795343479898</v>
      </c>
      <c r="H318">
        <v>25300.636418672548</v>
      </c>
      <c r="I318">
        <v>1228.3639246586761</v>
      </c>
      <c r="J318">
        <v>284.37834033065769</v>
      </c>
      <c r="Q318" s="10">
        <v>2008</v>
      </c>
      <c r="R318" s="12">
        <v>42838.0679110864</v>
      </c>
      <c r="S318" s="12">
        <v>38789.716871802681</v>
      </c>
      <c r="T318" s="12">
        <v>2970.366740755223</v>
      </c>
      <c r="U318" s="28">
        <v>593.76849548934717</v>
      </c>
    </row>
    <row r="319" spans="1:21" x14ac:dyDescent="0.2">
      <c r="A319">
        <v>30920</v>
      </c>
      <c r="B319" t="s">
        <v>94</v>
      </c>
      <c r="C319">
        <v>34055.324523220974</v>
      </c>
      <c r="D319">
        <v>1833.9678279364703</v>
      </c>
      <c r="E319">
        <v>399.91933712697721</v>
      </c>
      <c r="F319" t="s">
        <v>91</v>
      </c>
      <c r="G319">
        <v>22012.120312298299</v>
      </c>
      <c r="H319">
        <v>25145.538385346743</v>
      </c>
      <c r="I319">
        <v>1246.6773594472645</v>
      </c>
      <c r="J319">
        <v>298.87343953691612</v>
      </c>
      <c r="Q319" s="10">
        <v>2009</v>
      </c>
      <c r="R319" s="12">
        <v>43454.442323783798</v>
      </c>
      <c r="S319" s="12">
        <v>38132.590529479465</v>
      </c>
      <c r="T319" s="12">
        <v>3199.6485475880945</v>
      </c>
      <c r="U319" s="28">
        <v>659.05952439892849</v>
      </c>
    </row>
    <row r="320" spans="1:21" x14ac:dyDescent="0.2">
      <c r="A320">
        <v>30240</v>
      </c>
      <c r="B320" t="s">
        <v>95</v>
      </c>
      <c r="C320">
        <v>35759.561140234364</v>
      </c>
      <c r="D320">
        <v>2129.2501575965553</v>
      </c>
      <c r="E320">
        <v>442.76512575927404</v>
      </c>
      <c r="F320" t="s">
        <v>92</v>
      </c>
      <c r="G320">
        <v>26779.593012188401</v>
      </c>
      <c r="H320">
        <v>27094.22841377648</v>
      </c>
      <c r="I320">
        <v>1355.6190939771902</v>
      </c>
      <c r="J320">
        <v>312.31703224696065</v>
      </c>
      <c r="Q320" s="10">
        <v>2010</v>
      </c>
      <c r="R320" s="12">
        <v>43077.991198435499</v>
      </c>
      <c r="S320" s="12">
        <v>39164.269271891018</v>
      </c>
      <c r="T320" s="12">
        <v>3580.6037643685104</v>
      </c>
      <c r="U320" s="28">
        <v>716.23024247862236</v>
      </c>
    </row>
    <row r="321" spans="1:21" x14ac:dyDescent="0.2">
      <c r="A321">
        <v>34800</v>
      </c>
      <c r="B321" t="s">
        <v>96</v>
      </c>
      <c r="C321">
        <v>37188.024130483405</v>
      </c>
      <c r="D321">
        <v>2520.8320156586724</v>
      </c>
      <c r="E321">
        <v>510.46486498656657</v>
      </c>
      <c r="F321" t="s">
        <v>93</v>
      </c>
      <c r="G321">
        <v>31173.710755951201</v>
      </c>
      <c r="H321">
        <v>30909.707205060862</v>
      </c>
      <c r="I321">
        <v>1575.2396248088692</v>
      </c>
      <c r="J321">
        <v>354.77669480887045</v>
      </c>
      <c r="Q321" s="10">
        <v>2011</v>
      </c>
      <c r="R321" s="12">
        <v>46087.243395733902</v>
      </c>
      <c r="S321" s="12">
        <v>40491.634327041349</v>
      </c>
      <c r="T321" s="12">
        <v>3988.284358566676</v>
      </c>
      <c r="U321" s="28">
        <v>724.19717889270032</v>
      </c>
    </row>
    <row r="322" spans="1:21" x14ac:dyDescent="0.2">
      <c r="B322" t="s">
        <v>97</v>
      </c>
      <c r="C322">
        <v>38789.716871802681</v>
      </c>
      <c r="D322">
        <v>2970.366740755223</v>
      </c>
      <c r="E322">
        <v>593.76849548934717</v>
      </c>
      <c r="F322" t="s">
        <v>94</v>
      </c>
      <c r="G322">
        <v>32278.166474173398</v>
      </c>
      <c r="H322">
        <v>34055.324523220974</v>
      </c>
      <c r="I322">
        <v>1833.9678279364703</v>
      </c>
      <c r="J322">
        <v>399.91933712697721</v>
      </c>
      <c r="Q322" s="10">
        <v>2012</v>
      </c>
      <c r="R322" s="12">
        <v>44959.844949451399</v>
      </c>
      <c r="S322" s="12">
        <v>41841.185330878441</v>
      </c>
      <c r="T322" s="12">
        <v>4525.818062861933</v>
      </c>
      <c r="U322" s="28">
        <v>768.41680538051889</v>
      </c>
    </row>
    <row r="323" spans="1:21" x14ac:dyDescent="0.2">
      <c r="B323" t="s">
        <v>98</v>
      </c>
      <c r="C323">
        <v>38132.590529479465</v>
      </c>
      <c r="D323">
        <v>3199.6485475880945</v>
      </c>
      <c r="E323">
        <v>659.05952439892849</v>
      </c>
      <c r="F323" t="s">
        <v>95</v>
      </c>
      <c r="G323">
        <v>33957.604150470201</v>
      </c>
      <c r="H323">
        <v>35759.561140234364</v>
      </c>
      <c r="I323">
        <v>2129.2501575965553</v>
      </c>
      <c r="J323">
        <v>442.76512575927404</v>
      </c>
      <c r="Q323" s="10">
        <v>2013</v>
      </c>
      <c r="R323" s="12">
        <v>46329.192621105598</v>
      </c>
      <c r="S323" s="12">
        <v>42655.639337274974</v>
      </c>
      <c r="T323" s="12">
        <v>4900.522011341428</v>
      </c>
      <c r="U323" s="28">
        <v>818.36516492152327</v>
      </c>
    </row>
    <row r="324" spans="1:21" x14ac:dyDescent="0.2">
      <c r="B324" t="s">
        <v>99</v>
      </c>
      <c r="C324">
        <v>39164.269271891018</v>
      </c>
      <c r="D324">
        <v>3580.6037643685104</v>
      </c>
      <c r="E324">
        <v>716.23024247862236</v>
      </c>
      <c r="F324" t="s">
        <v>96</v>
      </c>
      <c r="G324">
        <v>38338.006301296002</v>
      </c>
      <c r="H324">
        <v>37188.024130483405</v>
      </c>
      <c r="I324">
        <v>2520.8320156586724</v>
      </c>
      <c r="J324">
        <v>510.46486498656657</v>
      </c>
      <c r="Q324" s="10">
        <v>2014</v>
      </c>
      <c r="R324" s="12">
        <v>49059.885450877897</v>
      </c>
      <c r="S324" s="12">
        <v>42849.658080194</v>
      </c>
      <c r="T324" s="12">
        <v>5070.835277411019</v>
      </c>
      <c r="U324" s="28">
        <v>856.29691540717147</v>
      </c>
    </row>
    <row r="325" spans="1:21" x14ac:dyDescent="0.2">
      <c r="B325" t="s">
        <v>100</v>
      </c>
      <c r="C325">
        <v>40491.634327041349</v>
      </c>
      <c r="D325">
        <v>3988.284358566676</v>
      </c>
      <c r="E325">
        <v>724.19717889270032</v>
      </c>
      <c r="F325" t="s">
        <v>97</v>
      </c>
      <c r="G325">
        <v>42838.0679110864</v>
      </c>
      <c r="H325">
        <v>38789.716871802681</v>
      </c>
      <c r="I325">
        <v>2970.366740755223</v>
      </c>
      <c r="J325">
        <v>593.76849548934717</v>
      </c>
      <c r="Q325" s="10">
        <v>2015</v>
      </c>
      <c r="R325" s="12">
        <v>43133.094420289097</v>
      </c>
      <c r="S325" s="12">
        <v>41650.775745010025</v>
      </c>
      <c r="T325" s="12">
        <v>4947.7962804863882</v>
      </c>
      <c r="U325" s="28">
        <v>846.37055912467838</v>
      </c>
    </row>
    <row r="326" spans="1:21" x14ac:dyDescent="0.2">
      <c r="B326" t="s">
        <v>101</v>
      </c>
      <c r="C326">
        <v>41841.185330878441</v>
      </c>
      <c r="D326">
        <v>4525.818062861933</v>
      </c>
      <c r="E326">
        <v>768.41680538051889</v>
      </c>
      <c r="F326" t="s">
        <v>98</v>
      </c>
      <c r="G326">
        <v>43454.442323783798</v>
      </c>
      <c r="H326">
        <v>38132.590529479465</v>
      </c>
      <c r="I326">
        <v>3199.6485475880945</v>
      </c>
      <c r="J326">
        <v>659.05952439892849</v>
      </c>
      <c r="Q326" s="10">
        <v>2016</v>
      </c>
      <c r="R326" s="12">
        <v>46678.434169886001</v>
      </c>
      <c r="S326" s="12">
        <v>40745.889726515779</v>
      </c>
      <c r="T326" s="12">
        <v>4855.1124659937132</v>
      </c>
      <c r="U326" s="28">
        <v>826.75234853888128</v>
      </c>
    </row>
    <row r="327" spans="1:21" x14ac:dyDescent="0.2">
      <c r="B327" t="s">
        <v>102</v>
      </c>
      <c r="C327">
        <v>42655.639337274974</v>
      </c>
      <c r="D327">
        <v>4900.522011341428</v>
      </c>
      <c r="E327">
        <v>818.36516492152327</v>
      </c>
      <c r="F327" t="s">
        <v>99</v>
      </c>
      <c r="G327">
        <v>43077.991198435499</v>
      </c>
      <c r="H327">
        <v>39164.269271891018</v>
      </c>
      <c r="I327">
        <v>3580.6037643685104</v>
      </c>
      <c r="J327">
        <v>716.23024247862236</v>
      </c>
      <c r="Q327" s="10">
        <v>2017</v>
      </c>
      <c r="R327" s="12">
        <v>48697.703980481398</v>
      </c>
      <c r="S327" s="12">
        <v>40978.968792057392</v>
      </c>
      <c r="T327" s="12">
        <v>4948.7066863864575</v>
      </c>
      <c r="U327" s="28">
        <v>801.72607521237364</v>
      </c>
    </row>
    <row r="328" spans="1:21" x14ac:dyDescent="0.2">
      <c r="B328" t="s">
        <v>103</v>
      </c>
      <c r="C328">
        <v>42849.658080194</v>
      </c>
      <c r="D328">
        <v>5070.835277411019</v>
      </c>
      <c r="E328">
        <v>856.29691540717147</v>
      </c>
      <c r="F328" t="s">
        <v>100</v>
      </c>
      <c r="G328">
        <v>46087.243395733902</v>
      </c>
      <c r="H328">
        <v>40491.634327041349</v>
      </c>
      <c r="I328">
        <v>3988.284358566676</v>
      </c>
      <c r="J328">
        <v>724.19717889270032</v>
      </c>
      <c r="Q328" s="10">
        <v>2018</v>
      </c>
      <c r="R328" s="12">
        <v>52498.218262779803</v>
      </c>
      <c r="S328" s="12">
        <v>43809.27929666634</v>
      </c>
      <c r="T328" s="12">
        <v>5297.7586931778833</v>
      </c>
      <c r="U328" s="28">
        <v>800.01111508826762</v>
      </c>
    </row>
    <row r="329" spans="1:21" ht="17" thickBot="1" x14ac:dyDescent="0.25">
      <c r="B329" t="s">
        <v>104</v>
      </c>
      <c r="C329">
        <v>41650.775745010025</v>
      </c>
      <c r="D329">
        <v>4947.7962804863882</v>
      </c>
      <c r="E329">
        <v>846.37055912467838</v>
      </c>
      <c r="F329" t="s">
        <v>101</v>
      </c>
      <c r="G329">
        <v>44959.844949451399</v>
      </c>
      <c r="H329">
        <v>41841.185330878441</v>
      </c>
      <c r="I329">
        <v>4525.818062861933</v>
      </c>
      <c r="J329">
        <v>768.41680538051889</v>
      </c>
      <c r="Q329" s="10">
        <v>2019</v>
      </c>
      <c r="R329" s="15">
        <v>51913.501557266398</v>
      </c>
      <c r="S329" s="15">
        <v>45348.448940806382</v>
      </c>
      <c r="T329" s="15">
        <v>5579.8865360094433</v>
      </c>
      <c r="U329" s="29">
        <v>819.72147848775342</v>
      </c>
    </row>
    <row r="330" spans="1:21" x14ac:dyDescent="0.2">
      <c r="B330" t="s">
        <v>105</v>
      </c>
      <c r="C330">
        <v>40745.889726515779</v>
      </c>
      <c r="D330">
        <v>4855.1124659937132</v>
      </c>
      <c r="E330">
        <v>826.75234853888128</v>
      </c>
      <c r="F330" t="s">
        <v>102</v>
      </c>
      <c r="G330">
        <v>46329.192621105598</v>
      </c>
      <c r="H330">
        <v>42655.639337274974</v>
      </c>
      <c r="I330">
        <v>4900.522011341428</v>
      </c>
      <c r="J330">
        <v>818.36516492152327</v>
      </c>
    </row>
    <row r="331" spans="1:21" x14ac:dyDescent="0.2">
      <c r="B331" t="s">
        <v>106</v>
      </c>
      <c r="C331">
        <v>40978.968792057392</v>
      </c>
      <c r="D331">
        <v>4948.7066863864575</v>
      </c>
      <c r="E331">
        <v>801.72607521237364</v>
      </c>
      <c r="F331" t="s">
        <v>103</v>
      </c>
      <c r="G331">
        <v>49059.885450877897</v>
      </c>
      <c r="H331">
        <v>42849.658080194</v>
      </c>
      <c r="I331">
        <v>5070.835277411019</v>
      </c>
      <c r="J331">
        <v>856.29691540717147</v>
      </c>
    </row>
    <row r="332" spans="1:21" x14ac:dyDescent="0.2">
      <c r="B332" t="s">
        <v>107</v>
      </c>
      <c r="C332">
        <v>43809.27929666634</v>
      </c>
      <c r="D332">
        <v>5297.7586931778833</v>
      </c>
      <c r="E332">
        <v>800.01111508826762</v>
      </c>
      <c r="F332" t="s">
        <v>104</v>
      </c>
      <c r="G332">
        <v>43133.094420289097</v>
      </c>
      <c r="H332">
        <v>41650.775745010025</v>
      </c>
      <c r="I332">
        <v>4947.7962804863882</v>
      </c>
      <c r="J332">
        <v>846.37055912467838</v>
      </c>
    </row>
    <row r="333" spans="1:21" x14ac:dyDescent="0.2">
      <c r="B333" t="s">
        <v>505</v>
      </c>
      <c r="C333">
        <v>45348.448940806382</v>
      </c>
      <c r="D333">
        <v>5579.8865360094433</v>
      </c>
      <c r="E333">
        <v>819.72147848775342</v>
      </c>
      <c r="F333" t="s">
        <v>105</v>
      </c>
      <c r="G333">
        <v>46678.434169886001</v>
      </c>
      <c r="H333">
        <v>40745.889726515779</v>
      </c>
      <c r="I333">
        <v>4855.1124659937132</v>
      </c>
      <c r="J333">
        <v>826.75234853888128</v>
      </c>
    </row>
    <row r="334" spans="1:21" x14ac:dyDescent="0.2">
      <c r="B334" t="s">
        <v>521</v>
      </c>
      <c r="F334" t="s">
        <v>106</v>
      </c>
      <c r="G334">
        <v>48697.703980481398</v>
      </c>
      <c r="H334">
        <v>40978.968792057392</v>
      </c>
      <c r="I334">
        <v>4948.7066863864575</v>
      </c>
      <c r="J334">
        <v>801.72607521237364</v>
      </c>
    </row>
    <row r="335" spans="1:21" x14ac:dyDescent="0.2">
      <c r="F335" t="s">
        <v>107</v>
      </c>
      <c r="G335">
        <v>52498.218262779803</v>
      </c>
      <c r="H335">
        <v>43809.27929666634</v>
      </c>
      <c r="I335">
        <v>5297.7586931778833</v>
      </c>
      <c r="J335">
        <v>800.01111508826762</v>
      </c>
    </row>
    <row r="336" spans="1:21" x14ac:dyDescent="0.2">
      <c r="F336" t="s">
        <v>505</v>
      </c>
      <c r="G336">
        <v>51913.501557266398</v>
      </c>
      <c r="H336">
        <v>45348.448940806382</v>
      </c>
      <c r="I336">
        <v>5579.8865360094433</v>
      </c>
      <c r="J336">
        <v>819.72147848775342</v>
      </c>
    </row>
  </sheetData>
  <autoFilter ref="L8:M8" xr:uid="{5746B129-8A12-3F4D-B218-BB8FBD1C178B}">
    <sortState xmlns:xlrd2="http://schemas.microsoft.com/office/spreadsheetml/2017/richdata2" ref="L9:M30">
      <sortCondition ref="M8:M30"/>
    </sortState>
  </autoFilter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1F20E45D-39FD-BD4B-A03B-F718F52C14BA}">
          <xm:f>GNI!F278:BE279</xm:f>
        </x15:webExtension>
      </x15:webExtens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D24F-2684-1348-B71D-B574CC3AB1CB}">
  <dimension ref="C6:G9"/>
  <sheetViews>
    <sheetView workbookViewId="0">
      <selection activeCell="C7" sqref="C7"/>
    </sheetView>
  </sheetViews>
  <sheetFormatPr baseColWidth="10" defaultRowHeight="16" x14ac:dyDescent="0.2"/>
  <sheetData>
    <row r="6" spans="3:7" x14ac:dyDescent="0.2">
      <c r="C6" t="s">
        <v>535</v>
      </c>
    </row>
    <row r="7" spans="3:7" ht="17" thickBot="1" x14ac:dyDescent="0.25"/>
    <row r="8" spans="3:7" x14ac:dyDescent="0.2">
      <c r="C8" s="7" t="s">
        <v>56</v>
      </c>
      <c r="D8" s="8" t="s">
        <v>532</v>
      </c>
      <c r="E8" s="8" t="s">
        <v>533</v>
      </c>
      <c r="F8" s="8"/>
      <c r="G8" s="9"/>
    </row>
    <row r="9" spans="3:7" ht="17" thickBot="1" x14ac:dyDescent="0.25">
      <c r="C9" s="14">
        <v>2012</v>
      </c>
      <c r="D9" s="15">
        <v>2.61</v>
      </c>
      <c r="E9" s="15">
        <v>0.65</v>
      </c>
      <c r="F9" s="15">
        <f>100*E9/D9</f>
        <v>24.904214559386975</v>
      </c>
      <c r="G9" s="29" t="s">
        <v>534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13" ma:contentTypeDescription="Create a new document." ma:contentTypeScope="" ma:versionID="d936d863d335d354da51eb78ca1ae338">
  <xsd:schema xmlns:xsd="http://www.w3.org/2001/XMLSchema" xmlns:xs="http://www.w3.org/2001/XMLSchema" xmlns:p="http://schemas.microsoft.com/office/2006/metadata/properties" xmlns:ns2="f577acbf-5b0b-4b4f-9948-268e97f8d3a4" xmlns:ns3="b1e4d6ee-9f6f-43f8-a618-24f3d84da28f" targetNamespace="http://schemas.microsoft.com/office/2006/metadata/properties" ma:root="true" ma:fieldsID="5fbac08d56b1b04aa33acbc31e882ce9" ns2:_="" ns3:_=""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Document_x0020_Purpose" minOccurs="0"/>
                <xsd:element ref="ns2:Initiative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ument_x0020_Purpose" ma:index="14" nillable="true" ma:displayName="Document Purpose" ma:default="Informational" ma:format="Dropdown" ma:internalName="Document_x0020_Purpo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15" nillable="true" ma:displayName="Initiatives" ma:description="List of initiatives related to this document" ma:internalName="Initiativ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Purpose xmlns="f577acbf-5b0b-4b4f-9948-268e97f8d3a4">Informational</Document_x0020_Purpose>
    <Initiatives xmlns="f577acbf-5b0b-4b4f-9948-268e97f8d3a4"/>
  </documentManagement>
</p:properties>
</file>

<file path=customXml/itemProps1.xml><?xml version="1.0" encoding="utf-8"?>
<ds:datastoreItem xmlns:ds="http://schemas.openxmlformats.org/officeDocument/2006/customXml" ds:itemID="{1F48E296-90D9-4A92-A29D-759F46DCA7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6A393-DB36-49FF-B8B1-6D5559B7A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77acbf-5b0b-4b4f-9948-268e97f8d3a4"/>
    <ds:schemaRef ds:uri="b1e4d6ee-9f6f-43f8-a618-24f3d84da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FB5453-596E-4CE8-BCCA-8DF4D5465AF4}">
  <ds:schemaRefs>
    <ds:schemaRef ds:uri="http://schemas.microsoft.com/office/2006/metadata/properties"/>
    <ds:schemaRef ds:uri="b1e4d6ee-9f6f-43f8-a618-24f3d84da28f"/>
    <ds:schemaRef ds:uri="http://purl.org/dc/terms/"/>
    <ds:schemaRef ds:uri="http://schemas.openxmlformats.org/package/2006/metadata/core-properties"/>
    <ds:schemaRef ds:uri="f577acbf-5b0b-4b4f-9948-268e97f8d3a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Burden of Disease</vt:lpstr>
      <vt:lpstr>Life Expectancy</vt:lpstr>
      <vt:lpstr>Mortality rate</vt:lpstr>
      <vt:lpstr>Years of Life Lost</vt:lpstr>
      <vt:lpstr>U5MR</vt:lpstr>
      <vt:lpstr>Fertility and Birth rate</vt:lpstr>
      <vt:lpstr>Vaccination Programs</vt:lpstr>
      <vt:lpstr>CO2 emissions</vt:lpstr>
      <vt:lpstr>GNI</vt:lpstr>
      <vt:lpstr>Subsistence from 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2018-06-07T17:34:22Z</dcterms:created>
  <dcterms:modified xsi:type="dcterms:W3CDTF">2021-05-09T21:38:01Z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0x010100CD401524DC532D42A0E0ED886331A72B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t-dahop@microsoft.com</vt:lpwstr>
  </property>
  <property fmtid="{D5CDD505-2E9C-101B-9397-08002B2CF9AE}" pid="6" name="MSIP_Label_f42aa342-8706-4288-bd11-ebb85995028c_SetDate">
    <vt:lpwstr>2018-06-18T14:22:57.3833839Z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