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850" yWindow="3885" windowWidth="16590" windowHeight="4935" tabRatio="500" firstSheet="4" activeTab="8"/>
  </bookViews>
  <sheets>
    <sheet name="經費分析表變更" sheetId="5" r:id="rId1"/>
    <sheet name="細項" sheetId="2" r:id="rId2"/>
    <sheet name="實支-6月" sheetId="4" r:id="rId3"/>
    <sheet name="實支-7+8月" sheetId="6" r:id="rId4"/>
    <sheet name="預支-9月" sheetId="3" r:id="rId5"/>
    <sheet name="實支-9月" sheetId="7" r:id="rId6"/>
    <sheet name="預支-10月" sheetId="8" r:id="rId7"/>
    <sheet name="實支-10月" sheetId="10" r:id="rId8"/>
    <sheet name="實支-11月" sheetId="9" r:id="rId9"/>
  </sheets>
  <definedNames>
    <definedName name="_xlnm.Print_Area" localSheetId="1">細項!$A$1:$K$16</definedName>
    <definedName name="_xlnm.Print_Area" localSheetId="6">'預支-10月'!$A$1:$M$14</definedName>
    <definedName name="_xlnm.Print_Area" localSheetId="4">'預支-9月'!$A$1:$L$13</definedName>
    <definedName name="_xlnm.Print_Area" localSheetId="7">'實支-10月'!$A$1:$H$22</definedName>
    <definedName name="_xlnm.Print_Area" localSheetId="3">'實支-7+8月'!$A$1:$H$13</definedName>
    <definedName name="_xlnm.Print_Area" localSheetId="5">'實支-9月'!$A$1:$H$33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9" l="1"/>
  <c r="F22" i="9"/>
  <c r="G20" i="9"/>
  <c r="G9" i="9" l="1"/>
  <c r="G10" i="9"/>
  <c r="G11" i="9" s="1"/>
  <c r="G12" i="9" s="1"/>
  <c r="G13" i="9" s="1"/>
  <c r="G14" i="9" s="1"/>
  <c r="G15" i="9" s="1"/>
  <c r="G16" i="9" s="1"/>
  <c r="G17" i="9" s="1"/>
  <c r="G18" i="9" s="1"/>
  <c r="G19" i="9" s="1"/>
  <c r="G3" i="9" l="1"/>
  <c r="G4" i="9" s="1"/>
  <c r="G5" i="9" s="1"/>
  <c r="G6" i="9" s="1"/>
  <c r="G7" i="9" s="1"/>
  <c r="G8" i="9" s="1"/>
  <c r="E22" i="9"/>
  <c r="G22" i="9" l="1"/>
  <c r="F22" i="10"/>
  <c r="G22" i="10" s="1"/>
  <c r="E22" i="10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7" i="7" l="1"/>
  <c r="G28" i="7" s="1"/>
  <c r="G29" i="7" s="1"/>
  <c r="G30" i="7" s="1"/>
  <c r="G31" i="7" s="1"/>
  <c r="G32" i="7" s="1"/>
  <c r="G7" i="7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J11" i="8" l="1"/>
  <c r="L11" i="8" l="1"/>
  <c r="K11" i="8" l="1"/>
  <c r="I11" i="8"/>
  <c r="H11" i="8"/>
  <c r="G11" i="8"/>
  <c r="E11" i="8"/>
  <c r="G3" i="7" l="1"/>
  <c r="G4" i="7" s="1"/>
  <c r="G5" i="7" s="1"/>
  <c r="G6" i="7" s="1"/>
  <c r="F33" i="7"/>
  <c r="E33" i="7"/>
  <c r="D11" i="3" l="1"/>
  <c r="E11" i="3"/>
  <c r="F11" i="3"/>
  <c r="G11" i="3"/>
  <c r="H11" i="3"/>
  <c r="I11" i="3"/>
  <c r="J11" i="3"/>
  <c r="G33" i="7" l="1"/>
  <c r="G3" i="6" l="1"/>
  <c r="G4" i="6"/>
  <c r="G5" i="6"/>
  <c r="G6" i="6"/>
  <c r="G7" i="6"/>
  <c r="G8" i="6"/>
  <c r="G9" i="6"/>
  <c r="G10" i="6"/>
  <c r="G11" i="6"/>
  <c r="G12" i="6"/>
  <c r="F13" i="6"/>
  <c r="F31" i="2"/>
  <c r="F30" i="2"/>
  <c r="F29" i="2"/>
  <c r="E28" i="2"/>
  <c r="F28" i="2"/>
  <c r="E27" i="2"/>
  <c r="F27" i="2"/>
  <c r="F26" i="2"/>
  <c r="E25" i="2"/>
  <c r="F25" i="2"/>
  <c r="F24" i="2"/>
  <c r="F23" i="2"/>
  <c r="F22" i="2"/>
  <c r="C21" i="2"/>
  <c r="F21" i="2"/>
  <c r="F20" i="2"/>
  <c r="F19" i="2"/>
  <c r="F18" i="2"/>
  <c r="E17" i="2"/>
  <c r="F17" i="2"/>
  <c r="F16" i="2"/>
  <c r="E15" i="2"/>
  <c r="F15" i="2"/>
  <c r="E14" i="2"/>
  <c r="F14" i="2"/>
  <c r="E13" i="2"/>
  <c r="F13" i="2"/>
  <c r="F12" i="2"/>
  <c r="F11" i="2"/>
  <c r="F10" i="2"/>
  <c r="F8" i="2"/>
  <c r="F9" i="2"/>
  <c r="F7" i="2"/>
  <c r="F6" i="2"/>
  <c r="F5" i="2"/>
  <c r="F4" i="2"/>
  <c r="E3" i="2"/>
  <c r="F3" i="2"/>
  <c r="F32" i="2" s="1"/>
  <c r="E2" i="2"/>
  <c r="F2" i="2"/>
  <c r="E13" i="6"/>
  <c r="G13" i="6"/>
  <c r="D24" i="5"/>
  <c r="O33" i="5"/>
  <c r="N21" i="5"/>
  <c r="O21" i="5"/>
  <c r="O34" i="5"/>
  <c r="G17" i="5"/>
  <c r="G26" i="5"/>
  <c r="G24" i="5"/>
  <c r="N29" i="5"/>
  <c r="N32" i="5"/>
  <c r="N31" i="5"/>
  <c r="O31" i="5"/>
  <c r="O32" i="5"/>
  <c r="O30" i="5"/>
  <c r="O29" i="5"/>
  <c r="N19" i="5"/>
  <c r="O19" i="5"/>
  <c r="O20" i="5"/>
  <c r="N18" i="5"/>
  <c r="O18" i="5"/>
  <c r="N17" i="5"/>
  <c r="O17" i="5"/>
  <c r="O11" i="5"/>
  <c r="O12" i="5"/>
  <c r="O8" i="5"/>
  <c r="O9" i="5"/>
  <c r="N7" i="5"/>
  <c r="N6" i="5"/>
  <c r="D9" i="5"/>
  <c r="D8" i="5"/>
  <c r="G8" i="5"/>
  <c r="D25" i="5"/>
  <c r="D15" i="5"/>
  <c r="D6" i="5"/>
  <c r="D7" i="5"/>
  <c r="G7" i="5"/>
  <c r="D11" i="5"/>
  <c r="D12" i="5"/>
  <c r="D13" i="5"/>
  <c r="G13" i="5"/>
  <c r="D14" i="5"/>
  <c r="D16" i="5"/>
  <c r="D18" i="5"/>
  <c r="G18" i="5"/>
  <c r="D20" i="5"/>
  <c r="D23" i="5"/>
  <c r="G23" i="5"/>
  <c r="D22" i="5"/>
  <c r="D21" i="5"/>
  <c r="G25" i="5"/>
  <c r="G21" i="5"/>
  <c r="G22" i="5"/>
  <c r="G20" i="5"/>
  <c r="G19" i="5"/>
  <c r="G16" i="5"/>
  <c r="G15" i="5"/>
  <c r="G14" i="5"/>
  <c r="G12" i="5"/>
  <c r="G11" i="5"/>
  <c r="G10" i="5"/>
  <c r="G9" i="5"/>
  <c r="G6" i="5"/>
  <c r="D27" i="5"/>
  <c r="O6" i="5"/>
  <c r="O7" i="5"/>
  <c r="O10" i="5"/>
  <c r="O13" i="5"/>
  <c r="O14" i="5"/>
  <c r="O15" i="5"/>
  <c r="O16" i="5"/>
  <c r="O22" i="5"/>
  <c r="O23" i="5"/>
  <c r="O24" i="5"/>
  <c r="L25" i="5"/>
  <c r="O25" i="5"/>
  <c r="O26" i="5"/>
  <c r="O27" i="5"/>
  <c r="O28" i="5"/>
  <c r="O35" i="5"/>
  <c r="G27" i="5"/>
  <c r="D10" i="4"/>
  <c r="E10" i="4"/>
  <c r="F10" i="4"/>
  <c r="F3" i="4"/>
  <c r="F4" i="4"/>
  <c r="F5" i="4"/>
  <c r="F6" i="4"/>
  <c r="F7" i="4"/>
  <c r="F8" i="4"/>
  <c r="F9" i="4"/>
  <c r="K11" i="3"/>
  <c r="O36" i="5"/>
  <c r="C28" i="5"/>
  <c r="I8" i="5"/>
  <c r="C12" i="3" l="1"/>
  <c r="F11" i="8"/>
  <c r="D12" i="8" s="1"/>
</calcChain>
</file>

<file path=xl/sharedStrings.xml><?xml version="1.0" encoding="utf-8"?>
<sst xmlns="http://schemas.openxmlformats.org/spreadsheetml/2006/main" count="497" uniqueCount="285">
  <si>
    <t>彰化縣文化局</t>
  </si>
  <si>
    <t>項次</t>
  </si>
  <si>
    <t>單位</t>
  </si>
  <si>
    <t>數量</t>
  </si>
  <si>
    <t>備註</t>
  </si>
  <si>
    <t>提袋製作</t>
  </si>
  <si>
    <t>個</t>
  </si>
  <si>
    <t>閱讀禮袋配送</t>
  </si>
  <si>
    <t>宣傳記者會</t>
  </si>
  <si>
    <t>場地布置</t>
  </si>
  <si>
    <t>誤餐餐盒</t>
  </si>
  <si>
    <t>人</t>
  </si>
  <si>
    <t>表演費</t>
  </si>
  <si>
    <t>場</t>
  </si>
  <si>
    <t>材料費</t>
  </si>
  <si>
    <t>宣導品</t>
  </si>
  <si>
    <t>抽獎獎品</t>
  </si>
  <si>
    <t>公播版影片</t>
  </si>
  <si>
    <t>片</t>
  </si>
  <si>
    <t>宣傳</t>
  </si>
  <si>
    <t>雜支</t>
  </si>
  <si>
    <t>合計</t>
  </si>
  <si>
    <t>以上費用已含稅捐</t>
  </si>
  <si>
    <t>1.廠商應依需求說明書，據所撰之企劃書，細分列出細項項目及其單價、數量、金額及說明，俾為嗣後議定契約內容核銷之準據，惟廠商所提相關項目及單價明顯不合理者，機關得要求廠商於契約報價明細表依決標金額調整時併與補正，廠商不得異議。</t>
  </si>
  <si>
    <t>2.倘須編列雜支，請於1-5項子方案支出總額5%以內編列。</t>
  </si>
  <si>
    <t>3.細項不足，可自行擴增欄位，惟不得增刪子方案項目。</t>
  </si>
  <si>
    <t>108年多元閱讀推廣活動委託案</t>
    <phoneticPr fontId="3" type="noConversion"/>
  </si>
  <si>
    <t>經費分析表</t>
    <phoneticPr fontId="3" type="noConversion"/>
  </si>
  <si>
    <t>式</t>
    <phoneticPr fontId="3" type="noConversion"/>
  </si>
  <si>
    <t>場</t>
    <phoneticPr fontId="3" type="noConversion"/>
  </si>
  <si>
    <t>主持人</t>
    <phoneticPr fontId="3" type="noConversion"/>
  </si>
  <si>
    <t>音響設備</t>
    <phoneticPr fontId="3" type="noConversion"/>
  </si>
  <si>
    <t>月</t>
    <phoneticPr fontId="3" type="noConversion"/>
  </si>
  <si>
    <t>雜項</t>
    <phoneticPr fontId="3" type="noConversion"/>
  </si>
  <si>
    <t>工作人員</t>
    <phoneticPr fontId="3" type="noConversion"/>
  </si>
  <si>
    <t>Google 關鍵字</t>
    <phoneticPr fontId="3" type="noConversion"/>
  </si>
  <si>
    <t>文宣品</t>
    <phoneticPr fontId="3" type="noConversion"/>
  </si>
  <si>
    <t>保險</t>
    <phoneticPr fontId="3" type="noConversion"/>
  </si>
  <si>
    <t>1.5小時，1600時薪，600元交通費</t>
    <phoneticPr fontId="3" type="noConversion"/>
  </si>
  <si>
    <t>活動參與內容</t>
    <phoneticPr fontId="3" type="noConversion"/>
  </si>
  <si>
    <t>背板15000元與布置約15000元等</t>
    <phoneticPr fontId="3" type="noConversion"/>
  </si>
  <si>
    <t>親子講座</t>
    <phoneticPr fontId="3" type="noConversion"/>
  </si>
  <si>
    <t>2支麥克風+4個音箱＋燈光+音控師</t>
    <phoneticPr fontId="3" type="noConversion"/>
  </si>
  <si>
    <t>預算項目</t>
  </si>
  <si>
    <t>預算細目</t>
  </si>
  <si>
    <t>金額(元)</t>
  </si>
  <si>
    <t>閱讀禮袋打樣</t>
    <phoneticPr fontId="3" type="noConversion"/>
  </si>
  <si>
    <t>閱讀禮袋設計</t>
    <phoneticPr fontId="3" type="noConversion"/>
  </si>
  <si>
    <t>閱讀禮袋師傅製作費</t>
    <phoneticPr fontId="3" type="noConversion"/>
  </si>
  <si>
    <t>個</t>
    <phoneticPr fontId="4" type="noConversion"/>
  </si>
  <si>
    <t>閱讀禮袋材料費</t>
    <phoneticPr fontId="3" type="noConversion"/>
  </si>
  <si>
    <t>式</t>
    <phoneticPr fontId="4" type="noConversion"/>
  </si>
  <si>
    <t>記者會</t>
    <phoneticPr fontId="4" type="noConversion"/>
  </si>
  <si>
    <t>背板</t>
    <phoneticPr fontId="3" type="noConversion"/>
  </si>
  <si>
    <t>人</t>
    <phoneticPr fontId="4" type="noConversion"/>
  </si>
  <si>
    <t>表演團體</t>
    <phoneticPr fontId="3" type="noConversion"/>
  </si>
  <si>
    <t>位</t>
    <phoneticPr fontId="4" type="noConversion"/>
  </si>
  <si>
    <t>活動系列</t>
    <phoneticPr fontId="4" type="noConversion"/>
  </si>
  <si>
    <t>抽獎獎品</t>
    <phoneticPr fontId="3" type="noConversion"/>
  </si>
  <si>
    <t>場</t>
    <phoneticPr fontId="4" type="noConversion"/>
  </si>
  <si>
    <t>影片授權</t>
    <phoneticPr fontId="3" type="noConversion"/>
  </si>
  <si>
    <t>份</t>
    <phoneticPr fontId="4" type="noConversion"/>
  </si>
  <si>
    <t>名牌和簽到</t>
    <phoneticPr fontId="3" type="noConversion"/>
  </si>
  <si>
    <t>文宣</t>
    <phoneticPr fontId="3" type="noConversion"/>
  </si>
  <si>
    <t>海報</t>
    <phoneticPr fontId="3" type="noConversion"/>
  </si>
  <si>
    <t>張</t>
    <phoneticPr fontId="4" type="noConversion"/>
  </si>
  <si>
    <t>宣傳單</t>
    <phoneticPr fontId="3" type="noConversion"/>
  </si>
  <si>
    <t>主視覺設計</t>
    <phoneticPr fontId="3" type="noConversion"/>
  </si>
  <si>
    <t>媒體宣傳</t>
    <phoneticPr fontId="3" type="noConversion"/>
  </si>
  <si>
    <t>成果報告</t>
    <phoneticPr fontId="3" type="noConversion"/>
  </si>
  <si>
    <t>總計</t>
  </si>
  <si>
    <t>閱讀提袋</t>
    <phoneticPr fontId="3" type="noConversion"/>
  </si>
  <si>
    <t>彰化縣文化局</t>
    <phoneticPr fontId="4" type="noConversion"/>
  </si>
  <si>
    <t>108年多元閱讀推廣活動委託案</t>
    <phoneticPr fontId="4" type="noConversion"/>
  </si>
  <si>
    <t>細項經費分析表</t>
    <phoneticPr fontId="4" type="noConversion"/>
  </si>
  <si>
    <t>場地佈置</t>
    <phoneticPr fontId="3" type="noConversion"/>
  </si>
  <si>
    <t>起跑儀式道具租用</t>
    <phoneticPr fontId="3" type="noConversion"/>
  </si>
  <si>
    <t>組</t>
    <phoneticPr fontId="3" type="noConversion"/>
  </si>
  <si>
    <t>餐盒</t>
    <phoneticPr fontId="3" type="noConversion"/>
  </si>
  <si>
    <t>閱讀禮帶配送</t>
    <phoneticPr fontId="3" type="noConversion"/>
  </si>
  <si>
    <t>服務台文具和名牌</t>
    <phoneticPr fontId="4" type="noConversion"/>
  </si>
  <si>
    <t>寶寶爬行地墊和安全設施</t>
    <phoneticPr fontId="4" type="noConversion"/>
  </si>
  <si>
    <t>宣導品(3款）</t>
    <phoneticPr fontId="3" type="noConversion"/>
  </si>
  <si>
    <t>雜支</t>
    <phoneticPr fontId="3" type="noConversion"/>
  </si>
  <si>
    <t>佈置X 型架+彩色噴墨輸出</t>
    <phoneticPr fontId="3" type="noConversion"/>
  </si>
  <si>
    <t>小小科學人鐘點費(含交通費）</t>
    <phoneticPr fontId="3" type="noConversion"/>
  </si>
  <si>
    <t>閱讀起步走
系列活動
規劃與執行</t>
    <phoneticPr fontId="3" type="noConversion"/>
  </si>
  <si>
    <t>樂齡系列
活動規劃
與執行</t>
    <phoneticPr fontId="3" type="noConversion"/>
  </si>
  <si>
    <t>提袋製作與
閱讀禮袋
配送</t>
    <phoneticPr fontId="3" type="noConversion"/>
  </si>
  <si>
    <t>活動道具
製作與租借</t>
    <phoneticPr fontId="3" type="noConversion"/>
  </si>
  <si>
    <t>子活動</t>
    <phoneticPr fontId="3" type="noConversion"/>
  </si>
  <si>
    <t>細項</t>
    <phoneticPr fontId="3" type="noConversion"/>
  </si>
  <si>
    <t>單價</t>
    <phoneticPr fontId="3" type="noConversion"/>
  </si>
  <si>
    <t>單位</t>
    <phoneticPr fontId="3" type="noConversion"/>
  </si>
  <si>
    <t>數量</t>
    <phoneticPr fontId="3" type="noConversion"/>
  </si>
  <si>
    <t>備註</t>
    <phoneticPr fontId="3" type="noConversion"/>
  </si>
  <si>
    <t>小小科學人DIY材料</t>
    <phoneticPr fontId="3" type="noConversion"/>
  </si>
  <si>
    <r>
      <t>單價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元</t>
    </r>
    <r>
      <rPr>
        <sz val="12"/>
        <color indexed="8"/>
        <rFont val="微軟正黑體"/>
        <family val="2"/>
        <charset val="136"/>
      </rPr>
      <t>)</t>
    </r>
  </si>
  <si>
    <t>金 額
(新台幣)</t>
    <phoneticPr fontId="3" type="noConversion"/>
  </si>
  <si>
    <t>製作閱讀禮袋之提袋(不織布材質，含交貨運費)</t>
  </si>
  <si>
    <t>「閱讀禮袋」(每份為提袋、圖書、2本手冊，含紙箱、裝箱)配送至26鄉鎮市立圖書館</t>
  </si>
  <si>
    <t>講座鐘點費
(含交通費)</t>
    <phoneticPr fontId="3" type="noConversion"/>
  </si>
  <si>
    <t xml:space="preserve">        廠    商：                           負責人：</t>
  </si>
  <si>
    <t>綠雷德文創股份有限公司</t>
    <phoneticPr fontId="3" type="noConversion"/>
  </si>
  <si>
    <t>頁次：1</t>
    <phoneticPr fontId="3" type="noConversion"/>
  </si>
  <si>
    <t>日期</t>
  </si>
  <si>
    <t>專案編號</t>
  </si>
  <si>
    <t>摘要</t>
  </si>
  <si>
    <t>交通費</t>
  </si>
  <si>
    <t>郵資</t>
    <phoneticPr fontId="3" type="noConversion"/>
  </si>
  <si>
    <t>住宿</t>
    <phoneticPr fontId="3" type="noConversion"/>
  </si>
  <si>
    <t>師資費</t>
    <phoneticPr fontId="3" type="noConversion"/>
  </si>
  <si>
    <t>雜支</t>
    <phoneticPr fontId="3" type="noConversion"/>
  </si>
  <si>
    <t xml:space="preserve">備註 </t>
  </si>
  <si>
    <t>鐵/公路</t>
    <phoneticPr fontId="3" type="noConversion"/>
  </si>
  <si>
    <t>計程車</t>
    <phoneticPr fontId="3" type="noConversion"/>
  </si>
  <si>
    <t>停車費</t>
  </si>
  <si>
    <t>小計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</si>
  <si>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</si>
  <si>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</si>
  <si>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</si>
  <si>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</si>
  <si>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</si>
  <si>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</si>
  <si>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</si>
  <si>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蔡貴瑄</t>
    <phoneticPr fontId="3" type="noConversion"/>
  </si>
  <si>
    <t xml:space="preserve">   預   支   費   用    申    請    明    細    表</t>
    <phoneticPr fontId="3" type="noConversion"/>
  </si>
  <si>
    <t>序號</t>
    <phoneticPr fontId="3" type="noConversion"/>
  </si>
  <si>
    <t>說明</t>
  </si>
  <si>
    <t>收入</t>
  </si>
  <si>
    <t>支出</t>
  </si>
  <si>
    <t>結餘</t>
  </si>
  <si>
    <t>合計</t>
    <phoneticPr fontId="25" type="noConversion"/>
  </si>
  <si>
    <t>彰化閱讀案-108年6月實支金明細表</t>
    <phoneticPr fontId="25" type="noConversion"/>
  </si>
  <si>
    <t>描圖紙購買-設計提袋使用</t>
    <phoneticPr fontId="3" type="noConversion"/>
  </si>
  <si>
    <t>服務建議書印製-9本</t>
    <phoneticPr fontId="3" type="noConversion"/>
  </si>
  <si>
    <t>送標車資(高鐵$700+計程車$325)</t>
    <phoneticPr fontId="3" type="noConversion"/>
  </si>
  <si>
    <t>住宿費$900+車資$700</t>
    <phoneticPr fontId="3" type="noConversion"/>
  </si>
  <si>
    <t>6/17-17點截標
6/18-9:30開標</t>
    <phoneticPr fontId="3" type="noConversion"/>
  </si>
  <si>
    <t>簡報資料印製</t>
    <phoneticPr fontId="3" type="noConversion"/>
  </si>
  <si>
    <t>簡報車資(高鐵來回*3人$4200+計程車$440)</t>
    <phoneticPr fontId="3" type="noConversion"/>
  </si>
  <si>
    <t>彰化縣圖書館設備勘查車資(台鐵$348+高鐵$700)</t>
    <phoneticPr fontId="3" type="noConversion"/>
  </si>
  <si>
    <t>預計成本</t>
    <phoneticPr fontId="4" type="noConversion"/>
  </si>
  <si>
    <t>實際成本</t>
    <phoneticPr fontId="4" type="noConversion"/>
  </si>
  <si>
    <t>項目金額</t>
    <phoneticPr fontId="4" type="noConversion"/>
  </si>
  <si>
    <t>彰化閱讀案-108年7+8月實支金明細表</t>
    <phoneticPr fontId="25" type="noConversion"/>
  </si>
  <si>
    <t>月份： 2019年9月</t>
    <phoneticPr fontId="3" type="noConversion"/>
  </si>
  <si>
    <t>彰化縣文化局_108年多元閱讀推廣活動委託案</t>
    <phoneticPr fontId="3" type="noConversion"/>
  </si>
  <si>
    <t>高鐵(台中-&gt;台北*2+台北-&gt;台中+板橋-&gt;台中)-2770
計程車車資-325</t>
    <phoneticPr fontId="3" type="noConversion"/>
  </si>
  <si>
    <t>郵資-寄送提袋色卡</t>
    <phoneticPr fontId="3" type="noConversion"/>
  </si>
  <si>
    <t>X型展示架</t>
    <phoneticPr fontId="3" type="noConversion"/>
  </si>
  <si>
    <t>郵資-寄送提袋樣本</t>
    <phoneticPr fontId="3" type="noConversion"/>
  </si>
  <si>
    <t>工作計劃書印製*3</t>
    <phoneticPr fontId="3" type="noConversion"/>
  </si>
  <si>
    <t>彰化印花稅</t>
    <phoneticPr fontId="3" type="noConversion"/>
  </si>
  <si>
    <t>契約書印製*6</t>
    <phoneticPr fontId="3" type="noConversion"/>
  </si>
  <si>
    <t>彰化樂齡抽獎品-腳踏車*2</t>
    <phoneticPr fontId="3" type="noConversion"/>
  </si>
  <si>
    <t>車資*2-議價</t>
    <phoneticPr fontId="3" type="noConversion"/>
  </si>
  <si>
    <t>寄送契約書+樂齡影片</t>
    <phoneticPr fontId="3" type="noConversion"/>
  </si>
  <si>
    <t>寄送X型展示架+帆布to 彰化</t>
    <phoneticPr fontId="3" type="noConversion"/>
  </si>
  <si>
    <t>閱讀禮帶配送+工讀生整理費</t>
    <phoneticPr fontId="3" type="noConversion"/>
  </si>
  <si>
    <t>預計成本</t>
    <phoneticPr fontId="4" type="noConversion"/>
  </si>
  <si>
    <t>寶寶地墊和安全設施</t>
    <phoneticPr fontId="4" type="noConversion"/>
  </si>
  <si>
    <t>9/1+9/7+9/11</t>
    <phoneticPr fontId="3" type="noConversion"/>
  </si>
  <si>
    <t>樂齡影展-1+2+3</t>
    <phoneticPr fontId="3" type="noConversion"/>
  </si>
  <si>
    <t>9/24</t>
    <phoneticPr fontId="3" type="noConversion"/>
  </si>
  <si>
    <t>記者會</t>
    <phoneticPr fontId="3" type="noConversion"/>
  </si>
  <si>
    <t>9/25</t>
    <phoneticPr fontId="3" type="noConversion"/>
  </si>
  <si>
    <t>樂齡影展-4</t>
    <phoneticPr fontId="3" type="noConversion"/>
  </si>
  <si>
    <t>9/28+9/29</t>
    <phoneticPr fontId="3" type="noConversion"/>
  </si>
  <si>
    <t>小小科學家-1~6</t>
    <phoneticPr fontId="3" type="noConversion"/>
  </si>
  <si>
    <t>9/4-9/15</t>
    <phoneticPr fontId="3" type="noConversion"/>
  </si>
  <si>
    <t>閱讀禮袋整理+配送費</t>
    <phoneticPr fontId="3" type="noConversion"/>
  </si>
  <si>
    <t>工讀生</t>
    <phoneticPr fontId="3" type="noConversion"/>
  </si>
  <si>
    <t>當日現金支付及工作人員9/23住宿費+交通費</t>
    <phoneticPr fontId="3" type="noConversion"/>
  </si>
  <si>
    <t>師資-2200*6,工讀生每場400元(2.5小時)</t>
    <phoneticPr fontId="3" type="noConversion"/>
  </si>
  <si>
    <t xml:space="preserve">  </t>
    <phoneticPr fontId="3" type="noConversion"/>
  </si>
  <si>
    <t>彰化閱讀案-108年9月實支金明細表</t>
    <phoneticPr fontId="25" type="noConversion"/>
  </si>
  <si>
    <t>郵資-彰化樂齡DM寄送</t>
    <phoneticPr fontId="3" type="noConversion"/>
  </si>
  <si>
    <t>郵資-閱讀提袋驗收公文+樂齡DM寄送</t>
    <phoneticPr fontId="3" type="noConversion"/>
  </si>
  <si>
    <t>車資-樂齡影展-1</t>
    <phoneticPr fontId="3" type="noConversion"/>
  </si>
  <si>
    <t>車資-樂齡影展-2</t>
    <phoneticPr fontId="3" type="noConversion"/>
  </si>
  <si>
    <t>車資-樂齡影展-3</t>
  </si>
  <si>
    <t>修正液*3-修改海報錯誤</t>
    <phoneticPr fontId="3" type="noConversion"/>
  </si>
  <si>
    <t>郵資-海報寄送*120(寄到文化局指定各處)</t>
    <phoneticPr fontId="3" type="noConversion"/>
  </si>
  <si>
    <t>郵資-海報寄送*550(寄到文化局指定各處)</t>
    <phoneticPr fontId="3" type="noConversion"/>
  </si>
  <si>
    <t>郵資-剩餘海報寄回文化局</t>
    <phoneticPr fontId="3" type="noConversion"/>
  </si>
  <si>
    <t>記者會-布置(6張)</t>
    <phoneticPr fontId="3" type="noConversion"/>
  </si>
  <si>
    <t>記者會-住宿</t>
    <phoneticPr fontId="3" type="noConversion"/>
  </si>
  <si>
    <t>閱讀禮袋寄送費-到各鄉鎮</t>
    <phoneticPr fontId="3" type="noConversion"/>
  </si>
  <si>
    <t>記者會-交通費+油資(5張)</t>
    <phoneticPr fontId="3" type="noConversion"/>
  </si>
  <si>
    <t>車資-小小科學家-田尾/田中1/縣圖1/溪州/鹿港1+2</t>
    <phoneticPr fontId="3" type="noConversion"/>
  </si>
  <si>
    <t>住宿費</t>
    <phoneticPr fontId="3" type="noConversion"/>
  </si>
  <si>
    <t>記者會-主持人費</t>
    <phoneticPr fontId="3" type="noConversion"/>
  </si>
  <si>
    <t>記者會-魔術表演</t>
    <phoneticPr fontId="3" type="noConversion"/>
  </si>
  <si>
    <t>記者會-餐盒+便當</t>
    <phoneticPr fontId="3" type="noConversion"/>
  </si>
  <si>
    <t>記者會-幼兒園交通費</t>
    <phoneticPr fontId="3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</si>
  <si>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</si>
  <si>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</si>
  <si>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</si>
  <si>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</si>
  <si>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</si>
  <si>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</si>
  <si>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</si>
  <si>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</si>
  <si>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</si>
  <si>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</si>
  <si>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</si>
  <si>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</si>
  <si>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</si>
  <si>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</si>
  <si>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</si>
  <si>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</si>
  <si>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</si>
  <si>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</si>
  <si>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</si>
  <si>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</si>
  <si>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</si>
  <si>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</si>
  <si>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</si>
  <si>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</si>
  <si>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預支費用入帳-9月</t>
    <phoneticPr fontId="3" type="noConversion"/>
  </si>
  <si>
    <t>25</t>
  </si>
  <si>
    <t>記者會-晚餐</t>
    <phoneticPr fontId="3" type="noConversion"/>
  </si>
  <si>
    <t>26</t>
  </si>
  <si>
    <t>閱讀禮袋寄送費-補寄漏掉的提袋或書</t>
    <phoneticPr fontId="3" type="noConversion"/>
  </si>
  <si>
    <t>寄送文宣品到彰化(筆記本*250+筆帶*100+冰壩杯*21+兔子筆*300+玻璃杯*230)9箱</t>
    <phoneticPr fontId="3" type="noConversion"/>
  </si>
  <si>
    <t>勞務單</t>
    <phoneticPr fontId="3" type="noConversion"/>
  </si>
  <si>
    <t>月份： 2019年10月</t>
    <phoneticPr fontId="3" type="noConversion"/>
  </si>
  <si>
    <t>10/6-10/27</t>
    <phoneticPr fontId="3" type="noConversion"/>
  </si>
  <si>
    <t>小小科學家+親子講座+樂齡影展</t>
    <phoneticPr fontId="3" type="noConversion"/>
  </si>
  <si>
    <t>勞務單*5</t>
    <phoneticPr fontId="3" type="noConversion"/>
  </si>
  <si>
    <t>親子講座
師資費</t>
    <phoneticPr fontId="3" type="noConversion"/>
  </si>
  <si>
    <t>匯款</t>
    <phoneticPr fontId="3" type="noConversion"/>
  </si>
  <si>
    <t>記者會-活動道具(5張)</t>
    <phoneticPr fontId="3" type="noConversion"/>
  </si>
  <si>
    <t>車資-付款閱讀禮袋寄送費用+確認箱數</t>
    <phoneticPr fontId="3" type="noConversion"/>
  </si>
  <si>
    <t>購買小小科學家課程繪本-中秋嫦娥奔月</t>
    <phoneticPr fontId="3" type="noConversion"/>
  </si>
  <si>
    <t>27</t>
  </si>
  <si>
    <t>28</t>
  </si>
  <si>
    <t>29</t>
  </si>
  <si>
    <t>30</t>
  </si>
  <si>
    <t>閱讀禮袋寄送紙箱+膠帶</t>
    <phoneticPr fontId="3" type="noConversion"/>
  </si>
  <si>
    <t>牛皮公文封+膠帶-寄送海報使用</t>
    <phoneticPr fontId="3" type="noConversion"/>
  </si>
  <si>
    <t>工讀生工資(9月份活動+閱讀禮袋打包)</t>
    <phoneticPr fontId="3" type="noConversion"/>
  </si>
  <si>
    <t>彰化閱讀案-108年10月實支金明細表</t>
    <phoneticPr fontId="25" type="noConversion"/>
  </si>
  <si>
    <t>預支費用入帳-10月</t>
    <phoneticPr fontId="3" type="noConversion"/>
  </si>
  <si>
    <t>9月份費用入帳</t>
    <phoneticPr fontId="3" type="noConversion"/>
  </si>
  <si>
    <t>車資-小小科學家(和美+縣圖)</t>
    <phoneticPr fontId="3" type="noConversion"/>
  </si>
  <si>
    <t>車資-小小科學家(溪湖*2+縣圖)</t>
    <phoneticPr fontId="3" type="noConversion"/>
  </si>
  <si>
    <t>車資-樂齡影展-4</t>
    <phoneticPr fontId="3" type="noConversion"/>
  </si>
  <si>
    <t>車資-親子講座老師*2</t>
    <phoneticPr fontId="3" type="noConversion"/>
  </si>
  <si>
    <t>師資-親子講座*2(10000+2400)</t>
    <phoneticPr fontId="3" type="noConversion"/>
  </si>
  <si>
    <t>住宿-小小科學家(伸港+市圖)+樂齡影展5+親子講座*2</t>
    <phoneticPr fontId="3" type="noConversion"/>
  </si>
  <si>
    <t>車資-小小科學家(伸港+市圖)+樂齡影展5+親子講座*2</t>
    <phoneticPr fontId="3" type="noConversion"/>
  </si>
  <si>
    <t>車資-小小科學家(埔鹽+社頭+北斗*2+福興)+樂齡影展6</t>
    <phoneticPr fontId="3" type="noConversion"/>
  </si>
  <si>
    <t>住宿-小小科學家(埔鹽+社頭+北斗*2+福興)+樂齡影展6</t>
    <phoneticPr fontId="3" type="noConversion"/>
  </si>
  <si>
    <t>郵資-寄送彰化活動推廣遊戲抽獎品*3</t>
    <phoneticPr fontId="3" type="noConversion"/>
  </si>
  <si>
    <t>郵資-寄送檯燈*5+員林場DIY材料</t>
    <phoneticPr fontId="3" type="noConversion"/>
  </si>
  <si>
    <t>購買文宣品-玻璃杯*22(4904)+玻璃杯紙盒*200(1000)</t>
    <phoneticPr fontId="3" type="noConversion"/>
  </si>
  <si>
    <t>購買抽獎品-40吋電視</t>
    <phoneticPr fontId="3" type="noConversion"/>
  </si>
  <si>
    <t>車資-小小科學家(芬園+大村+縣圖+永靖)+親子講座</t>
    <phoneticPr fontId="3" type="noConversion"/>
  </si>
  <si>
    <t>住宿-小小科學家(芬園+大村+縣圖+永靖)+親子講座</t>
    <phoneticPr fontId="3" type="noConversion"/>
  </si>
  <si>
    <t>師資-親子講座</t>
    <phoneticPr fontId="3" type="noConversion"/>
  </si>
  <si>
    <t>工讀生工資(10月份活動)</t>
    <phoneticPr fontId="3" type="noConversion"/>
  </si>
  <si>
    <t>勞務單*5</t>
    <phoneticPr fontId="3" type="noConversion"/>
  </si>
  <si>
    <t>彰化閱讀案-108年11月實支金明細表</t>
    <phoneticPr fontId="25" type="noConversion"/>
  </si>
  <si>
    <t>預支費用入帳-11月</t>
    <phoneticPr fontId="3" type="noConversion"/>
  </si>
  <si>
    <t>小小科學家繪本-露比任務</t>
    <phoneticPr fontId="3" type="noConversion"/>
  </si>
  <si>
    <t>郵資-寄送和美閱讀禮袋(16箱+14箱)</t>
    <phoneticPr fontId="3" type="noConversion"/>
  </si>
  <si>
    <t>郵資-寄送和美閱讀禮袋(14箱)</t>
    <phoneticPr fontId="3" type="noConversion"/>
  </si>
  <si>
    <t>車資-小小科學家(二林+芳苑)</t>
    <phoneticPr fontId="3" type="noConversion"/>
  </si>
  <si>
    <t>車資-小小科學家(縣圖+員林*2)</t>
    <phoneticPr fontId="3" type="noConversion"/>
  </si>
  <si>
    <t>停車費-樂齡FB直播抽獎</t>
    <phoneticPr fontId="3" type="noConversion"/>
  </si>
  <si>
    <t>油資-樂齡FB直播抽獎</t>
    <phoneticPr fontId="3" type="noConversion"/>
  </si>
  <si>
    <t>車資-小小科學家(二林+縣圖)</t>
    <phoneticPr fontId="3" type="noConversion"/>
  </si>
  <si>
    <t>車資-小小科學家(埔鹽)</t>
    <phoneticPr fontId="3" type="noConversion"/>
  </si>
  <si>
    <t>車資-小小科學家(田中)</t>
    <phoneticPr fontId="3" type="noConversion"/>
  </si>
  <si>
    <t>住宿-小小科學家(田中)</t>
    <phoneticPr fontId="3" type="noConversion"/>
  </si>
  <si>
    <t>郵資-寄送FB線上抽獎品</t>
    <phoneticPr fontId="3" type="noConversion"/>
  </si>
  <si>
    <t>油資-9-11月-小小科學家(兔子)*3</t>
    <phoneticPr fontId="3" type="noConversion"/>
  </si>
  <si>
    <t>影印費-小小科學家桌牌</t>
    <phoneticPr fontId="3" type="noConversion"/>
  </si>
  <si>
    <t>影印費-成果報告書</t>
    <phoneticPr fontId="3" type="noConversion"/>
  </si>
  <si>
    <t>郵資-寄送成果報告書+光碟</t>
    <phoneticPr fontId="3" type="noConversion"/>
  </si>
  <si>
    <t>工讀生工資(11月份活動)</t>
    <phoneticPr fontId="3" type="noConversion"/>
  </si>
  <si>
    <t>郵資-寄送請款發票TO彰化</t>
    <phoneticPr fontId="3" type="noConversion"/>
  </si>
  <si>
    <t>車資-補請9/24jilllian記者會車資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</si>
</sst>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43" formatCode="_-* #,##0.00_-;\-* #,##0.00_-;_-* &quot;-&quot;??_-;_-@_-"/>
    <numFmt numFmtId="176" formatCode="_-* #,##0.0_-;\-* #,##0.0_-;_-* &quot;-&quot;??_-;_-@_-"/>
    <numFmt numFmtId="177" formatCode="_-* #,##0_-;\-* #,##0_-;_-* &quot;-&quot;??_-;_-@_-"/>
    <numFmt numFmtId="178" formatCode="0;[Red]0"/>
    <numFmt numFmtId="179" formatCode="&quot;$&quot;#,##0;[Red]&quot;$&quot;#,##0"/>
    <numFmt numFmtId="180" formatCode="m&quot;月&quot;d&quot;日&quot;"/>
    <numFmt numFmtId="181" formatCode="#,##0_ "/>
    <numFmt numFmtId="182" formatCode="&quot;$&quot;#,##0"/>
  </numFmts>
  <fonts count="3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1"/>
      <name val="標楷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6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2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9">
    <xf numFmtId="0" fontId="0" fillId="0" borderId="0" xfId="0"/>
    <xf numFmtId="177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9" fontId="7" fillId="3" borderId="17" xfId="0" applyNumberFormat="1" applyFont="1" applyFill="1" applyBorder="1" applyAlignment="1">
      <alignment horizontal="center" vertical="center" wrapText="1"/>
    </xf>
    <xf numFmtId="49" fontId="7" fillId="3" borderId="18" xfId="0" applyNumberFormat="1" applyFont="1" applyFill="1" applyBorder="1" applyAlignment="1">
      <alignment horizontal="center" vertical="center" wrapText="1"/>
    </xf>
    <xf numFmtId="178" fontId="7" fillId="3" borderId="18" xfId="0" applyNumberFormat="1" applyFont="1" applyFill="1" applyBorder="1" applyAlignment="1">
      <alignment horizontal="center" vertical="center" wrapText="1"/>
    </xf>
    <xf numFmtId="177" fontId="7" fillId="3" borderId="18" xfId="1" applyNumberFormat="1" applyFont="1" applyFill="1" applyBorder="1" applyAlignment="1">
      <alignment horizontal="center" vertical="center" wrapText="1"/>
    </xf>
    <xf numFmtId="179" fontId="7" fillId="3" borderId="19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left" vertical="center"/>
    </xf>
    <xf numFmtId="177" fontId="8" fillId="0" borderId="16" xfId="1" applyNumberFormat="1" applyFont="1" applyFill="1" applyBorder="1" applyAlignment="1">
      <alignment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177" fontId="8" fillId="2" borderId="21" xfId="1" applyNumberFormat="1" applyFont="1" applyFill="1" applyBorder="1" applyAlignment="1">
      <alignment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176" fontId="8" fillId="0" borderId="16" xfId="1" applyNumberFormat="1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left" vertical="center"/>
    </xf>
    <xf numFmtId="49" fontId="7" fillId="0" borderId="16" xfId="0" applyNumberFormat="1" applyFont="1" applyFill="1" applyBorder="1" applyAlignment="1">
      <alignment horizontal="center" vertical="center" wrapText="1"/>
    </xf>
    <xf numFmtId="177" fontId="8" fillId="0" borderId="21" xfId="1" applyNumberFormat="1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/>
    </xf>
    <xf numFmtId="49" fontId="9" fillId="0" borderId="22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/>
    <xf numFmtId="178" fontId="7" fillId="0" borderId="23" xfId="0" applyNumberFormat="1" applyFont="1" applyFill="1" applyBorder="1" applyAlignment="1">
      <alignment horizontal="center"/>
    </xf>
    <xf numFmtId="177" fontId="7" fillId="0" borderId="23" xfId="1" applyNumberFormat="1" applyFont="1" applyFill="1" applyBorder="1" applyAlignment="1">
      <alignment horizontal="center"/>
    </xf>
    <xf numFmtId="177" fontId="8" fillId="0" borderId="24" xfId="1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177" fontId="7" fillId="0" borderId="6" xfId="1" applyNumberFormat="1" applyFont="1" applyBorder="1" applyAlignment="1">
      <alignment horizontal="center" vertical="center" wrapText="1"/>
    </xf>
    <xf numFmtId="177" fontId="11" fillId="0" borderId="6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8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77" fontId="11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8" applyFont="1" applyBorder="1" applyAlignment="1">
      <alignment horizontal="center" vertical="center"/>
    </xf>
    <xf numFmtId="0" fontId="7" fillId="0" borderId="16" xfId="8" applyFont="1" applyBorder="1" applyAlignment="1">
      <alignment horizontal="center" vertical="center"/>
    </xf>
    <xf numFmtId="49" fontId="19" fillId="0" borderId="16" xfId="8" applyNumberFormat="1" applyFont="1" applyBorder="1" applyAlignment="1">
      <alignment horizontal="center" vertical="center"/>
    </xf>
    <xf numFmtId="0" fontId="19" fillId="0" borderId="16" xfId="8" applyFont="1" applyBorder="1" applyAlignment="1">
      <alignment horizontal="center" vertical="center"/>
    </xf>
    <xf numFmtId="0" fontId="19" fillId="0" borderId="16" xfId="8" applyFont="1" applyBorder="1" applyAlignment="1">
      <alignment horizontal="center" vertical="center" wrapText="1"/>
    </xf>
    <xf numFmtId="0" fontId="19" fillId="0" borderId="16" xfId="8" applyFont="1" applyBorder="1" applyAlignment="1">
      <alignment horizontal="left" vertical="center" wrapText="1"/>
    </xf>
    <xf numFmtId="49" fontId="19" fillId="0" borderId="16" xfId="8" applyNumberFormat="1" applyFont="1" applyBorder="1" applyAlignment="1">
      <alignment vertical="center" wrapText="1"/>
    </xf>
    <xf numFmtId="0" fontId="19" fillId="0" borderId="16" xfId="8" applyFont="1" applyBorder="1" applyAlignment="1">
      <alignment vertical="center" wrapText="1"/>
    </xf>
    <xf numFmtId="38" fontId="7" fillId="0" borderId="16" xfId="8" applyNumberFormat="1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 wrapText="1"/>
    </xf>
    <xf numFmtId="38" fontId="19" fillId="0" borderId="16" xfId="8" applyNumberFormat="1" applyFont="1" applyBorder="1" applyAlignment="1">
      <alignment horizontal="center" vertical="center"/>
    </xf>
    <xf numFmtId="0" fontId="7" fillId="0" borderId="16" xfId="8" applyFont="1" applyBorder="1" applyAlignment="1">
      <alignment horizontal="left" vertical="center" wrapText="1"/>
    </xf>
    <xf numFmtId="49" fontId="19" fillId="0" borderId="16" xfId="8" applyNumberFormat="1" applyFont="1" applyBorder="1" applyAlignment="1">
      <alignment horizontal="center" vertical="center" wrapText="1"/>
    </xf>
    <xf numFmtId="0" fontId="19" fillId="0" borderId="31" xfId="8" applyFont="1" applyBorder="1" applyAlignment="1">
      <alignment horizontal="center" vertical="center" wrapText="1"/>
    </xf>
    <xf numFmtId="0" fontId="21" fillId="0" borderId="16" xfId="8" applyFont="1" applyBorder="1" applyAlignment="1">
      <alignment horizontal="center" vertical="center"/>
    </xf>
    <xf numFmtId="49" fontId="22" fillId="0" borderId="16" xfId="8" applyNumberFormat="1" applyFont="1" applyBorder="1" applyAlignment="1">
      <alignment horizontal="left" vertical="center"/>
    </xf>
    <xf numFmtId="0" fontId="22" fillId="0" borderId="16" xfId="8" applyFont="1" applyBorder="1" applyAlignment="1">
      <alignment horizontal="center" vertical="center"/>
    </xf>
    <xf numFmtId="0" fontId="22" fillId="0" borderId="16" xfId="8" applyFont="1" applyBorder="1" applyAlignment="1">
      <alignment horizontal="left" vertical="center" wrapText="1"/>
    </xf>
    <xf numFmtId="49" fontId="19" fillId="0" borderId="0" xfId="8" applyNumberFormat="1" applyFont="1" applyBorder="1" applyAlignment="1">
      <alignment horizontal="left" vertical="center"/>
    </xf>
    <xf numFmtId="0" fontId="19" fillId="0" borderId="0" xfId="8" applyFont="1" applyBorder="1" applyAlignment="1">
      <alignment horizontal="left" vertical="center"/>
    </xf>
    <xf numFmtId="0" fontId="19" fillId="0" borderId="0" xfId="8" applyFont="1" applyBorder="1" applyAlignment="1">
      <alignment horizontal="left" vertical="center" wrapText="1"/>
    </xf>
    <xf numFmtId="0" fontId="19" fillId="0" borderId="0" xfId="8" applyFont="1" applyBorder="1" applyAlignment="1">
      <alignment horizontal="center" vertical="center"/>
    </xf>
    <xf numFmtId="0" fontId="19" fillId="0" borderId="0" xfId="8" applyFont="1" applyBorder="1" applyAlignment="1">
      <alignment horizontal="center" vertical="center" wrapText="1"/>
    </xf>
    <xf numFmtId="49" fontId="7" fillId="0" borderId="0" xfId="8" applyNumberFormat="1" applyFont="1" applyBorder="1" applyAlignment="1">
      <alignment horizontal="center" vertical="center"/>
    </xf>
    <xf numFmtId="0" fontId="7" fillId="0" borderId="0" xfId="8" applyFont="1" applyBorder="1" applyAlignment="1">
      <alignment horizontal="center" vertical="center" wrapText="1"/>
    </xf>
    <xf numFmtId="0" fontId="7" fillId="0" borderId="0" xfId="8" applyFont="1" applyBorder="1" applyAlignment="1">
      <alignment horizontal="left" vertical="center" wrapText="1"/>
    </xf>
    <xf numFmtId="49" fontId="7" fillId="0" borderId="16" xfId="8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0" borderId="16" xfId="9" applyFont="1" applyBorder="1" applyAlignment="1">
      <alignment horizontal="center" vertical="center"/>
    </xf>
    <xf numFmtId="180" fontId="26" fillId="0" borderId="16" xfId="9" applyNumberFormat="1" applyFont="1" applyBorder="1" applyAlignment="1">
      <alignment horizontal="center" vertical="center"/>
    </xf>
    <xf numFmtId="0" fontId="23" fillId="0" borderId="16" xfId="9" applyFont="1" applyBorder="1" applyAlignment="1">
      <alignment horizontal="left" vertical="center"/>
    </xf>
    <xf numFmtId="181" fontId="26" fillId="0" borderId="16" xfId="9" applyNumberFormat="1" applyFont="1" applyBorder="1" applyAlignment="1">
      <alignment horizontal="center" vertical="center"/>
    </xf>
    <xf numFmtId="0" fontId="26" fillId="0" borderId="16" xfId="9" applyFont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180" fontId="26" fillId="4" borderId="16" xfId="9" applyNumberFormat="1" applyFont="1" applyFill="1" applyBorder="1" applyAlignment="1">
      <alignment horizontal="center" vertical="center"/>
    </xf>
    <xf numFmtId="0" fontId="26" fillId="4" borderId="16" xfId="9" applyFont="1" applyFill="1" applyBorder="1" applyAlignment="1">
      <alignment horizontal="left" vertical="center"/>
    </xf>
    <xf numFmtId="181" fontId="26" fillId="4" borderId="16" xfId="9" applyNumberFormat="1" applyFont="1" applyFill="1" applyBorder="1" applyAlignment="1">
      <alignment horizontal="center" vertical="center"/>
    </xf>
    <xf numFmtId="0" fontId="0" fillId="4" borderId="0" xfId="0" applyFill="1"/>
    <xf numFmtId="0" fontId="23" fillId="4" borderId="16" xfId="9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81" fontId="27" fillId="0" borderId="16" xfId="0" applyNumberFormat="1" applyFont="1" applyBorder="1" applyAlignment="1">
      <alignment vertical="center"/>
    </xf>
    <xf numFmtId="0" fontId="28" fillId="0" borderId="16" xfId="0" applyFont="1" applyBorder="1" applyAlignment="1"/>
    <xf numFmtId="180" fontId="23" fillId="0" borderId="16" xfId="9" applyNumberFormat="1" applyFont="1" applyBorder="1" applyAlignment="1">
      <alignment horizontal="center" vertical="center"/>
    </xf>
    <xf numFmtId="177" fontId="8" fillId="2" borderId="25" xfId="1" applyNumberFormat="1" applyFont="1" applyFill="1" applyBorder="1" applyAlignment="1">
      <alignment vertical="center" wrapText="1"/>
    </xf>
    <xf numFmtId="177" fontId="8" fillId="0" borderId="25" xfId="1" applyNumberFormat="1" applyFont="1" applyFill="1" applyBorder="1" applyAlignment="1">
      <alignment vertical="center" wrapText="1"/>
    </xf>
    <xf numFmtId="179" fontId="7" fillId="3" borderId="16" xfId="0" applyNumberFormat="1" applyFont="1" applyFill="1" applyBorder="1" applyAlignment="1">
      <alignment horizontal="center" vertical="center" wrapText="1"/>
    </xf>
    <xf numFmtId="179" fontId="0" fillId="0" borderId="16" xfId="0" applyNumberFormat="1" applyBorder="1" applyAlignment="1">
      <alignment horizontal="center" vertical="center"/>
    </xf>
    <xf numFmtId="179" fontId="7" fillId="3" borderId="32" xfId="0" applyNumberFormat="1" applyFont="1" applyFill="1" applyBorder="1" applyAlignment="1">
      <alignment horizontal="center" vertical="center" wrapText="1"/>
    </xf>
    <xf numFmtId="43" fontId="8" fillId="0" borderId="16" xfId="1" applyNumberFormat="1" applyFont="1" applyFill="1" applyBorder="1" applyAlignment="1">
      <alignment vertical="center" wrapText="1"/>
    </xf>
    <xf numFmtId="0" fontId="7" fillId="5" borderId="16" xfId="0" applyFont="1" applyFill="1" applyBorder="1" applyAlignment="1">
      <alignment horizontal="left" vertical="center"/>
    </xf>
    <xf numFmtId="177" fontId="8" fillId="5" borderId="16" xfId="1" applyNumberFormat="1" applyFont="1" applyFill="1" applyBorder="1" applyAlignment="1">
      <alignment vertical="center" wrapText="1"/>
    </xf>
    <xf numFmtId="0" fontId="7" fillId="5" borderId="16" xfId="0" applyFont="1" applyFill="1" applyBorder="1" applyAlignment="1">
      <alignment horizontal="center" vertical="center" wrapText="1"/>
    </xf>
    <xf numFmtId="177" fontId="8" fillId="5" borderId="21" xfId="1" applyNumberFormat="1" applyFont="1" applyFill="1" applyBorder="1" applyAlignment="1">
      <alignment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7" fillId="5" borderId="16" xfId="0" applyNumberFormat="1" applyFont="1" applyFill="1" applyBorder="1" applyAlignment="1">
      <alignment horizontal="center" vertical="center" wrapText="1"/>
    </xf>
    <xf numFmtId="43" fontId="7" fillId="0" borderId="6" xfId="1" applyNumberFormat="1" applyFont="1" applyBorder="1" applyAlignment="1">
      <alignment horizontal="center" vertical="center" wrapText="1"/>
    </xf>
    <xf numFmtId="176" fontId="8" fillId="5" borderId="16" xfId="1" applyNumberFormat="1" applyFont="1" applyFill="1" applyBorder="1" applyAlignment="1">
      <alignment vertical="center" wrapText="1"/>
    </xf>
    <xf numFmtId="0" fontId="23" fillId="0" borderId="16" xfId="9" applyFont="1" applyBorder="1" applyAlignment="1">
      <alignment horizontal="left" vertical="center" wrapText="1"/>
    </xf>
    <xf numFmtId="6" fontId="23" fillId="0" borderId="16" xfId="9" applyNumberFormat="1" applyFont="1" applyBorder="1" applyAlignment="1">
      <alignment horizontal="center" vertical="center"/>
    </xf>
    <xf numFmtId="179" fontId="0" fillId="0" borderId="16" xfId="0" applyNumberFormat="1" applyBorder="1" applyAlignment="1">
      <alignment vertical="center"/>
    </xf>
    <xf numFmtId="177" fontId="8" fillId="6" borderId="0" xfId="1" applyNumberFormat="1" applyFont="1" applyFill="1" applyBorder="1" applyAlignment="1">
      <alignment vertical="center" wrapText="1"/>
    </xf>
    <xf numFmtId="0" fontId="22" fillId="0" borderId="27" xfId="8" applyFont="1" applyBorder="1" applyAlignment="1">
      <alignment horizontal="center" vertical="center"/>
    </xf>
    <xf numFmtId="0" fontId="21" fillId="0" borderId="16" xfId="8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/>
    </xf>
    <xf numFmtId="3" fontId="19" fillId="0" borderId="27" xfId="0" applyNumberFormat="1" applyFont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9" fillId="0" borderId="16" xfId="8" applyFont="1" applyBorder="1" applyAlignment="1">
      <alignment horizontal="center" vertical="center"/>
    </xf>
    <xf numFmtId="49" fontId="19" fillId="0" borderId="16" xfId="8" applyNumberFormat="1" applyFont="1" applyBorder="1" applyAlignment="1">
      <alignment horizontal="center" vertical="center"/>
    </xf>
    <xf numFmtId="0" fontId="19" fillId="0" borderId="16" xfId="8" applyFont="1" applyBorder="1" applyAlignment="1">
      <alignment horizontal="center" vertical="center" wrapText="1"/>
    </xf>
    <xf numFmtId="0" fontId="22" fillId="0" borderId="16" xfId="8" applyFont="1" applyBorder="1" applyAlignment="1">
      <alignment horizontal="left" vertical="center" wrapText="1"/>
    </xf>
    <xf numFmtId="0" fontId="21" fillId="0" borderId="16" xfId="8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/>
    </xf>
    <xf numFmtId="179" fontId="23" fillId="0" borderId="16" xfId="9" applyNumberFormat="1" applyFont="1" applyBorder="1" applyAlignment="1">
      <alignment horizontal="center" vertical="center"/>
    </xf>
    <xf numFmtId="179" fontId="26" fillId="0" borderId="16" xfId="9" applyNumberFormat="1" applyFont="1" applyBorder="1" applyAlignment="1">
      <alignment horizontal="center" vertical="center"/>
    </xf>
    <xf numFmtId="179" fontId="26" fillId="4" borderId="16" xfId="9" applyNumberFormat="1" applyFont="1" applyFill="1" applyBorder="1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left"/>
    </xf>
    <xf numFmtId="179" fontId="27" fillId="0" borderId="16" xfId="0" applyNumberFormat="1" applyFont="1" applyBorder="1" applyAlignment="1">
      <alignment horizontal="center" vertical="center"/>
    </xf>
    <xf numFmtId="0" fontId="29" fillId="0" borderId="16" xfId="8" applyFont="1" applyFill="1" applyBorder="1" applyAlignment="1">
      <alignment horizontal="center" vertical="center"/>
    </xf>
    <xf numFmtId="0" fontId="26" fillId="0" borderId="16" xfId="9" applyFont="1" applyBorder="1" applyAlignment="1">
      <alignment horizontal="left" vertical="center" wrapText="1"/>
    </xf>
    <xf numFmtId="3" fontId="19" fillId="0" borderId="16" xfId="0" applyNumberFormat="1" applyFont="1" applyBorder="1" applyAlignment="1">
      <alignment horizontal="left" vertical="center"/>
    </xf>
    <xf numFmtId="0" fontId="22" fillId="0" borderId="16" xfId="8" applyFont="1" applyBorder="1" applyAlignment="1">
      <alignment horizontal="left" vertical="center"/>
    </xf>
    <xf numFmtId="182" fontId="23" fillId="0" borderId="16" xfId="9" applyNumberFormat="1" applyFont="1" applyBorder="1" applyAlignment="1">
      <alignment horizontal="center" vertical="center"/>
    </xf>
    <xf numFmtId="182" fontId="27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49" fontId="8" fillId="2" borderId="20" xfId="0" applyNumberFormat="1" applyFont="1" applyFill="1" applyBorder="1" applyAlignment="1">
      <alignment horizontal="center" vertical="center" wrapText="1"/>
    </xf>
    <xf numFmtId="49" fontId="7" fillId="2" borderId="20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justify" vertical="center" wrapText="1"/>
    </xf>
    <xf numFmtId="49" fontId="7" fillId="0" borderId="20" xfId="0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77" fontId="11" fillId="0" borderId="12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justify" vertical="center" wrapText="1"/>
    </xf>
    <xf numFmtId="0" fontId="16" fillId="0" borderId="15" xfId="0" applyFont="1" applyBorder="1" applyAlignment="1">
      <alignment horizontal="justify" vertical="center" wrapText="1"/>
    </xf>
    <xf numFmtId="0" fontId="16" fillId="0" borderId="5" xfId="0" applyFont="1" applyBorder="1" applyAlignment="1">
      <alignment horizontal="justify" vertical="center" wrapText="1"/>
    </xf>
    <xf numFmtId="0" fontId="16" fillId="0" borderId="11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179" fontId="0" fillId="0" borderId="28" xfId="0" applyNumberFormat="1" applyBorder="1" applyAlignment="1">
      <alignment horizontal="center" vertical="center"/>
    </xf>
    <xf numFmtId="179" fontId="0" fillId="0" borderId="30" xfId="0" applyNumberFormat="1" applyBorder="1" applyAlignment="1">
      <alignment horizontal="center" vertical="center"/>
    </xf>
    <xf numFmtId="177" fontId="8" fillId="0" borderId="28" xfId="1" applyNumberFormat="1" applyFont="1" applyFill="1" applyBorder="1" applyAlignment="1">
      <alignment horizontal="center" vertical="center" wrapText="1"/>
    </xf>
    <xf numFmtId="177" fontId="8" fillId="0" borderId="30" xfId="1" applyNumberFormat="1" applyFont="1" applyFill="1" applyBorder="1" applyAlignment="1">
      <alignment horizontal="center" vertical="center" wrapText="1"/>
    </xf>
    <xf numFmtId="179" fontId="0" fillId="0" borderId="29" xfId="0" applyNumberFormat="1" applyBorder="1" applyAlignment="1">
      <alignment horizontal="center" vertical="center"/>
    </xf>
    <xf numFmtId="177" fontId="8" fillId="2" borderId="28" xfId="1" applyNumberFormat="1" applyFont="1" applyFill="1" applyBorder="1" applyAlignment="1">
      <alignment horizontal="center" vertical="center" wrapText="1"/>
    </xf>
    <xf numFmtId="177" fontId="8" fillId="2" borderId="29" xfId="1" applyNumberFormat="1" applyFont="1" applyFill="1" applyBorder="1" applyAlignment="1">
      <alignment horizontal="center" vertical="center" wrapText="1"/>
    </xf>
    <xf numFmtId="177" fontId="8" fillId="2" borderId="30" xfId="1" applyNumberFormat="1" applyFont="1" applyFill="1" applyBorder="1" applyAlignment="1">
      <alignment horizontal="center" vertical="center" wrapText="1"/>
    </xf>
    <xf numFmtId="177" fontId="8" fillId="0" borderId="33" xfId="1" applyNumberFormat="1" applyFont="1" applyFill="1" applyBorder="1" applyAlignment="1">
      <alignment horizontal="center" vertical="center" wrapText="1"/>
    </xf>
    <xf numFmtId="177" fontId="8" fillId="0" borderId="34" xfId="1" applyNumberFormat="1" applyFont="1" applyFill="1" applyBorder="1" applyAlignment="1">
      <alignment horizontal="center" vertical="center" wrapText="1"/>
    </xf>
    <xf numFmtId="0" fontId="24" fillId="0" borderId="16" xfId="9" applyFont="1" applyBorder="1" applyAlignment="1">
      <alignment horizontal="center" vertical="center"/>
    </xf>
    <xf numFmtId="180" fontId="23" fillId="4" borderId="28" xfId="9" applyNumberFormat="1" applyFont="1" applyFill="1" applyBorder="1" applyAlignment="1">
      <alignment horizontal="center" vertical="center" wrapText="1"/>
    </xf>
    <xf numFmtId="180" fontId="23" fillId="4" borderId="30" xfId="9" applyNumberFormat="1" applyFont="1" applyFill="1" applyBorder="1" applyAlignment="1">
      <alignment horizontal="center" vertical="center" wrapText="1"/>
    </xf>
    <xf numFmtId="3" fontId="19" fillId="0" borderId="16" xfId="8" applyNumberFormat="1" applyFont="1" applyBorder="1" applyAlignment="1">
      <alignment horizontal="center" vertical="center"/>
    </xf>
    <xf numFmtId="0" fontId="19" fillId="0" borderId="16" xfId="8" applyFont="1" applyBorder="1" applyAlignment="1">
      <alignment horizontal="center" vertical="center"/>
    </xf>
    <xf numFmtId="0" fontId="19" fillId="0" borderId="28" xfId="8" applyFont="1" applyBorder="1" applyAlignment="1">
      <alignment horizontal="center" vertical="center" wrapText="1"/>
    </xf>
    <xf numFmtId="0" fontId="19" fillId="0" borderId="29" xfId="8" applyFont="1" applyBorder="1" applyAlignment="1">
      <alignment horizontal="center" vertical="center" wrapText="1"/>
    </xf>
    <xf numFmtId="0" fontId="17" fillId="0" borderId="16" xfId="8" applyFont="1" applyBorder="1" applyAlignment="1">
      <alignment horizontal="center"/>
    </xf>
    <xf numFmtId="0" fontId="18" fillId="0" borderId="16" xfId="8" applyFont="1" applyBorder="1" applyAlignment="1">
      <alignment horizontal="center" vertical="center"/>
    </xf>
    <xf numFmtId="0" fontId="20" fillId="0" borderId="25" xfId="8" applyFont="1" applyBorder="1" applyAlignment="1">
      <alignment horizontal="center" vertical="center"/>
    </xf>
    <xf numFmtId="0" fontId="20" fillId="0" borderId="26" xfId="8" applyFont="1" applyBorder="1" applyAlignment="1">
      <alignment horizontal="center" vertical="center"/>
    </xf>
    <xf numFmtId="0" fontId="20" fillId="0" borderId="27" xfId="8" applyFont="1" applyBorder="1" applyAlignment="1">
      <alignment horizontal="center" vertical="center"/>
    </xf>
    <xf numFmtId="49" fontId="19" fillId="0" borderId="16" xfId="8" applyNumberFormat="1" applyFont="1" applyBorder="1" applyAlignment="1">
      <alignment horizontal="center" vertical="center"/>
    </xf>
    <xf numFmtId="0" fontId="19" fillId="0" borderId="16" xfId="8" applyFont="1" applyBorder="1" applyAlignment="1">
      <alignment horizontal="center" vertical="center" wrapText="1"/>
    </xf>
    <xf numFmtId="0" fontId="19" fillId="0" borderId="28" xfId="8" applyFont="1" applyBorder="1" applyAlignment="1">
      <alignment horizontal="center" vertical="center"/>
    </xf>
    <xf numFmtId="0" fontId="19" fillId="0" borderId="30" xfId="8" applyFont="1" applyBorder="1" applyAlignment="1">
      <alignment horizontal="center" vertical="center"/>
    </xf>
    <xf numFmtId="0" fontId="22" fillId="0" borderId="16" xfId="8" applyFont="1" applyBorder="1" applyAlignment="1">
      <alignment horizontal="left" vertical="center" wrapText="1"/>
    </xf>
    <xf numFmtId="0" fontId="7" fillId="0" borderId="16" xfId="8" applyFont="1" applyBorder="1" applyAlignment="1">
      <alignment horizontal="left" vertical="center"/>
    </xf>
    <xf numFmtId="0" fontId="22" fillId="0" borderId="16" xfId="8" applyFont="1" applyBorder="1" applyAlignment="1">
      <alignment vertical="center"/>
    </xf>
    <xf numFmtId="0" fontId="7" fillId="0" borderId="16" xfId="8" applyFont="1" applyBorder="1" applyAlignment="1">
      <alignment vertical="center"/>
    </xf>
    <xf numFmtId="0" fontId="22" fillId="0" borderId="26" xfId="8" applyFont="1" applyBorder="1" applyAlignment="1">
      <alignment horizontal="center" vertical="center"/>
    </xf>
    <xf numFmtId="0" fontId="22" fillId="0" borderId="27" xfId="8" applyFont="1" applyBorder="1" applyAlignment="1">
      <alignment horizontal="center" vertical="center"/>
    </xf>
    <xf numFmtId="0" fontId="21" fillId="0" borderId="16" xfId="8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38" fontId="19" fillId="0" borderId="28" xfId="8" applyNumberFormat="1" applyFont="1" applyBorder="1" applyAlignment="1">
      <alignment horizontal="center" vertical="center"/>
    </xf>
    <xf numFmtId="38" fontId="19" fillId="0" borderId="29" xfId="8" applyNumberFormat="1" applyFont="1" applyBorder="1" applyAlignment="1">
      <alignment horizontal="center" vertical="center"/>
    </xf>
    <xf numFmtId="38" fontId="19" fillId="0" borderId="30" xfId="8" applyNumberFormat="1" applyFont="1" applyBorder="1" applyAlignment="1">
      <alignment horizontal="center" vertical="center"/>
    </xf>
    <xf numFmtId="0" fontId="22" fillId="0" borderId="25" xfId="8" applyFont="1" applyBorder="1" applyAlignment="1">
      <alignment horizontal="left" vertical="center"/>
    </xf>
    <xf numFmtId="0" fontId="22" fillId="0" borderId="26" xfId="8" applyFont="1" applyBorder="1" applyAlignment="1">
      <alignment horizontal="left" vertical="center"/>
    </xf>
    <xf numFmtId="0" fontId="22" fillId="0" borderId="27" xfId="8" applyFont="1" applyBorder="1" applyAlignment="1">
      <alignment horizontal="left" vertical="center"/>
    </xf>
    <xf numFmtId="49" fontId="19" fillId="0" borderId="16" xfId="8" applyNumberFormat="1" applyFont="1" applyBorder="1" applyAlignment="1">
      <alignment horizontal="center" vertical="center" wrapText="1"/>
    </xf>
    <xf numFmtId="38" fontId="7" fillId="0" borderId="16" xfId="8" applyNumberFormat="1" applyFont="1" applyBorder="1" applyAlignment="1">
      <alignment horizontal="center" vertical="center"/>
    </xf>
    <xf numFmtId="38" fontId="19" fillId="0" borderId="16" xfId="8" applyNumberFormat="1" applyFont="1" applyBorder="1" applyAlignment="1">
      <alignment horizontal="center" vertical="center" wrapText="1"/>
    </xf>
    <xf numFmtId="49" fontId="22" fillId="0" borderId="25" xfId="8" applyNumberFormat="1" applyFont="1" applyBorder="1" applyAlignment="1">
      <alignment horizontal="left" vertical="center"/>
    </xf>
    <xf numFmtId="49" fontId="22" fillId="0" borderId="26" xfId="8" applyNumberFormat="1" applyFont="1" applyBorder="1" applyAlignment="1">
      <alignment horizontal="left" vertical="center"/>
    </xf>
    <xf numFmtId="49" fontId="22" fillId="0" borderId="27" xfId="8" applyNumberFormat="1" applyFont="1" applyBorder="1" applyAlignment="1">
      <alignment horizontal="left" vertical="center"/>
    </xf>
    <xf numFmtId="0" fontId="20" fillId="0" borderId="16" xfId="8" applyFont="1" applyBorder="1" applyAlignment="1">
      <alignment horizontal="center" vertical="center"/>
    </xf>
  </cellXfs>
  <cellStyles count="14">
    <cellStyle name="Excel Built-in Normal" xfId="9"/>
    <cellStyle name="一般" xfId="0" builtinId="0"/>
    <cellStyle name="一般 2" xfId="8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060575" cy="756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0</xdr:row>
      <xdr:rowOff>71439</xdr:rowOff>
    </xdr:from>
    <xdr:to>
      <xdr:col>3</xdr:col>
      <xdr:colOff>162733</xdr:colOff>
      <xdr:row>1</xdr:row>
      <xdr:rowOff>247651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9"/>
          <a:ext cx="1407333" cy="51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36"/>
  <sheetViews>
    <sheetView topLeftCell="E19" workbookViewId="0">
      <selection activeCell="J37" sqref="J37"/>
    </sheetView>
  </sheetViews>
  <sheetFormatPr defaultColWidth="11" defaultRowHeight="16.5" x14ac:dyDescent="0.25"/>
  <cols>
    <col min="1" max="1" width="6.5" customWidth="1"/>
    <col min="2" max="2" width="13.625" customWidth="1"/>
    <col min="3" max="3" width="15.625" bestFit="1" customWidth="1"/>
    <col min="4" max="4" width="8.875" bestFit="1" customWidth="1"/>
    <col min="5" max="5" width="7" bestFit="1" customWidth="1"/>
    <col min="6" max="6" width="7.625" style="3" bestFit="1" customWidth="1"/>
    <col min="7" max="7" width="11.875" bestFit="1" customWidth="1"/>
    <col min="8" max="8" width="24.125" customWidth="1"/>
    <col min="9" max="9" width="11.375" bestFit="1" customWidth="1"/>
    <col min="11" max="11" width="28" bestFit="1" customWidth="1"/>
    <col min="15" max="15" width="11.5" bestFit="1" customWidth="1"/>
  </cols>
  <sheetData>
    <row r="2" spans="1:17" ht="25.5" x14ac:dyDescent="0.25">
      <c r="A2" s="132" t="s">
        <v>0</v>
      </c>
      <c r="B2" s="132"/>
      <c r="C2" s="132"/>
      <c r="D2" s="132"/>
      <c r="E2" s="132"/>
      <c r="F2" s="132"/>
      <c r="G2" s="132"/>
      <c r="H2" s="132"/>
      <c r="J2" s="133" t="s">
        <v>72</v>
      </c>
      <c r="K2" s="133"/>
      <c r="L2" s="133"/>
      <c r="M2" s="133"/>
      <c r="N2" s="133"/>
      <c r="O2" s="133"/>
    </row>
    <row r="3" spans="1:17" ht="25.5" x14ac:dyDescent="0.25">
      <c r="A3" s="132" t="s">
        <v>26</v>
      </c>
      <c r="B3" s="132"/>
      <c r="C3" s="132"/>
      <c r="D3" s="132"/>
      <c r="E3" s="132"/>
      <c r="F3" s="132"/>
      <c r="G3" s="132"/>
      <c r="H3" s="132"/>
      <c r="J3" s="133" t="s">
        <v>73</v>
      </c>
      <c r="K3" s="133"/>
      <c r="L3" s="133"/>
      <c r="M3" s="133"/>
      <c r="N3" s="133"/>
      <c r="O3" s="133"/>
    </row>
    <row r="4" spans="1:17" ht="26.25" thickBot="1" x14ac:dyDescent="0.3">
      <c r="A4" s="132" t="s">
        <v>27</v>
      </c>
      <c r="B4" s="132"/>
      <c r="C4" s="132"/>
      <c r="D4" s="132"/>
      <c r="E4" s="132"/>
      <c r="F4" s="132"/>
      <c r="G4" s="132"/>
      <c r="H4" s="132"/>
      <c r="J4" s="134" t="s">
        <v>74</v>
      </c>
      <c r="K4" s="134"/>
      <c r="L4" s="134"/>
      <c r="M4" s="134"/>
      <c r="N4" s="134"/>
      <c r="O4" s="134"/>
    </row>
    <row r="5" spans="1:17" ht="38.25" thickBot="1" x14ac:dyDescent="0.3">
      <c r="A5" s="27" t="s">
        <v>1</v>
      </c>
      <c r="B5" s="27" t="s">
        <v>90</v>
      </c>
      <c r="C5" s="28" t="s">
        <v>91</v>
      </c>
      <c r="D5" s="28" t="s">
        <v>92</v>
      </c>
      <c r="E5" s="28" t="s">
        <v>93</v>
      </c>
      <c r="F5" s="28" t="s">
        <v>94</v>
      </c>
      <c r="G5" s="28" t="s">
        <v>98</v>
      </c>
      <c r="H5" s="28" t="s">
        <v>95</v>
      </c>
      <c r="J5" s="4" t="s">
        <v>43</v>
      </c>
      <c r="K5" s="5" t="s">
        <v>44</v>
      </c>
      <c r="L5" s="6" t="s">
        <v>3</v>
      </c>
      <c r="M5" s="5" t="s">
        <v>2</v>
      </c>
      <c r="N5" s="7" t="s">
        <v>97</v>
      </c>
      <c r="O5" s="8" t="s">
        <v>45</v>
      </c>
    </row>
    <row r="6" spans="1:17" ht="32.25" thickBot="1" x14ac:dyDescent="0.3">
      <c r="A6" s="135">
        <v>1</v>
      </c>
      <c r="B6" s="137" t="s">
        <v>88</v>
      </c>
      <c r="C6" s="29" t="s">
        <v>5</v>
      </c>
      <c r="D6" s="30">
        <f>20.6</f>
        <v>20.6</v>
      </c>
      <c r="E6" s="31" t="s">
        <v>6</v>
      </c>
      <c r="F6" s="32">
        <v>9000</v>
      </c>
      <c r="G6" s="33">
        <f>D6*F6</f>
        <v>185400</v>
      </c>
      <c r="H6" s="34" t="s">
        <v>99</v>
      </c>
      <c r="J6" s="139" t="s">
        <v>71</v>
      </c>
      <c r="K6" s="9" t="s">
        <v>46</v>
      </c>
      <c r="L6" s="10">
        <v>1</v>
      </c>
      <c r="M6" s="11" t="s">
        <v>28</v>
      </c>
      <c r="N6" s="10">
        <f>8000*0.99</f>
        <v>7920</v>
      </c>
      <c r="O6" s="12">
        <f>L6*N6</f>
        <v>7920</v>
      </c>
      <c r="P6" s="1"/>
      <c r="Q6" s="1"/>
    </row>
    <row r="7" spans="1:17" ht="63.75" thickBot="1" x14ac:dyDescent="0.3">
      <c r="A7" s="136"/>
      <c r="B7" s="138"/>
      <c r="C7" s="29" t="s">
        <v>7</v>
      </c>
      <c r="D7" s="32">
        <f>45000*0.99</f>
        <v>44550</v>
      </c>
      <c r="E7" s="31" t="s">
        <v>28</v>
      </c>
      <c r="F7" s="31">
        <v>1</v>
      </c>
      <c r="G7" s="33">
        <f>D7*F7</f>
        <v>44550</v>
      </c>
      <c r="H7" s="34" t="s">
        <v>100</v>
      </c>
      <c r="J7" s="139"/>
      <c r="K7" s="9" t="s">
        <v>47</v>
      </c>
      <c r="L7" s="10">
        <v>1</v>
      </c>
      <c r="M7" s="11" t="s">
        <v>28</v>
      </c>
      <c r="N7" s="10">
        <f>10000*0.99</f>
        <v>9900</v>
      </c>
      <c r="O7" s="12">
        <f>L7*N7</f>
        <v>9900</v>
      </c>
    </row>
    <row r="8" spans="1:17" ht="32.25" thickBot="1" x14ac:dyDescent="0.3">
      <c r="A8" s="135">
        <v>2</v>
      </c>
      <c r="B8" s="137" t="s">
        <v>8</v>
      </c>
      <c r="C8" s="35" t="s">
        <v>9</v>
      </c>
      <c r="D8" s="32">
        <f>30000*0.99+30</f>
        <v>29730</v>
      </c>
      <c r="E8" s="31" t="s">
        <v>29</v>
      </c>
      <c r="F8" s="31">
        <v>1</v>
      </c>
      <c r="G8" s="33">
        <f>D8*F8</f>
        <v>29730</v>
      </c>
      <c r="H8" s="36" t="s">
        <v>40</v>
      </c>
      <c r="I8" s="1">
        <f>SUM(G8:G15)</f>
        <v>142815</v>
      </c>
      <c r="J8" s="139"/>
      <c r="K8" s="9" t="s">
        <v>48</v>
      </c>
      <c r="L8" s="10">
        <v>9000</v>
      </c>
      <c r="M8" s="13" t="s">
        <v>49</v>
      </c>
      <c r="N8" s="94">
        <v>7.92</v>
      </c>
      <c r="O8" s="12">
        <f>L8*N8</f>
        <v>71280</v>
      </c>
    </row>
    <row r="9" spans="1:17" ht="32.25" thickBot="1" x14ac:dyDescent="0.3">
      <c r="A9" s="141"/>
      <c r="B9" s="142"/>
      <c r="C9" s="37" t="s">
        <v>89</v>
      </c>
      <c r="D9" s="32">
        <f>30000*0.99+30</f>
        <v>29730</v>
      </c>
      <c r="E9" s="31" t="s">
        <v>29</v>
      </c>
      <c r="F9" s="31">
        <v>1</v>
      </c>
      <c r="G9" s="33">
        <f t="shared" ref="G9:G27" si="0">D9*F9</f>
        <v>29730</v>
      </c>
      <c r="H9" s="36"/>
      <c r="J9" s="139"/>
      <c r="K9" s="9" t="s">
        <v>50</v>
      </c>
      <c r="L9" s="10">
        <v>9000</v>
      </c>
      <c r="M9" s="11" t="s">
        <v>28</v>
      </c>
      <c r="N9" s="14">
        <v>10.7</v>
      </c>
      <c r="O9" s="12">
        <f>L9*N9</f>
        <v>96300</v>
      </c>
    </row>
    <row r="10" spans="1:17" ht="19.5" thickBot="1" x14ac:dyDescent="0.3">
      <c r="A10" s="141"/>
      <c r="B10" s="142"/>
      <c r="C10" s="29" t="s">
        <v>10</v>
      </c>
      <c r="D10" s="32">
        <v>79</v>
      </c>
      <c r="E10" s="31" t="s">
        <v>11</v>
      </c>
      <c r="F10" s="31">
        <v>75</v>
      </c>
      <c r="G10" s="33">
        <f t="shared" si="0"/>
        <v>5925</v>
      </c>
      <c r="H10" s="36"/>
      <c r="J10" s="140"/>
      <c r="K10" s="9" t="s">
        <v>79</v>
      </c>
      <c r="L10" s="10">
        <v>1</v>
      </c>
      <c r="M10" s="11" t="s">
        <v>51</v>
      </c>
      <c r="N10" s="10">
        <v>44550</v>
      </c>
      <c r="O10" s="12">
        <f t="shared" ref="O10:O35" si="1">L10*N10</f>
        <v>44550</v>
      </c>
    </row>
    <row r="11" spans="1:17" ht="19.5" thickBot="1" x14ac:dyDescent="0.3">
      <c r="A11" s="141"/>
      <c r="B11" s="142"/>
      <c r="C11" s="29" t="s">
        <v>12</v>
      </c>
      <c r="D11" s="32">
        <f>12000*0.99</f>
        <v>11880</v>
      </c>
      <c r="E11" s="31" t="s">
        <v>28</v>
      </c>
      <c r="F11" s="31">
        <v>1</v>
      </c>
      <c r="G11" s="33">
        <f t="shared" si="0"/>
        <v>11880</v>
      </c>
      <c r="H11" s="36"/>
      <c r="J11" s="143" t="s">
        <v>52</v>
      </c>
      <c r="K11" s="15" t="s">
        <v>53</v>
      </c>
      <c r="L11" s="10">
        <v>1</v>
      </c>
      <c r="M11" s="16" t="s">
        <v>51</v>
      </c>
      <c r="N11" s="10">
        <v>14865</v>
      </c>
      <c r="O11" s="17">
        <f t="shared" si="1"/>
        <v>14865</v>
      </c>
      <c r="P11" s="1"/>
    </row>
    <row r="12" spans="1:17" ht="32.25" thickBot="1" x14ac:dyDescent="0.3">
      <c r="A12" s="141"/>
      <c r="B12" s="142"/>
      <c r="C12" s="29" t="s">
        <v>31</v>
      </c>
      <c r="D12" s="32">
        <f>40000*0.99</f>
        <v>39600</v>
      </c>
      <c r="E12" s="31" t="s">
        <v>29</v>
      </c>
      <c r="F12" s="31">
        <v>1</v>
      </c>
      <c r="G12" s="33">
        <f t="shared" si="0"/>
        <v>39600</v>
      </c>
      <c r="H12" s="36" t="s">
        <v>42</v>
      </c>
      <c r="J12" s="143"/>
      <c r="K12" s="15" t="s">
        <v>75</v>
      </c>
      <c r="L12" s="10">
        <v>1</v>
      </c>
      <c r="M12" s="18" t="s">
        <v>51</v>
      </c>
      <c r="N12" s="10">
        <v>14865</v>
      </c>
      <c r="O12" s="17">
        <f t="shared" si="1"/>
        <v>14865</v>
      </c>
    </row>
    <row r="13" spans="1:17" ht="19.5" thickBot="1" x14ac:dyDescent="0.3">
      <c r="A13" s="141"/>
      <c r="B13" s="142"/>
      <c r="C13" s="29" t="s">
        <v>30</v>
      </c>
      <c r="D13" s="32">
        <f>4000*0.99</f>
        <v>3960</v>
      </c>
      <c r="E13" s="31" t="s">
        <v>29</v>
      </c>
      <c r="F13" s="31">
        <v>1</v>
      </c>
      <c r="G13" s="33">
        <f t="shared" si="0"/>
        <v>3960</v>
      </c>
      <c r="H13" s="36"/>
      <c r="J13" s="143"/>
      <c r="K13" s="15" t="s">
        <v>31</v>
      </c>
      <c r="L13" s="10">
        <v>1</v>
      </c>
      <c r="M13" s="18" t="s">
        <v>51</v>
      </c>
      <c r="N13" s="10">
        <v>39600</v>
      </c>
      <c r="O13" s="17">
        <f t="shared" si="1"/>
        <v>39600</v>
      </c>
    </row>
    <row r="14" spans="1:17" ht="19.5" thickBot="1" x14ac:dyDescent="0.3">
      <c r="A14" s="141"/>
      <c r="B14" s="142"/>
      <c r="C14" s="29" t="s">
        <v>39</v>
      </c>
      <c r="D14" s="32">
        <f>15000*0.99</f>
        <v>14850</v>
      </c>
      <c r="E14" s="31" t="s">
        <v>29</v>
      </c>
      <c r="F14" s="31">
        <v>1</v>
      </c>
      <c r="G14" s="33">
        <f t="shared" si="0"/>
        <v>14850</v>
      </c>
      <c r="H14" s="36"/>
      <c r="J14" s="143"/>
      <c r="K14" s="15" t="s">
        <v>30</v>
      </c>
      <c r="L14" s="10">
        <v>1</v>
      </c>
      <c r="M14" s="18" t="s">
        <v>51</v>
      </c>
      <c r="N14" s="10">
        <v>3960</v>
      </c>
      <c r="O14" s="17">
        <f t="shared" si="1"/>
        <v>3960</v>
      </c>
    </row>
    <row r="15" spans="1:17" ht="19.5" thickBot="1" x14ac:dyDescent="0.3">
      <c r="A15" s="136"/>
      <c r="B15" s="138"/>
      <c r="C15" s="29" t="s">
        <v>34</v>
      </c>
      <c r="D15" s="32">
        <f>1190</f>
        <v>1190</v>
      </c>
      <c r="E15" s="31" t="s">
        <v>29</v>
      </c>
      <c r="F15" s="31">
        <v>6</v>
      </c>
      <c r="G15" s="33">
        <f t="shared" si="0"/>
        <v>7140</v>
      </c>
      <c r="H15" s="36"/>
      <c r="I15" s="1"/>
      <c r="J15" s="143"/>
      <c r="K15" s="15" t="s">
        <v>76</v>
      </c>
      <c r="L15" s="10">
        <v>1</v>
      </c>
      <c r="M15" s="18" t="s">
        <v>51</v>
      </c>
      <c r="N15" s="10">
        <v>29730</v>
      </c>
      <c r="O15" s="17">
        <f t="shared" si="1"/>
        <v>29730</v>
      </c>
    </row>
    <row r="16" spans="1:17" ht="32.25" thickBot="1" x14ac:dyDescent="0.3">
      <c r="A16" s="135">
        <v>3</v>
      </c>
      <c r="B16" s="137" t="s">
        <v>86</v>
      </c>
      <c r="C16" s="29" t="s">
        <v>101</v>
      </c>
      <c r="D16" s="32">
        <f>3000*0.99</f>
        <v>2970</v>
      </c>
      <c r="E16" s="31" t="s">
        <v>13</v>
      </c>
      <c r="F16" s="31">
        <v>30</v>
      </c>
      <c r="G16" s="38">
        <f t="shared" si="0"/>
        <v>89100</v>
      </c>
      <c r="H16" s="36" t="s">
        <v>38</v>
      </c>
      <c r="J16" s="143"/>
      <c r="K16" s="15" t="s">
        <v>78</v>
      </c>
      <c r="L16" s="10">
        <v>75</v>
      </c>
      <c r="M16" s="18" t="s">
        <v>54</v>
      </c>
      <c r="N16" s="10">
        <v>79</v>
      </c>
      <c r="O16" s="17">
        <f t="shared" si="1"/>
        <v>5925</v>
      </c>
    </row>
    <row r="17" spans="1:17" ht="19.5" thickBot="1" x14ac:dyDescent="0.3">
      <c r="A17" s="141"/>
      <c r="B17" s="142"/>
      <c r="C17" s="29" t="s">
        <v>14</v>
      </c>
      <c r="D17" s="32">
        <v>188</v>
      </c>
      <c r="E17" s="31" t="s">
        <v>11</v>
      </c>
      <c r="F17" s="31">
        <v>750</v>
      </c>
      <c r="G17" s="33">
        <f t="shared" si="0"/>
        <v>141000</v>
      </c>
      <c r="H17" s="39"/>
      <c r="J17" s="143"/>
      <c r="K17" s="15" t="s">
        <v>55</v>
      </c>
      <c r="L17" s="10">
        <v>2</v>
      </c>
      <c r="M17" s="18" t="s">
        <v>77</v>
      </c>
      <c r="N17" s="10">
        <f>6000*0.99</f>
        <v>5940</v>
      </c>
      <c r="O17" s="17">
        <f t="shared" si="1"/>
        <v>11880</v>
      </c>
    </row>
    <row r="18" spans="1:17" ht="19.5" thickBot="1" x14ac:dyDescent="0.3">
      <c r="A18" s="141"/>
      <c r="B18" s="142"/>
      <c r="C18" s="29" t="s">
        <v>15</v>
      </c>
      <c r="D18" s="101">
        <f>86*0.99</f>
        <v>85.14</v>
      </c>
      <c r="E18" s="31" t="s">
        <v>6</v>
      </c>
      <c r="F18" s="31">
        <v>600</v>
      </c>
      <c r="G18" s="33">
        <f t="shared" si="0"/>
        <v>51084</v>
      </c>
      <c r="H18" s="39"/>
      <c r="J18" s="143"/>
      <c r="K18" s="15" t="s">
        <v>81</v>
      </c>
      <c r="L18" s="10">
        <v>1</v>
      </c>
      <c r="M18" s="18" t="s">
        <v>51</v>
      </c>
      <c r="N18" s="10">
        <f>10000*0.99</f>
        <v>9900</v>
      </c>
      <c r="O18" s="17">
        <f t="shared" si="1"/>
        <v>9900</v>
      </c>
    </row>
    <row r="19" spans="1:17" ht="19.5" thickBot="1" x14ac:dyDescent="0.3">
      <c r="A19" s="141"/>
      <c r="B19" s="142"/>
      <c r="C19" s="29" t="s">
        <v>34</v>
      </c>
      <c r="D19" s="32">
        <v>990</v>
      </c>
      <c r="E19" s="31" t="s">
        <v>28</v>
      </c>
      <c r="F19" s="31">
        <v>66</v>
      </c>
      <c r="G19" s="33">
        <f t="shared" si="0"/>
        <v>65340</v>
      </c>
      <c r="H19" s="39"/>
      <c r="J19" s="143"/>
      <c r="K19" s="15" t="s">
        <v>80</v>
      </c>
      <c r="L19" s="10">
        <v>1</v>
      </c>
      <c r="M19" s="18" t="s">
        <v>51</v>
      </c>
      <c r="N19" s="10">
        <f>4950</f>
        <v>4950</v>
      </c>
      <c r="O19" s="17">
        <f t="shared" si="1"/>
        <v>4950</v>
      </c>
    </row>
    <row r="20" spans="1:17" ht="19.5" thickBot="1" x14ac:dyDescent="0.3">
      <c r="A20" s="136"/>
      <c r="B20" s="138"/>
      <c r="C20" s="29" t="s">
        <v>41</v>
      </c>
      <c r="D20" s="32">
        <f>7000*0.99</f>
        <v>6930</v>
      </c>
      <c r="E20" s="31" t="s">
        <v>29</v>
      </c>
      <c r="F20" s="31">
        <v>3</v>
      </c>
      <c r="G20" s="33">
        <f t="shared" si="0"/>
        <v>20790</v>
      </c>
      <c r="H20" s="39"/>
      <c r="J20" s="143"/>
      <c r="K20" s="15" t="s">
        <v>34</v>
      </c>
      <c r="L20" s="10">
        <v>6</v>
      </c>
      <c r="M20" s="19" t="s">
        <v>56</v>
      </c>
      <c r="N20" s="10">
        <v>1190</v>
      </c>
      <c r="O20" s="17">
        <f t="shared" si="1"/>
        <v>7140</v>
      </c>
    </row>
    <row r="21" spans="1:17" ht="19.5" thickBot="1" x14ac:dyDescent="0.3">
      <c r="A21" s="135">
        <v>4</v>
      </c>
      <c r="B21" s="145" t="s">
        <v>87</v>
      </c>
      <c r="C21" s="29" t="s">
        <v>16</v>
      </c>
      <c r="D21" s="32">
        <f>30000*0.99</f>
        <v>29700</v>
      </c>
      <c r="E21" s="31" t="s">
        <v>28</v>
      </c>
      <c r="F21" s="31">
        <v>1</v>
      </c>
      <c r="G21" s="38">
        <f t="shared" si="0"/>
        <v>29700</v>
      </c>
      <c r="H21" s="39"/>
      <c r="J21" s="147" t="s">
        <v>57</v>
      </c>
      <c r="K21" s="95" t="s">
        <v>82</v>
      </c>
      <c r="L21" s="96">
        <v>600</v>
      </c>
      <c r="M21" s="97" t="s">
        <v>49</v>
      </c>
      <c r="N21" s="102">
        <f>85.14</f>
        <v>85.14</v>
      </c>
      <c r="O21" s="98">
        <f>L21*N21</f>
        <v>51084</v>
      </c>
    </row>
    <row r="22" spans="1:17" ht="19.5" thickBot="1" x14ac:dyDescent="0.3">
      <c r="A22" s="141"/>
      <c r="B22" s="146"/>
      <c r="C22" s="29" t="s">
        <v>17</v>
      </c>
      <c r="D22" s="32">
        <f>5000*0.99</f>
        <v>4950</v>
      </c>
      <c r="E22" s="31" t="s">
        <v>18</v>
      </c>
      <c r="F22" s="31">
        <v>6</v>
      </c>
      <c r="G22" s="38">
        <f t="shared" si="0"/>
        <v>29700</v>
      </c>
      <c r="H22" s="39"/>
      <c r="J22" s="147"/>
      <c r="K22" s="95" t="s">
        <v>58</v>
      </c>
      <c r="L22" s="96">
        <v>1</v>
      </c>
      <c r="M22" s="97" t="s">
        <v>51</v>
      </c>
      <c r="N22" s="96">
        <v>29700</v>
      </c>
      <c r="O22" s="98">
        <f t="shared" ref="O22:O26" si="2">L22*N22</f>
        <v>29700</v>
      </c>
    </row>
    <row r="23" spans="1:17" ht="19.5" thickBot="1" x14ac:dyDescent="0.3">
      <c r="A23" s="141"/>
      <c r="B23" s="146"/>
      <c r="C23" s="29" t="s">
        <v>34</v>
      </c>
      <c r="D23" s="32">
        <f>1000*0.99</f>
        <v>990</v>
      </c>
      <c r="E23" s="31" t="s">
        <v>29</v>
      </c>
      <c r="F23" s="31">
        <v>12</v>
      </c>
      <c r="G23" s="38">
        <f t="shared" si="0"/>
        <v>11880</v>
      </c>
      <c r="H23" s="39"/>
      <c r="J23" s="147"/>
      <c r="K23" s="95" t="s">
        <v>85</v>
      </c>
      <c r="L23" s="96">
        <v>30</v>
      </c>
      <c r="M23" s="97" t="s">
        <v>59</v>
      </c>
      <c r="N23" s="96">
        <v>2970</v>
      </c>
      <c r="O23" s="98">
        <f t="shared" si="2"/>
        <v>89100</v>
      </c>
    </row>
    <row r="24" spans="1:17" ht="19.5" thickBot="1" x14ac:dyDescent="0.3">
      <c r="A24" s="135">
        <v>5</v>
      </c>
      <c r="B24" s="137" t="s">
        <v>19</v>
      </c>
      <c r="C24" s="29" t="s">
        <v>35</v>
      </c>
      <c r="D24" s="32">
        <f>16000*0.99+71</f>
        <v>15911</v>
      </c>
      <c r="E24" s="31" t="s">
        <v>32</v>
      </c>
      <c r="F24" s="31">
        <v>1</v>
      </c>
      <c r="G24" s="38">
        <f t="shared" si="0"/>
        <v>15911</v>
      </c>
      <c r="H24" s="39"/>
      <c r="J24" s="147"/>
      <c r="K24" s="95" t="s">
        <v>41</v>
      </c>
      <c r="L24" s="96">
        <v>3</v>
      </c>
      <c r="M24" s="97" t="s">
        <v>59</v>
      </c>
      <c r="N24" s="96">
        <v>6930</v>
      </c>
      <c r="O24" s="98">
        <f t="shared" si="2"/>
        <v>20790</v>
      </c>
    </row>
    <row r="25" spans="1:17" ht="19.5" thickBot="1" x14ac:dyDescent="0.3">
      <c r="A25" s="136"/>
      <c r="B25" s="138"/>
      <c r="C25" s="29" t="s">
        <v>36</v>
      </c>
      <c r="D25" s="32">
        <f>88500</f>
        <v>88500</v>
      </c>
      <c r="E25" s="31" t="s">
        <v>28</v>
      </c>
      <c r="F25" s="31">
        <v>1</v>
      </c>
      <c r="G25" s="38">
        <f t="shared" si="0"/>
        <v>88500</v>
      </c>
      <c r="H25" s="39"/>
      <c r="J25" s="147"/>
      <c r="K25" s="95" t="s">
        <v>34</v>
      </c>
      <c r="L25" s="96">
        <f>66+12</f>
        <v>78</v>
      </c>
      <c r="M25" s="97" t="s">
        <v>56</v>
      </c>
      <c r="N25" s="96">
        <v>990</v>
      </c>
      <c r="O25" s="98">
        <f t="shared" si="2"/>
        <v>77220</v>
      </c>
    </row>
    <row r="26" spans="1:17" ht="19.5" thickBot="1" x14ac:dyDescent="0.3">
      <c r="A26" s="135">
        <v>6</v>
      </c>
      <c r="B26" s="145" t="s">
        <v>20</v>
      </c>
      <c r="C26" s="29" t="s">
        <v>37</v>
      </c>
      <c r="D26" s="32">
        <v>19430</v>
      </c>
      <c r="E26" s="31" t="s">
        <v>28</v>
      </c>
      <c r="F26" s="31">
        <v>1</v>
      </c>
      <c r="G26" s="33">
        <f t="shared" si="0"/>
        <v>19430</v>
      </c>
      <c r="H26" s="40"/>
      <c r="J26" s="147"/>
      <c r="K26" s="95" t="s">
        <v>60</v>
      </c>
      <c r="L26" s="96">
        <v>1</v>
      </c>
      <c r="M26" s="97" t="s">
        <v>28</v>
      </c>
      <c r="N26" s="96">
        <v>29700</v>
      </c>
      <c r="O26" s="98">
        <f t="shared" si="2"/>
        <v>29700</v>
      </c>
    </row>
    <row r="27" spans="1:17" ht="19.5" thickBot="1" x14ac:dyDescent="0.3">
      <c r="A27" s="136"/>
      <c r="B27" s="148"/>
      <c r="C27" s="29" t="s">
        <v>33</v>
      </c>
      <c r="D27" s="32">
        <f>20000*0.99</f>
        <v>19800</v>
      </c>
      <c r="E27" s="31" t="s">
        <v>28</v>
      </c>
      <c r="F27" s="31">
        <v>1</v>
      </c>
      <c r="G27" s="33">
        <f t="shared" si="0"/>
        <v>19800</v>
      </c>
      <c r="H27" s="39"/>
      <c r="I27" s="2"/>
      <c r="J27" s="147"/>
      <c r="K27" s="95" t="s">
        <v>96</v>
      </c>
      <c r="L27" s="96">
        <v>154</v>
      </c>
      <c r="M27" s="99" t="s">
        <v>61</v>
      </c>
      <c r="N27" s="96">
        <v>750</v>
      </c>
      <c r="O27" s="98">
        <f t="shared" si="1"/>
        <v>115500</v>
      </c>
    </row>
    <row r="28" spans="1:17" ht="21" thickBot="1" x14ac:dyDescent="0.3">
      <c r="A28" s="149" t="s">
        <v>21</v>
      </c>
      <c r="B28" s="150"/>
      <c r="C28" s="151">
        <f>SUM(G6:G27)</f>
        <v>955000</v>
      </c>
      <c r="D28" s="152"/>
      <c r="E28" s="152"/>
      <c r="F28" s="152"/>
      <c r="G28" s="153"/>
      <c r="H28" s="39" t="s">
        <v>22</v>
      </c>
      <c r="I28" s="2"/>
      <c r="J28" s="147"/>
      <c r="K28" s="95" t="s">
        <v>62</v>
      </c>
      <c r="L28" s="96">
        <v>34</v>
      </c>
      <c r="M28" s="100" t="s">
        <v>61</v>
      </c>
      <c r="N28" s="96">
        <v>750</v>
      </c>
      <c r="O28" s="98">
        <f t="shared" si="1"/>
        <v>25500</v>
      </c>
    </row>
    <row r="29" spans="1:17" ht="66" customHeight="1" x14ac:dyDescent="0.25">
      <c r="A29" s="154" t="s">
        <v>4</v>
      </c>
      <c r="B29" s="155"/>
      <c r="C29" s="160" t="s">
        <v>23</v>
      </c>
      <c r="D29" s="161"/>
      <c r="E29" s="161"/>
      <c r="F29" s="161"/>
      <c r="G29" s="161"/>
      <c r="H29" s="162"/>
      <c r="J29" s="144" t="s">
        <v>63</v>
      </c>
      <c r="K29" s="15" t="s">
        <v>64</v>
      </c>
      <c r="L29" s="10">
        <v>1000</v>
      </c>
      <c r="M29" s="20" t="s">
        <v>65</v>
      </c>
      <c r="N29" s="14">
        <f>49.6</f>
        <v>49.6</v>
      </c>
      <c r="O29" s="17">
        <f t="shared" si="1"/>
        <v>49600</v>
      </c>
      <c r="P29" s="1"/>
      <c r="Q29" s="1"/>
    </row>
    <row r="30" spans="1:17" x14ac:dyDescent="0.25">
      <c r="A30" s="156"/>
      <c r="B30" s="157"/>
      <c r="C30" s="163" t="s">
        <v>24</v>
      </c>
      <c r="D30" s="164"/>
      <c r="E30" s="164"/>
      <c r="F30" s="164"/>
      <c r="G30" s="164"/>
      <c r="H30" s="165"/>
      <c r="J30" s="144"/>
      <c r="K30" s="15" t="s">
        <v>66</v>
      </c>
      <c r="L30" s="10">
        <v>3000</v>
      </c>
      <c r="M30" s="20" t="s">
        <v>65</v>
      </c>
      <c r="N30" s="94">
        <v>1.98</v>
      </c>
      <c r="O30" s="17">
        <f t="shared" si="1"/>
        <v>5940</v>
      </c>
    </row>
    <row r="31" spans="1:17" ht="17.25" thickBot="1" x14ac:dyDescent="0.3">
      <c r="A31" s="158"/>
      <c r="B31" s="159"/>
      <c r="C31" s="166" t="s">
        <v>25</v>
      </c>
      <c r="D31" s="167"/>
      <c r="E31" s="167"/>
      <c r="F31" s="167"/>
      <c r="G31" s="167"/>
      <c r="H31" s="168"/>
      <c r="J31" s="144"/>
      <c r="K31" s="15" t="s">
        <v>84</v>
      </c>
      <c r="L31" s="10">
        <v>1</v>
      </c>
      <c r="M31" s="20" t="s">
        <v>51</v>
      </c>
      <c r="N31" s="10">
        <f>3000*0.99</f>
        <v>2970</v>
      </c>
      <c r="O31" s="17">
        <f t="shared" si="1"/>
        <v>2970</v>
      </c>
    </row>
    <row r="32" spans="1:17" ht="18.75" x14ac:dyDescent="0.25">
      <c r="A32" s="41" t="s">
        <v>102</v>
      </c>
      <c r="B32" s="42"/>
      <c r="C32" s="42"/>
      <c r="D32" s="42"/>
      <c r="E32" s="42"/>
      <c r="F32" s="43"/>
      <c r="G32" s="42"/>
      <c r="H32" s="42"/>
      <c r="J32" s="144"/>
      <c r="K32" s="15" t="s">
        <v>67</v>
      </c>
      <c r="L32" s="10">
        <v>1</v>
      </c>
      <c r="M32" s="21" t="s">
        <v>51</v>
      </c>
      <c r="N32" s="10">
        <f>29990</f>
        <v>29990</v>
      </c>
      <c r="O32" s="17">
        <f t="shared" si="1"/>
        <v>29990</v>
      </c>
    </row>
    <row r="33" spans="1:16" x14ac:dyDescent="0.25">
      <c r="A33" s="42"/>
      <c r="B33" s="42"/>
      <c r="C33" s="42"/>
      <c r="D33" s="42"/>
      <c r="E33" s="42"/>
      <c r="F33" s="43"/>
      <c r="G33" s="42"/>
      <c r="H33" s="42"/>
      <c r="J33" s="144"/>
      <c r="K33" s="15" t="s">
        <v>68</v>
      </c>
      <c r="L33" s="10">
        <v>1</v>
      </c>
      <c r="M33" s="21" t="s">
        <v>51</v>
      </c>
      <c r="N33" s="10">
        <v>15911</v>
      </c>
      <c r="O33" s="17">
        <f t="shared" si="1"/>
        <v>15911</v>
      </c>
      <c r="P33" s="1"/>
    </row>
    <row r="34" spans="1:16" x14ac:dyDescent="0.25">
      <c r="J34" s="144" t="s">
        <v>83</v>
      </c>
      <c r="K34" s="15" t="s">
        <v>37</v>
      </c>
      <c r="L34" s="10">
        <v>1</v>
      </c>
      <c r="M34" s="21" t="s">
        <v>51</v>
      </c>
      <c r="N34" s="10">
        <v>19430</v>
      </c>
      <c r="O34" s="17">
        <f t="shared" si="1"/>
        <v>19430</v>
      </c>
      <c r="P34" s="1"/>
    </row>
    <row r="35" spans="1:16" x14ac:dyDescent="0.25">
      <c r="J35" s="144"/>
      <c r="K35" s="15" t="s">
        <v>69</v>
      </c>
      <c r="L35" s="10">
        <v>1</v>
      </c>
      <c r="M35" s="21" t="s">
        <v>51</v>
      </c>
      <c r="N35" s="10">
        <v>19800</v>
      </c>
      <c r="O35" s="17">
        <f t="shared" si="1"/>
        <v>19800</v>
      </c>
    </row>
    <row r="36" spans="1:16" ht="19.5" thickBot="1" x14ac:dyDescent="0.3">
      <c r="J36" s="22" t="s">
        <v>70</v>
      </c>
      <c r="K36" s="23"/>
      <c r="L36" s="24"/>
      <c r="M36" s="23"/>
      <c r="N36" s="25"/>
      <c r="O36" s="26">
        <f>SUM(O6:O35)</f>
        <v>955000</v>
      </c>
    </row>
  </sheetData>
  <mergeCells count="29">
    <mergeCell ref="J34:J35"/>
    <mergeCell ref="A21:A23"/>
    <mergeCell ref="B21:B23"/>
    <mergeCell ref="J21:J28"/>
    <mergeCell ref="A24:A25"/>
    <mergeCell ref="B24:B25"/>
    <mergeCell ref="A26:A27"/>
    <mergeCell ref="B26:B27"/>
    <mergeCell ref="A28:B28"/>
    <mergeCell ref="C28:G28"/>
    <mergeCell ref="A29:B31"/>
    <mergeCell ref="C29:H29"/>
    <mergeCell ref="J29:J33"/>
    <mergeCell ref="C30:H30"/>
    <mergeCell ref="C31:H31"/>
    <mergeCell ref="A6:A7"/>
    <mergeCell ref="B6:B7"/>
    <mergeCell ref="J6:J10"/>
    <mergeCell ref="A8:A15"/>
    <mergeCell ref="B8:B15"/>
    <mergeCell ref="J11:J20"/>
    <mergeCell ref="A16:A20"/>
    <mergeCell ref="B16:B20"/>
    <mergeCell ref="A2:H2"/>
    <mergeCell ref="J2:O2"/>
    <mergeCell ref="A3:H3"/>
    <mergeCell ref="J3:O3"/>
    <mergeCell ref="A4:H4"/>
    <mergeCell ref="J4:O4"/>
  </mergeCells>
  <phoneticPr fontId="3" type="noConversion"/>
  <pageMargins left="0.75" right="0.75" top="1" bottom="1" header="0.5" footer="0.5"/>
  <pageSetup paperSize="9" scale="3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L23" sqref="L23"/>
    </sheetView>
  </sheetViews>
  <sheetFormatPr defaultColWidth="11" defaultRowHeight="33.950000000000003" customHeight="1" x14ac:dyDescent="0.25"/>
  <cols>
    <col min="2" max="2" width="28" bestFit="1" customWidth="1"/>
    <col min="6" max="6" width="11.5" bestFit="1" customWidth="1"/>
    <col min="7" max="7" width="11.5" customWidth="1"/>
  </cols>
  <sheetData>
    <row r="1" spans="1:17" ht="20.100000000000001" customHeight="1" x14ac:dyDescent="0.25">
      <c r="A1" s="4" t="s">
        <v>43</v>
      </c>
      <c r="B1" s="5" t="s">
        <v>44</v>
      </c>
      <c r="C1" s="6" t="s">
        <v>3</v>
      </c>
      <c r="D1" s="5" t="s">
        <v>2</v>
      </c>
      <c r="E1" s="7" t="s">
        <v>97</v>
      </c>
      <c r="F1" s="8" t="s">
        <v>45</v>
      </c>
      <c r="G1" s="93" t="s">
        <v>144</v>
      </c>
      <c r="H1" s="91" t="s">
        <v>142</v>
      </c>
      <c r="I1" s="91" t="s">
        <v>143</v>
      </c>
      <c r="J1" s="111"/>
      <c r="K1" s="112"/>
      <c r="L1" s="112"/>
      <c r="M1" s="112"/>
      <c r="N1" s="112"/>
      <c r="O1" s="112"/>
      <c r="P1" s="112"/>
      <c r="Q1" s="112"/>
    </row>
    <row r="2" spans="1:17" ht="20.100000000000001" hidden="1" customHeight="1" x14ac:dyDescent="0.25">
      <c r="A2" s="139" t="s">
        <v>71</v>
      </c>
      <c r="B2" s="9" t="s">
        <v>46</v>
      </c>
      <c r="C2" s="10">
        <v>1</v>
      </c>
      <c r="D2" s="11" t="s">
        <v>28</v>
      </c>
      <c r="E2" s="10">
        <f>8000*0.99</f>
        <v>7920</v>
      </c>
      <c r="F2" s="12">
        <f>C2*E2</f>
        <v>7920</v>
      </c>
      <c r="G2" s="174">
        <v>185400</v>
      </c>
      <c r="H2" s="169">
        <v>135000</v>
      </c>
      <c r="I2" s="169">
        <v>135000</v>
      </c>
    </row>
    <row r="3" spans="1:17" ht="20.100000000000001" hidden="1" customHeight="1" x14ac:dyDescent="0.25">
      <c r="A3" s="139"/>
      <c r="B3" s="9" t="s">
        <v>47</v>
      </c>
      <c r="C3" s="10">
        <v>1</v>
      </c>
      <c r="D3" s="11" t="s">
        <v>28</v>
      </c>
      <c r="E3" s="10">
        <f>10000*0.99</f>
        <v>9900</v>
      </c>
      <c r="F3" s="12">
        <f>C3*E3</f>
        <v>9900</v>
      </c>
      <c r="G3" s="175"/>
      <c r="H3" s="173"/>
      <c r="I3" s="173"/>
    </row>
    <row r="4" spans="1:17" ht="20.100000000000001" hidden="1" customHeight="1" x14ac:dyDescent="0.25">
      <c r="A4" s="139"/>
      <c r="B4" s="9" t="s">
        <v>48</v>
      </c>
      <c r="C4" s="10">
        <v>9000</v>
      </c>
      <c r="D4" s="13" t="s">
        <v>49</v>
      </c>
      <c r="E4" s="94">
        <v>7.92</v>
      </c>
      <c r="F4" s="12">
        <f>C4*E4</f>
        <v>71280</v>
      </c>
      <c r="G4" s="175"/>
      <c r="H4" s="173"/>
      <c r="I4" s="173"/>
    </row>
    <row r="5" spans="1:17" ht="20.100000000000001" hidden="1" customHeight="1" x14ac:dyDescent="0.25">
      <c r="A5" s="139"/>
      <c r="B5" s="9" t="s">
        <v>50</v>
      </c>
      <c r="C5" s="10">
        <v>9000</v>
      </c>
      <c r="D5" s="11" t="s">
        <v>28</v>
      </c>
      <c r="E5" s="14">
        <v>10.7</v>
      </c>
      <c r="F5" s="12">
        <f>C5*E5</f>
        <v>96300</v>
      </c>
      <c r="G5" s="176"/>
      <c r="H5" s="170"/>
      <c r="I5" s="170"/>
    </row>
    <row r="6" spans="1:17" ht="20.100000000000001" hidden="1" customHeight="1" x14ac:dyDescent="0.25">
      <c r="A6" s="140"/>
      <c r="B6" s="9" t="s">
        <v>159</v>
      </c>
      <c r="C6" s="10">
        <v>1</v>
      </c>
      <c r="D6" s="11" t="s">
        <v>51</v>
      </c>
      <c r="E6" s="10">
        <v>44550</v>
      </c>
      <c r="F6" s="12">
        <f t="shared" ref="F6:F31" si="0">C6*E6</f>
        <v>44550</v>
      </c>
      <c r="G6" s="89">
        <v>45000</v>
      </c>
      <c r="H6" s="92">
        <v>45000</v>
      </c>
      <c r="I6" s="92"/>
      <c r="J6" s="106">
        <v>180000</v>
      </c>
      <c r="K6" t="s">
        <v>160</v>
      </c>
    </row>
    <row r="7" spans="1:17" ht="20.100000000000001" customHeight="1" x14ac:dyDescent="0.25">
      <c r="A7" s="143" t="s">
        <v>52</v>
      </c>
      <c r="B7" s="15" t="s">
        <v>53</v>
      </c>
      <c r="C7" s="10">
        <v>1</v>
      </c>
      <c r="D7" s="16" t="s">
        <v>51</v>
      </c>
      <c r="E7" s="10">
        <v>14865</v>
      </c>
      <c r="F7" s="12">
        <f t="shared" si="0"/>
        <v>14865</v>
      </c>
      <c r="G7" s="177">
        <v>54465</v>
      </c>
      <c r="H7" s="177">
        <v>30000</v>
      </c>
      <c r="I7" s="177"/>
    </row>
    <row r="8" spans="1:17" ht="20.100000000000001" customHeight="1" x14ac:dyDescent="0.25">
      <c r="A8" s="143"/>
      <c r="B8" s="15" t="s">
        <v>31</v>
      </c>
      <c r="C8" s="10">
        <v>1</v>
      </c>
      <c r="D8" s="18" t="s">
        <v>51</v>
      </c>
      <c r="E8" s="10">
        <v>39600</v>
      </c>
      <c r="F8" s="17">
        <f t="shared" si="0"/>
        <v>39600</v>
      </c>
      <c r="G8" s="178"/>
      <c r="H8" s="178"/>
      <c r="I8" s="178"/>
    </row>
    <row r="9" spans="1:17" ht="20.100000000000001" customHeight="1" x14ac:dyDescent="0.25">
      <c r="A9" s="143"/>
      <c r="B9" s="15" t="s">
        <v>75</v>
      </c>
      <c r="C9" s="10">
        <v>1</v>
      </c>
      <c r="D9" s="18" t="s">
        <v>51</v>
      </c>
      <c r="E9" s="10">
        <v>14865</v>
      </c>
      <c r="F9" s="90">
        <f>C9*E9</f>
        <v>14865</v>
      </c>
      <c r="G9" s="10">
        <v>14865</v>
      </c>
      <c r="H9" s="105">
        <v>14865</v>
      </c>
      <c r="I9" s="105"/>
    </row>
    <row r="10" spans="1:17" ht="20.100000000000001" customHeight="1" x14ac:dyDescent="0.25">
      <c r="A10" s="143"/>
      <c r="B10" s="15" t="s">
        <v>30</v>
      </c>
      <c r="C10" s="10">
        <v>1</v>
      </c>
      <c r="D10" s="18" t="s">
        <v>51</v>
      </c>
      <c r="E10" s="10">
        <v>3960</v>
      </c>
      <c r="F10" s="17">
        <f t="shared" si="0"/>
        <v>3960</v>
      </c>
      <c r="G10" s="90">
        <v>3960</v>
      </c>
      <c r="H10" s="92">
        <v>5000</v>
      </c>
      <c r="I10" s="92">
        <v>5000</v>
      </c>
    </row>
    <row r="11" spans="1:17" ht="20.100000000000001" customHeight="1" x14ac:dyDescent="0.25">
      <c r="A11" s="143"/>
      <c r="B11" s="15" t="s">
        <v>76</v>
      </c>
      <c r="C11" s="10">
        <v>1</v>
      </c>
      <c r="D11" s="18" t="s">
        <v>51</v>
      </c>
      <c r="E11" s="10">
        <v>29730</v>
      </c>
      <c r="F11" s="17">
        <f t="shared" si="0"/>
        <v>29730</v>
      </c>
      <c r="G11" s="90">
        <v>29730</v>
      </c>
      <c r="H11" s="92">
        <v>9730</v>
      </c>
      <c r="I11" s="92">
        <v>0</v>
      </c>
    </row>
    <row r="12" spans="1:17" ht="20.100000000000001" customHeight="1" x14ac:dyDescent="0.25">
      <c r="A12" s="143"/>
      <c r="B12" s="15" t="s">
        <v>78</v>
      </c>
      <c r="C12" s="10">
        <v>75</v>
      </c>
      <c r="D12" s="18" t="s">
        <v>54</v>
      </c>
      <c r="E12" s="10">
        <v>79</v>
      </c>
      <c r="F12" s="17">
        <f t="shared" si="0"/>
        <v>5925</v>
      </c>
      <c r="G12" s="90">
        <v>5925</v>
      </c>
      <c r="H12" s="92">
        <v>5250</v>
      </c>
      <c r="I12" s="92"/>
    </row>
    <row r="13" spans="1:17" ht="20.100000000000001" customHeight="1" x14ac:dyDescent="0.25">
      <c r="A13" s="143"/>
      <c r="B13" s="15" t="s">
        <v>55</v>
      </c>
      <c r="C13" s="10">
        <v>2</v>
      </c>
      <c r="D13" s="18" t="s">
        <v>77</v>
      </c>
      <c r="E13" s="10">
        <f>6000*0.99</f>
        <v>5940</v>
      </c>
      <c r="F13" s="17">
        <f t="shared" si="0"/>
        <v>11880</v>
      </c>
      <c r="G13" s="90">
        <v>11880</v>
      </c>
      <c r="H13" s="92">
        <v>10000</v>
      </c>
      <c r="I13" s="92"/>
    </row>
    <row r="14" spans="1:17" ht="20.100000000000001" customHeight="1" x14ac:dyDescent="0.25">
      <c r="A14" s="143"/>
      <c r="B14" s="15" t="s">
        <v>161</v>
      </c>
      <c r="C14" s="10">
        <v>1</v>
      </c>
      <c r="D14" s="18" t="s">
        <v>51</v>
      </c>
      <c r="E14" s="10">
        <f>10000*0.99</f>
        <v>9900</v>
      </c>
      <c r="F14" s="17">
        <f t="shared" si="0"/>
        <v>9900</v>
      </c>
      <c r="G14" s="171">
        <v>14850</v>
      </c>
      <c r="H14" s="169">
        <v>4850</v>
      </c>
      <c r="I14" s="169"/>
    </row>
    <row r="15" spans="1:17" ht="20.100000000000001" customHeight="1" x14ac:dyDescent="0.25">
      <c r="A15" s="143"/>
      <c r="B15" s="15" t="s">
        <v>80</v>
      </c>
      <c r="C15" s="10">
        <v>1</v>
      </c>
      <c r="D15" s="18" t="s">
        <v>51</v>
      </c>
      <c r="E15" s="10">
        <f>4950</f>
        <v>4950</v>
      </c>
      <c r="F15" s="17">
        <f t="shared" si="0"/>
        <v>4950</v>
      </c>
      <c r="G15" s="172"/>
      <c r="H15" s="170"/>
      <c r="I15" s="170"/>
    </row>
    <row r="16" spans="1:17" ht="20.100000000000001" customHeight="1" x14ac:dyDescent="0.25">
      <c r="A16" s="143"/>
      <c r="B16" s="15" t="s">
        <v>34</v>
      </c>
      <c r="C16" s="10">
        <v>6</v>
      </c>
      <c r="D16" s="19" t="s">
        <v>56</v>
      </c>
      <c r="E16" s="10">
        <v>1190</v>
      </c>
      <c r="F16" s="17">
        <f t="shared" si="0"/>
        <v>7140</v>
      </c>
      <c r="G16" s="90">
        <v>7140</v>
      </c>
      <c r="H16" s="92">
        <v>7140</v>
      </c>
      <c r="I16" s="92">
        <v>0</v>
      </c>
      <c r="J16" s="106">
        <v>86835</v>
      </c>
      <c r="K16" t="s">
        <v>160</v>
      </c>
    </row>
    <row r="17" spans="1:9" ht="20.100000000000001" customHeight="1" x14ac:dyDescent="0.25">
      <c r="A17" s="147" t="s">
        <v>57</v>
      </c>
      <c r="B17" s="95" t="s">
        <v>82</v>
      </c>
      <c r="C17" s="96">
        <v>600</v>
      </c>
      <c r="D17" s="97" t="s">
        <v>49</v>
      </c>
      <c r="E17" s="102">
        <f>85.14</f>
        <v>85.14</v>
      </c>
      <c r="F17" s="98">
        <f>C17*E17</f>
        <v>51084</v>
      </c>
      <c r="G17" s="90">
        <v>51600</v>
      </c>
      <c r="H17" s="92"/>
      <c r="I17" s="92"/>
    </row>
    <row r="18" spans="1:9" ht="20.100000000000001" customHeight="1" x14ac:dyDescent="0.25">
      <c r="A18" s="147"/>
      <c r="B18" s="95" t="s">
        <v>58</v>
      </c>
      <c r="C18" s="96">
        <v>1</v>
      </c>
      <c r="D18" s="97" t="s">
        <v>51</v>
      </c>
      <c r="E18" s="96">
        <v>29700</v>
      </c>
      <c r="F18" s="98">
        <f t="shared" ref="F18:F22" si="1">C18*E18</f>
        <v>29700</v>
      </c>
      <c r="G18" s="90">
        <v>30000</v>
      </c>
      <c r="H18" s="92">
        <v>30000</v>
      </c>
      <c r="I18" s="92"/>
    </row>
    <row r="19" spans="1:9" ht="20.100000000000001" customHeight="1" x14ac:dyDescent="0.25">
      <c r="A19" s="147"/>
      <c r="B19" s="95" t="s">
        <v>85</v>
      </c>
      <c r="C19" s="96">
        <v>30</v>
      </c>
      <c r="D19" s="97" t="s">
        <v>59</v>
      </c>
      <c r="E19" s="96">
        <v>2970</v>
      </c>
      <c r="F19" s="98">
        <f t="shared" si="1"/>
        <v>89100</v>
      </c>
      <c r="G19" s="90">
        <v>90000</v>
      </c>
      <c r="H19" s="92">
        <v>70000</v>
      </c>
      <c r="I19" s="92"/>
    </row>
    <row r="20" spans="1:9" ht="20.100000000000001" customHeight="1" x14ac:dyDescent="0.25">
      <c r="A20" s="147"/>
      <c r="B20" s="95" t="s">
        <v>41</v>
      </c>
      <c r="C20" s="96">
        <v>3</v>
      </c>
      <c r="D20" s="97" t="s">
        <v>59</v>
      </c>
      <c r="E20" s="96">
        <v>6930</v>
      </c>
      <c r="F20" s="98">
        <f t="shared" si="1"/>
        <v>20790</v>
      </c>
      <c r="G20" s="90">
        <v>21000</v>
      </c>
      <c r="H20" s="92">
        <v>15000</v>
      </c>
      <c r="I20" s="92"/>
    </row>
    <row r="21" spans="1:9" ht="20.100000000000001" customHeight="1" x14ac:dyDescent="0.25">
      <c r="A21" s="147"/>
      <c r="B21" s="95" t="s">
        <v>34</v>
      </c>
      <c r="C21" s="96">
        <f>66+12</f>
        <v>78</v>
      </c>
      <c r="D21" s="97" t="s">
        <v>56</v>
      </c>
      <c r="E21" s="96">
        <v>990</v>
      </c>
      <c r="F21" s="98">
        <f t="shared" si="1"/>
        <v>77220</v>
      </c>
      <c r="G21" s="90">
        <v>78000</v>
      </c>
      <c r="H21" s="92"/>
      <c r="I21" s="92"/>
    </row>
    <row r="22" spans="1:9" ht="20.100000000000001" customHeight="1" x14ac:dyDescent="0.25">
      <c r="A22" s="147"/>
      <c r="B22" s="95" t="s">
        <v>60</v>
      </c>
      <c r="C22" s="96">
        <v>1</v>
      </c>
      <c r="D22" s="97" t="s">
        <v>28</v>
      </c>
      <c r="E22" s="96">
        <v>29700</v>
      </c>
      <c r="F22" s="98">
        <f t="shared" si="1"/>
        <v>29700</v>
      </c>
      <c r="G22" s="90">
        <v>30000</v>
      </c>
      <c r="H22" s="92">
        <v>30000</v>
      </c>
      <c r="I22" s="92">
        <v>25500</v>
      </c>
    </row>
    <row r="23" spans="1:9" ht="20.100000000000001" customHeight="1" x14ac:dyDescent="0.25">
      <c r="A23" s="147"/>
      <c r="B23" s="95" t="s">
        <v>96</v>
      </c>
      <c r="C23" s="96">
        <v>154</v>
      </c>
      <c r="D23" s="99" t="s">
        <v>61</v>
      </c>
      <c r="E23" s="96">
        <v>750</v>
      </c>
      <c r="F23" s="98">
        <f t="shared" si="0"/>
        <v>115500</v>
      </c>
      <c r="G23" s="90">
        <v>116250</v>
      </c>
      <c r="H23" s="92">
        <v>40000</v>
      </c>
      <c r="I23" s="92"/>
    </row>
    <row r="24" spans="1:9" ht="20.100000000000001" customHeight="1" x14ac:dyDescent="0.25">
      <c r="A24" s="147"/>
      <c r="B24" s="95" t="s">
        <v>62</v>
      </c>
      <c r="C24" s="96">
        <v>34</v>
      </c>
      <c r="D24" s="100" t="s">
        <v>61</v>
      </c>
      <c r="E24" s="96">
        <v>750</v>
      </c>
      <c r="F24" s="98">
        <f t="shared" si="0"/>
        <v>25500</v>
      </c>
      <c r="G24" s="90">
        <v>26250</v>
      </c>
      <c r="H24" s="92">
        <v>0</v>
      </c>
      <c r="I24" s="92"/>
    </row>
    <row r="25" spans="1:9" ht="20.100000000000001" customHeight="1" x14ac:dyDescent="0.25">
      <c r="A25" s="144" t="s">
        <v>63</v>
      </c>
      <c r="B25" s="15" t="s">
        <v>64</v>
      </c>
      <c r="C25" s="10">
        <v>1000</v>
      </c>
      <c r="D25" s="20" t="s">
        <v>65</v>
      </c>
      <c r="E25" s="14">
        <f>49.6</f>
        <v>49.6</v>
      </c>
      <c r="F25" s="17">
        <f t="shared" si="0"/>
        <v>49600</v>
      </c>
      <c r="G25" s="90"/>
      <c r="H25" s="92"/>
      <c r="I25" s="92"/>
    </row>
    <row r="26" spans="1:9" ht="20.100000000000001" customHeight="1" x14ac:dyDescent="0.25">
      <c r="A26" s="144"/>
      <c r="B26" s="15" t="s">
        <v>66</v>
      </c>
      <c r="C26" s="10">
        <v>3000</v>
      </c>
      <c r="D26" s="20" t="s">
        <v>65</v>
      </c>
      <c r="E26" s="94">
        <v>1.98</v>
      </c>
      <c r="F26" s="17">
        <f t="shared" si="0"/>
        <v>5940</v>
      </c>
      <c r="G26" s="90"/>
      <c r="H26" s="92"/>
      <c r="I26" s="92"/>
    </row>
    <row r="27" spans="1:9" ht="20.100000000000001" customHeight="1" x14ac:dyDescent="0.25">
      <c r="A27" s="144"/>
      <c r="B27" s="15" t="s">
        <v>84</v>
      </c>
      <c r="C27" s="10">
        <v>1</v>
      </c>
      <c r="D27" s="20" t="s">
        <v>51</v>
      </c>
      <c r="E27" s="10">
        <f>3000*0.99</f>
        <v>2970</v>
      </c>
      <c r="F27" s="17">
        <f t="shared" si="0"/>
        <v>2970</v>
      </c>
      <c r="G27" s="90"/>
      <c r="H27" s="92"/>
      <c r="I27" s="92"/>
    </row>
    <row r="28" spans="1:9" ht="20.100000000000001" customHeight="1" x14ac:dyDescent="0.25">
      <c r="A28" s="144"/>
      <c r="B28" s="15" t="s">
        <v>67</v>
      </c>
      <c r="C28" s="10">
        <v>1</v>
      </c>
      <c r="D28" s="21" t="s">
        <v>51</v>
      </c>
      <c r="E28" s="10">
        <f>29990</f>
        <v>29990</v>
      </c>
      <c r="F28" s="17">
        <f t="shared" si="0"/>
        <v>29990</v>
      </c>
      <c r="G28" s="90"/>
      <c r="H28" s="92"/>
      <c r="I28" s="92"/>
    </row>
    <row r="29" spans="1:9" ht="20.100000000000001" customHeight="1" x14ac:dyDescent="0.25">
      <c r="A29" s="144"/>
      <c r="B29" s="15" t="s">
        <v>68</v>
      </c>
      <c r="C29" s="10">
        <v>1</v>
      </c>
      <c r="D29" s="21" t="s">
        <v>51</v>
      </c>
      <c r="E29" s="10">
        <v>15911</v>
      </c>
      <c r="F29" s="17">
        <f t="shared" si="0"/>
        <v>15911</v>
      </c>
      <c r="G29" s="90"/>
      <c r="H29" s="92"/>
      <c r="I29" s="92"/>
    </row>
    <row r="30" spans="1:9" ht="20.100000000000001" customHeight="1" x14ac:dyDescent="0.25">
      <c r="A30" s="144" t="s">
        <v>83</v>
      </c>
      <c r="B30" s="15" t="s">
        <v>37</v>
      </c>
      <c r="C30" s="10">
        <v>1</v>
      </c>
      <c r="D30" s="21" t="s">
        <v>51</v>
      </c>
      <c r="E30" s="10">
        <v>19430</v>
      </c>
      <c r="F30" s="17">
        <f t="shared" si="0"/>
        <v>19430</v>
      </c>
      <c r="G30" s="90"/>
      <c r="H30" s="92"/>
      <c r="I30" s="92"/>
    </row>
    <row r="31" spans="1:9" ht="20.100000000000001" customHeight="1" x14ac:dyDescent="0.25">
      <c r="A31" s="144"/>
      <c r="B31" s="15" t="s">
        <v>69</v>
      </c>
      <c r="C31" s="10">
        <v>1</v>
      </c>
      <c r="D31" s="21" t="s">
        <v>51</v>
      </c>
      <c r="E31" s="10">
        <v>19800</v>
      </c>
      <c r="F31" s="17">
        <f t="shared" si="0"/>
        <v>19800</v>
      </c>
      <c r="G31" s="90"/>
      <c r="H31" s="92"/>
      <c r="I31" s="92"/>
    </row>
    <row r="32" spans="1:9" ht="20.100000000000001" customHeight="1" thickBot="1" x14ac:dyDescent="0.3">
      <c r="A32" s="22" t="s">
        <v>70</v>
      </c>
      <c r="B32" s="23"/>
      <c r="C32" s="24"/>
      <c r="D32" s="23"/>
      <c r="E32" s="25"/>
      <c r="F32" s="26">
        <f>SUM(F2:F31)</f>
        <v>955000</v>
      </c>
      <c r="G32" s="90"/>
      <c r="H32" s="92"/>
      <c r="I32" s="92"/>
    </row>
  </sheetData>
  <mergeCells count="14">
    <mergeCell ref="I2:I5"/>
    <mergeCell ref="H2:H5"/>
    <mergeCell ref="A2:A6"/>
    <mergeCell ref="A7:A16"/>
    <mergeCell ref="G2:G5"/>
    <mergeCell ref="G7:G8"/>
    <mergeCell ref="H7:H8"/>
    <mergeCell ref="I7:I8"/>
    <mergeCell ref="I14:I15"/>
    <mergeCell ref="A17:A24"/>
    <mergeCell ref="A25:A29"/>
    <mergeCell ref="A30:A31"/>
    <mergeCell ref="H14:H15"/>
    <mergeCell ref="G14:G15"/>
  </mergeCells>
  <phoneticPr fontId="4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0" sqref="C20"/>
    </sheetView>
  </sheetViews>
  <sheetFormatPr defaultColWidth="8.875" defaultRowHeight="16.5" x14ac:dyDescent="0.25"/>
  <cols>
    <col min="3" max="3" width="39.125" bestFit="1" customWidth="1"/>
    <col min="7" max="7" width="14" bestFit="1" customWidth="1"/>
  </cols>
  <sheetData>
    <row r="1" spans="1:7" ht="19.5" x14ac:dyDescent="0.25">
      <c r="A1" s="179" t="s">
        <v>133</v>
      </c>
      <c r="B1" s="179"/>
      <c r="C1" s="179"/>
      <c r="D1" s="179"/>
      <c r="E1" s="179"/>
      <c r="F1" s="179"/>
      <c r="G1" s="179"/>
    </row>
    <row r="2" spans="1:7" x14ac:dyDescent="0.25">
      <c r="A2" s="71" t="s">
        <v>127</v>
      </c>
      <c r="B2" s="72" t="s">
        <v>105</v>
      </c>
      <c r="C2" s="72" t="s">
        <v>128</v>
      </c>
      <c r="D2" s="72" t="s">
        <v>129</v>
      </c>
      <c r="E2" s="72" t="s">
        <v>130</v>
      </c>
      <c r="F2" s="72" t="s">
        <v>131</v>
      </c>
      <c r="G2" s="72" t="s">
        <v>4</v>
      </c>
    </row>
    <row r="3" spans="1:7" x14ac:dyDescent="0.25">
      <c r="A3" s="71">
        <v>1</v>
      </c>
      <c r="B3" s="88">
        <v>43629</v>
      </c>
      <c r="C3" s="72" t="s">
        <v>134</v>
      </c>
      <c r="D3" s="72"/>
      <c r="E3" s="72">
        <v>63</v>
      </c>
      <c r="F3" s="72">
        <f>D3-E3</f>
        <v>-63</v>
      </c>
      <c r="G3" s="72"/>
    </row>
    <row r="4" spans="1:7" x14ac:dyDescent="0.25">
      <c r="A4" s="71">
        <v>2</v>
      </c>
      <c r="B4" s="73">
        <v>43633</v>
      </c>
      <c r="C4" s="74" t="s">
        <v>135</v>
      </c>
      <c r="D4" s="75"/>
      <c r="E4" s="75">
        <v>4869</v>
      </c>
      <c r="F4" s="75">
        <f>F3+D4-E4</f>
        <v>-4932</v>
      </c>
      <c r="G4" s="72"/>
    </row>
    <row r="5" spans="1:7" x14ac:dyDescent="0.25">
      <c r="A5" s="71">
        <v>3</v>
      </c>
      <c r="B5" s="73">
        <v>43633</v>
      </c>
      <c r="C5" s="76" t="s">
        <v>136</v>
      </c>
      <c r="D5" s="75"/>
      <c r="E5" s="75">
        <v>1025</v>
      </c>
      <c r="F5" s="75">
        <f>F4+D5-E5</f>
        <v>-5957</v>
      </c>
      <c r="G5" s="180" t="s">
        <v>138</v>
      </c>
    </row>
    <row r="6" spans="1:7" s="81" customFormat="1" x14ac:dyDescent="0.25">
      <c r="A6" s="77">
        <v>4</v>
      </c>
      <c r="B6" s="78">
        <v>43634</v>
      </c>
      <c r="C6" s="79" t="s">
        <v>137</v>
      </c>
      <c r="D6" s="80"/>
      <c r="E6" s="80">
        <v>1600</v>
      </c>
      <c r="F6" s="80">
        <f t="shared" ref="F6:F9" si="0">F5+D6-E6</f>
        <v>-7557</v>
      </c>
      <c r="G6" s="181"/>
    </row>
    <row r="7" spans="1:7" s="81" customFormat="1" x14ac:dyDescent="0.25">
      <c r="A7" s="77">
        <v>5</v>
      </c>
      <c r="B7" s="78">
        <v>43635</v>
      </c>
      <c r="C7" s="79" t="s">
        <v>139</v>
      </c>
      <c r="D7" s="80"/>
      <c r="E7" s="80">
        <v>1296</v>
      </c>
      <c r="F7" s="80">
        <f t="shared" si="0"/>
        <v>-8853</v>
      </c>
      <c r="G7" s="82"/>
    </row>
    <row r="8" spans="1:7" s="81" customFormat="1" x14ac:dyDescent="0.25">
      <c r="A8" s="77">
        <v>6</v>
      </c>
      <c r="B8" s="78">
        <v>43635</v>
      </c>
      <c r="C8" s="79" t="s">
        <v>140</v>
      </c>
      <c r="D8" s="80"/>
      <c r="E8" s="80">
        <v>4640</v>
      </c>
      <c r="F8" s="80">
        <f t="shared" si="0"/>
        <v>-13493</v>
      </c>
      <c r="G8" s="82"/>
    </row>
    <row r="9" spans="1:7" s="81" customFormat="1" x14ac:dyDescent="0.25">
      <c r="A9" s="77">
        <v>7</v>
      </c>
      <c r="B9" s="78">
        <v>43647</v>
      </c>
      <c r="C9" s="79" t="s">
        <v>141</v>
      </c>
      <c r="D9" s="80"/>
      <c r="E9" s="80">
        <v>1048</v>
      </c>
      <c r="F9" s="80">
        <f t="shared" si="0"/>
        <v>-14541</v>
      </c>
      <c r="G9" s="82"/>
    </row>
    <row r="10" spans="1:7" x14ac:dyDescent="0.25">
      <c r="A10" s="83" t="s">
        <v>132</v>
      </c>
      <c r="B10" s="84"/>
      <c r="C10" s="85"/>
      <c r="D10" s="86">
        <f>SUM(D3:D9)</f>
        <v>0</v>
      </c>
      <c r="E10" s="86">
        <f>SUM(E4:E9)</f>
        <v>14478</v>
      </c>
      <c r="F10" s="75">
        <f>D10-E10</f>
        <v>-14478</v>
      </c>
      <c r="G10" s="87"/>
    </row>
  </sheetData>
  <mergeCells count="2">
    <mergeCell ref="A1:G1"/>
    <mergeCell ref="G5:G6"/>
  </mergeCells>
  <phoneticPr fontId="3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D8" sqref="D8"/>
    </sheetView>
  </sheetViews>
  <sheetFormatPr defaultColWidth="8.875" defaultRowHeight="16.5" x14ac:dyDescent="0.25"/>
  <cols>
    <col min="1" max="1" width="4.25" customWidth="1"/>
    <col min="2" max="2" width="7.25" customWidth="1"/>
    <col min="4" max="4" width="27.625" bestFit="1" customWidth="1"/>
    <col min="5" max="5" width="5.5" bestFit="1" customWidth="1"/>
    <col min="7" max="7" width="10.5" bestFit="1" customWidth="1"/>
    <col min="8" max="8" width="24.25" customWidth="1"/>
  </cols>
  <sheetData>
    <row r="1" spans="2:8" ht="19.5" x14ac:dyDescent="0.25">
      <c r="B1" s="179" t="s">
        <v>145</v>
      </c>
      <c r="C1" s="179"/>
      <c r="D1" s="179"/>
      <c r="E1" s="179"/>
      <c r="F1" s="179"/>
      <c r="G1" s="179"/>
      <c r="H1" s="179"/>
    </row>
    <row r="2" spans="2:8" x14ac:dyDescent="0.25">
      <c r="B2" s="71" t="s">
        <v>127</v>
      </c>
      <c r="C2" s="72" t="s">
        <v>105</v>
      </c>
      <c r="D2" s="72" t="s">
        <v>128</v>
      </c>
      <c r="E2" s="72" t="s">
        <v>129</v>
      </c>
      <c r="F2" s="72" t="s">
        <v>130</v>
      </c>
      <c r="G2" s="72" t="s">
        <v>131</v>
      </c>
      <c r="H2" s="72" t="s">
        <v>4</v>
      </c>
    </row>
    <row r="3" spans="2:8" ht="49.5" x14ac:dyDescent="0.25">
      <c r="B3" s="71">
        <v>1</v>
      </c>
      <c r="C3" s="88">
        <v>43657</v>
      </c>
      <c r="D3" s="74" t="s">
        <v>156</v>
      </c>
      <c r="E3" s="72"/>
      <c r="F3" s="72">
        <v>3095</v>
      </c>
      <c r="G3" s="104">
        <f>E3-F3</f>
        <v>-3095</v>
      </c>
      <c r="H3" s="103" t="s">
        <v>148</v>
      </c>
    </row>
    <row r="4" spans="2:8" x14ac:dyDescent="0.25">
      <c r="B4" s="71">
        <v>2</v>
      </c>
      <c r="C4" s="88">
        <v>43665</v>
      </c>
      <c r="D4" s="74" t="s">
        <v>149</v>
      </c>
      <c r="E4" s="72"/>
      <c r="F4" s="72">
        <v>44</v>
      </c>
      <c r="G4" s="104">
        <f>G3+E4-F4</f>
        <v>-3139</v>
      </c>
      <c r="H4" s="72"/>
    </row>
    <row r="5" spans="2:8" x14ac:dyDescent="0.25">
      <c r="B5" s="71">
        <v>3</v>
      </c>
      <c r="C5" s="88">
        <v>43669</v>
      </c>
      <c r="D5" s="74" t="s">
        <v>150</v>
      </c>
      <c r="E5" s="72"/>
      <c r="F5" s="72">
        <v>1399</v>
      </c>
      <c r="G5" s="104">
        <f t="shared" ref="G5:G12" si="0">G4+E5-F5</f>
        <v>-4538</v>
      </c>
      <c r="H5" s="72"/>
    </row>
    <row r="6" spans="2:8" x14ac:dyDescent="0.25">
      <c r="B6" s="77">
        <v>4</v>
      </c>
      <c r="C6" s="88">
        <v>43678</v>
      </c>
      <c r="D6" s="74" t="s">
        <v>151</v>
      </c>
      <c r="E6" s="72"/>
      <c r="F6" s="72">
        <v>39</v>
      </c>
      <c r="G6" s="104">
        <f t="shared" si="0"/>
        <v>-4577</v>
      </c>
      <c r="H6" s="72"/>
    </row>
    <row r="7" spans="2:8" x14ac:dyDescent="0.25">
      <c r="B7" s="77">
        <v>5</v>
      </c>
      <c r="C7" s="88">
        <v>43678</v>
      </c>
      <c r="D7" s="74" t="s">
        <v>152</v>
      </c>
      <c r="E7" s="72"/>
      <c r="F7" s="72">
        <v>222</v>
      </c>
      <c r="G7" s="104">
        <f t="shared" si="0"/>
        <v>-4799</v>
      </c>
      <c r="H7" s="72"/>
    </row>
    <row r="8" spans="2:8" x14ac:dyDescent="0.25">
      <c r="B8" s="77">
        <v>6</v>
      </c>
      <c r="C8" s="88">
        <v>43682</v>
      </c>
      <c r="D8" s="74" t="s">
        <v>155</v>
      </c>
      <c r="E8" s="72"/>
      <c r="F8" s="72">
        <v>3998</v>
      </c>
      <c r="G8" s="104">
        <f t="shared" si="0"/>
        <v>-8797</v>
      </c>
      <c r="H8" s="72"/>
    </row>
    <row r="9" spans="2:8" x14ac:dyDescent="0.25">
      <c r="B9" s="77">
        <v>7</v>
      </c>
      <c r="C9" s="88">
        <v>43696</v>
      </c>
      <c r="D9" s="74" t="s">
        <v>153</v>
      </c>
      <c r="E9" s="72"/>
      <c r="F9" s="72">
        <v>955</v>
      </c>
      <c r="G9" s="104">
        <f t="shared" si="0"/>
        <v>-9752</v>
      </c>
      <c r="H9" s="72"/>
    </row>
    <row r="10" spans="2:8" x14ac:dyDescent="0.25">
      <c r="B10" s="71">
        <v>8</v>
      </c>
      <c r="C10" s="88">
        <v>43699</v>
      </c>
      <c r="D10" s="74" t="s">
        <v>154</v>
      </c>
      <c r="E10" s="72"/>
      <c r="F10" s="72">
        <v>700</v>
      </c>
      <c r="G10" s="104">
        <f t="shared" si="0"/>
        <v>-10452</v>
      </c>
      <c r="H10" s="72"/>
    </row>
    <row r="11" spans="2:8" ht="16.5" customHeight="1" x14ac:dyDescent="0.25">
      <c r="B11" s="71">
        <v>9</v>
      </c>
      <c r="C11" s="73">
        <v>43700</v>
      </c>
      <c r="D11" s="76" t="s">
        <v>157</v>
      </c>
      <c r="E11" s="75"/>
      <c r="F11" s="75">
        <v>190</v>
      </c>
      <c r="G11" s="104">
        <f t="shared" si="0"/>
        <v>-10642</v>
      </c>
      <c r="H11" s="72"/>
    </row>
    <row r="12" spans="2:8" s="81" customFormat="1" x14ac:dyDescent="0.25">
      <c r="B12" s="77">
        <v>10</v>
      </c>
      <c r="C12" s="78">
        <v>43704</v>
      </c>
      <c r="D12" s="79" t="s">
        <v>158</v>
      </c>
      <c r="E12" s="80"/>
      <c r="F12" s="80">
        <v>165</v>
      </c>
      <c r="G12" s="104">
        <f t="shared" si="0"/>
        <v>-10807</v>
      </c>
      <c r="H12" s="72"/>
    </row>
    <row r="13" spans="2:8" x14ac:dyDescent="0.25">
      <c r="B13" s="83" t="s">
        <v>132</v>
      </c>
      <c r="C13" s="84"/>
      <c r="D13" s="85"/>
      <c r="E13" s="86">
        <f>SUM(E3:E12)</f>
        <v>0</v>
      </c>
      <c r="F13" s="86">
        <f>SUM(F3:F12)</f>
        <v>10807</v>
      </c>
      <c r="G13" s="86">
        <f>E13-F13</f>
        <v>-10807</v>
      </c>
      <c r="H13" s="87"/>
    </row>
  </sheetData>
  <mergeCells count="1">
    <mergeCell ref="B1:H1"/>
  </mergeCells>
  <phoneticPr fontId="3" type="noConversion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I4" sqref="I4:I5"/>
    </sheetView>
  </sheetViews>
  <sheetFormatPr defaultColWidth="10.875" defaultRowHeight="15.75" x14ac:dyDescent="0.25"/>
  <cols>
    <col min="1" max="1" width="8.625" style="70" customWidth="1"/>
    <col min="2" max="2" width="10.375" style="45" customWidth="1"/>
    <col min="3" max="3" width="11" style="45" customWidth="1"/>
    <col min="4" max="4" width="8.125" style="45" customWidth="1"/>
    <col min="5" max="5" width="8" style="45" customWidth="1"/>
    <col min="6" max="6" width="7.625" style="45" hidden="1" customWidth="1"/>
    <col min="7" max="7" width="8.625" style="45" hidden="1" customWidth="1"/>
    <col min="8" max="8" width="6.875" style="45" bestFit="1" customWidth="1"/>
    <col min="9" max="9" width="8.125" style="45" bestFit="1" customWidth="1"/>
    <col min="10" max="10" width="8.125" style="45" customWidth="1"/>
    <col min="11" max="11" width="10.875" style="45" bestFit="1" customWidth="1"/>
    <col min="12" max="12" width="21.25" style="55" customWidth="1"/>
    <col min="13" max="16384" width="10.875" style="45"/>
  </cols>
  <sheetData>
    <row r="1" spans="1:15" ht="27" x14ac:dyDescent="0.45">
      <c r="A1" s="186" t="s">
        <v>103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44"/>
      <c r="N1" s="44"/>
      <c r="O1" s="44"/>
    </row>
    <row r="2" spans="1:15" ht="24" x14ac:dyDescent="0.25">
      <c r="A2" s="187" t="s">
        <v>126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44"/>
      <c r="N2" s="44"/>
      <c r="O2" s="44"/>
    </row>
    <row r="3" spans="1:15" ht="20.25" x14ac:dyDescent="0.25">
      <c r="A3" s="46"/>
      <c r="B3" s="47"/>
      <c r="C3" s="48"/>
      <c r="D3" s="188" t="s">
        <v>146</v>
      </c>
      <c r="E3" s="189"/>
      <c r="F3" s="189"/>
      <c r="G3" s="189"/>
      <c r="H3" s="189"/>
      <c r="I3" s="189"/>
      <c r="J3" s="189"/>
      <c r="K3" s="190"/>
      <c r="L3" s="49" t="s">
        <v>104</v>
      </c>
      <c r="M3" s="44"/>
      <c r="N3" s="44"/>
      <c r="O3" s="44"/>
    </row>
    <row r="4" spans="1:15" x14ac:dyDescent="0.25">
      <c r="A4" s="191" t="s">
        <v>105</v>
      </c>
      <c r="B4" s="192" t="s">
        <v>106</v>
      </c>
      <c r="C4" s="192" t="s">
        <v>107</v>
      </c>
      <c r="D4" s="183" t="s">
        <v>108</v>
      </c>
      <c r="E4" s="183"/>
      <c r="F4" s="183"/>
      <c r="G4" s="183" t="s">
        <v>109</v>
      </c>
      <c r="H4" s="183" t="s">
        <v>110</v>
      </c>
      <c r="I4" s="183" t="s">
        <v>111</v>
      </c>
      <c r="J4" s="193" t="s">
        <v>172</v>
      </c>
      <c r="K4" s="183" t="s">
        <v>112</v>
      </c>
      <c r="L4" s="192" t="s">
        <v>113</v>
      </c>
      <c r="M4" s="44"/>
      <c r="N4" s="44"/>
      <c r="O4" s="44"/>
    </row>
    <row r="5" spans="1:15" x14ac:dyDescent="0.25">
      <c r="A5" s="191"/>
      <c r="B5" s="192"/>
      <c r="C5" s="192"/>
      <c r="D5" s="47" t="s">
        <v>114</v>
      </c>
      <c r="E5" s="47" t="s">
        <v>115</v>
      </c>
      <c r="F5" s="47" t="s">
        <v>116</v>
      </c>
      <c r="G5" s="183"/>
      <c r="H5" s="183"/>
      <c r="I5" s="183"/>
      <c r="J5" s="194"/>
      <c r="K5" s="183"/>
      <c r="L5" s="192"/>
      <c r="M5" s="44"/>
      <c r="N5" s="44"/>
      <c r="O5" s="44"/>
    </row>
    <row r="6" spans="1:15" ht="31.5" x14ac:dyDescent="0.25">
      <c r="A6" s="50" t="s">
        <v>162</v>
      </c>
      <c r="B6" s="184" t="s">
        <v>147</v>
      </c>
      <c r="C6" s="51" t="s">
        <v>163</v>
      </c>
      <c r="D6" s="52">
        <v>3656</v>
      </c>
      <c r="E6" s="53"/>
      <c r="F6" s="54"/>
      <c r="G6" s="54"/>
      <c r="H6" s="54"/>
      <c r="I6" s="54"/>
      <c r="J6" s="109">
        <v>1600</v>
      </c>
      <c r="K6" s="54"/>
      <c r="M6" s="44"/>
      <c r="N6" s="44"/>
      <c r="O6" s="44"/>
    </row>
    <row r="7" spans="1:15" ht="31.5" x14ac:dyDescent="0.25">
      <c r="A7" s="50" t="s">
        <v>170</v>
      </c>
      <c r="B7" s="185"/>
      <c r="C7" s="51" t="s">
        <v>171</v>
      </c>
      <c r="D7" s="52"/>
      <c r="E7" s="53"/>
      <c r="F7" s="109"/>
      <c r="G7" s="109"/>
      <c r="H7" s="109"/>
      <c r="I7" s="109"/>
      <c r="J7" s="109">
        <v>8000</v>
      </c>
      <c r="K7" s="109">
        <v>20000</v>
      </c>
      <c r="M7" s="44"/>
      <c r="N7" s="44"/>
      <c r="O7" s="44"/>
    </row>
    <row r="8" spans="1:15" ht="31.5" x14ac:dyDescent="0.25">
      <c r="A8" s="50" t="s">
        <v>164</v>
      </c>
      <c r="B8" s="185"/>
      <c r="C8" s="51" t="s">
        <v>165</v>
      </c>
      <c r="D8" s="52"/>
      <c r="E8" s="53"/>
      <c r="F8" s="54"/>
      <c r="G8" s="54"/>
      <c r="H8" s="54"/>
      <c r="I8" s="54"/>
      <c r="J8" s="109" t="s">
        <v>175</v>
      </c>
      <c r="K8" s="54">
        <v>45000</v>
      </c>
      <c r="L8" s="55" t="s">
        <v>173</v>
      </c>
      <c r="M8" s="44"/>
      <c r="N8" s="44"/>
      <c r="O8" s="44"/>
    </row>
    <row r="9" spans="1:15" x14ac:dyDescent="0.25">
      <c r="A9" s="56" t="s">
        <v>166</v>
      </c>
      <c r="B9" s="185"/>
      <c r="C9" s="51" t="s">
        <v>167</v>
      </c>
      <c r="D9" s="52">
        <v>1178</v>
      </c>
      <c r="E9" s="53"/>
      <c r="F9" s="54"/>
      <c r="G9" s="54"/>
      <c r="H9" s="54"/>
      <c r="I9" s="54"/>
      <c r="J9" s="109"/>
      <c r="K9" s="54"/>
      <c r="L9" s="49"/>
      <c r="M9" s="44"/>
      <c r="N9" s="44"/>
      <c r="O9" s="44"/>
    </row>
    <row r="10" spans="1:15" ht="31.5" x14ac:dyDescent="0.25">
      <c r="A10" s="56" t="s">
        <v>168</v>
      </c>
      <c r="B10" s="185"/>
      <c r="C10" s="51" t="s">
        <v>169</v>
      </c>
      <c r="D10" s="52">
        <v>1847</v>
      </c>
      <c r="E10" s="53"/>
      <c r="F10" s="54"/>
      <c r="G10" s="54"/>
      <c r="H10" s="54">
        <v>1000</v>
      </c>
      <c r="I10" s="54">
        <v>13200</v>
      </c>
      <c r="J10" s="109">
        <v>2400</v>
      </c>
      <c r="K10" s="54">
        <v>119</v>
      </c>
      <c r="L10" s="55" t="s">
        <v>174</v>
      </c>
      <c r="M10" s="44"/>
      <c r="N10" s="44"/>
      <c r="O10" s="44"/>
    </row>
    <row r="11" spans="1:15" x14ac:dyDescent="0.25">
      <c r="A11" s="183" t="s">
        <v>117</v>
      </c>
      <c r="B11" s="183"/>
      <c r="C11" s="57"/>
      <c r="D11" s="109">
        <f t="shared" ref="D11:J11" si="0">SUM(D6:D10)</f>
        <v>6681</v>
      </c>
      <c r="E11" s="109">
        <f t="shared" si="0"/>
        <v>0</v>
      </c>
      <c r="F11" s="109">
        <f t="shared" si="0"/>
        <v>0</v>
      </c>
      <c r="G11" s="109">
        <f t="shared" si="0"/>
        <v>0</v>
      </c>
      <c r="H11" s="109">
        <f t="shared" si="0"/>
        <v>1000</v>
      </c>
      <c r="I11" s="109">
        <f t="shared" si="0"/>
        <v>13200</v>
      </c>
      <c r="J11" s="109">
        <f t="shared" si="0"/>
        <v>12000</v>
      </c>
      <c r="K11" s="54">
        <f>SUM(K6:K10)</f>
        <v>65119</v>
      </c>
      <c r="L11" s="49"/>
      <c r="M11" s="44"/>
      <c r="N11" s="44"/>
      <c r="O11" s="44"/>
    </row>
    <row r="12" spans="1:15" ht="16.5" x14ac:dyDescent="0.25">
      <c r="A12" s="201" t="s">
        <v>118</v>
      </c>
      <c r="B12" s="201"/>
      <c r="C12" s="202">
        <f>SUM(D11:K11)</f>
        <v>98000</v>
      </c>
      <c r="D12" s="183"/>
      <c r="E12" s="183"/>
      <c r="F12" s="183"/>
      <c r="G12" s="58" t="s">
        <v>119</v>
      </c>
      <c r="H12" s="110"/>
      <c r="I12" s="58" t="s">
        <v>120</v>
      </c>
      <c r="J12" s="108"/>
      <c r="K12" s="182"/>
      <c r="L12" s="182"/>
      <c r="M12" s="44"/>
      <c r="N12" s="44"/>
      <c r="O12" s="44"/>
    </row>
    <row r="13" spans="1:15" ht="18.75" x14ac:dyDescent="0.25">
      <c r="A13" s="59" t="s">
        <v>121</v>
      </c>
      <c r="B13" s="60"/>
      <c r="C13" s="60"/>
      <c r="D13" s="195" t="s">
        <v>122</v>
      </c>
      <c r="E13" s="196"/>
      <c r="F13" s="197" t="s">
        <v>123</v>
      </c>
      <c r="G13" s="198"/>
      <c r="H13" s="199"/>
      <c r="I13" s="200"/>
      <c r="J13" s="107"/>
      <c r="K13" s="60" t="s">
        <v>124</v>
      </c>
      <c r="L13" s="61" t="s">
        <v>125</v>
      </c>
      <c r="M13" s="44"/>
      <c r="N13" s="44"/>
      <c r="O13" s="44"/>
    </row>
    <row r="14" spans="1:15" x14ac:dyDescent="0.25">
      <c r="A14" s="62"/>
      <c r="B14" s="63"/>
      <c r="C14" s="64"/>
      <c r="D14" s="65"/>
      <c r="E14" s="65"/>
      <c r="F14" s="65"/>
      <c r="G14" s="65"/>
      <c r="H14" s="65"/>
      <c r="I14" s="65"/>
      <c r="J14" s="65"/>
      <c r="K14" s="65"/>
      <c r="L14" s="66"/>
      <c r="M14" s="65"/>
      <c r="N14" s="44"/>
      <c r="O14" s="44"/>
    </row>
    <row r="15" spans="1:15" x14ac:dyDescent="0.25">
      <c r="A15" s="62"/>
      <c r="B15" s="63"/>
      <c r="C15" s="64"/>
      <c r="D15" s="65"/>
      <c r="E15" s="65"/>
      <c r="F15" s="65"/>
      <c r="G15" s="65"/>
      <c r="H15" s="65"/>
      <c r="I15" s="65"/>
      <c r="J15" s="65"/>
      <c r="K15" s="65"/>
      <c r="L15" s="66"/>
      <c r="M15" s="65"/>
      <c r="N15" s="44"/>
      <c r="O15" s="44"/>
    </row>
    <row r="16" spans="1:15" x14ac:dyDescent="0.25">
      <c r="A16" s="62"/>
      <c r="B16" s="63"/>
      <c r="C16" s="64"/>
      <c r="D16" s="65"/>
      <c r="E16" s="65"/>
      <c r="F16" s="65"/>
      <c r="G16" s="65"/>
      <c r="H16" s="65"/>
      <c r="I16" s="65"/>
      <c r="J16" s="65"/>
      <c r="K16" s="65"/>
      <c r="L16" s="66"/>
      <c r="M16" s="65"/>
      <c r="N16" s="44"/>
      <c r="O16" s="44"/>
    </row>
    <row r="17" spans="1:15" x14ac:dyDescent="0.25">
      <c r="A17" s="62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6"/>
      <c r="M17" s="65"/>
      <c r="N17" s="44"/>
      <c r="O17" s="44"/>
    </row>
    <row r="18" spans="1:15" x14ac:dyDescent="0.25">
      <c r="A18" s="67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68"/>
      <c r="M18" s="44"/>
      <c r="N18" s="44"/>
      <c r="O18" s="44"/>
    </row>
    <row r="19" spans="1:15" x14ac:dyDescent="0.25">
      <c r="A19" s="67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68"/>
      <c r="M19" s="44"/>
      <c r="N19" s="44"/>
      <c r="O19" s="44"/>
    </row>
    <row r="20" spans="1:15" x14ac:dyDescent="0.25">
      <c r="A20" s="6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68"/>
      <c r="M20" s="44"/>
      <c r="N20" s="44"/>
      <c r="O20" s="44"/>
    </row>
    <row r="21" spans="1:15" x14ac:dyDescent="0.25">
      <c r="A21" s="67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68"/>
      <c r="M21" s="44"/>
      <c r="N21" s="44"/>
      <c r="O21" s="44"/>
    </row>
    <row r="22" spans="1:15" x14ac:dyDescent="0.25">
      <c r="A22" s="67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68"/>
      <c r="M22" s="44"/>
      <c r="N22" s="44"/>
      <c r="O22" s="44"/>
    </row>
    <row r="23" spans="1:15" x14ac:dyDescent="0.25">
      <c r="A23" s="67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69"/>
      <c r="M23" s="44"/>
      <c r="N23" s="44"/>
      <c r="O23" s="44"/>
    </row>
    <row r="24" spans="1:15" x14ac:dyDescent="0.25">
      <c r="A24" s="67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69"/>
      <c r="M24" s="44"/>
      <c r="N24" s="44"/>
      <c r="O24" s="44"/>
    </row>
    <row r="25" spans="1:15" x14ac:dyDescent="0.25">
      <c r="A25" s="67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69"/>
      <c r="M25" s="44"/>
      <c r="N25" s="44"/>
      <c r="O25" s="44"/>
    </row>
    <row r="26" spans="1:15" x14ac:dyDescent="0.25">
      <c r="A26" s="67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69"/>
      <c r="M26" s="44"/>
      <c r="N26" s="44"/>
      <c r="O26" s="44"/>
    </row>
    <row r="27" spans="1:15" x14ac:dyDescent="0.25">
      <c r="A27" s="67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69"/>
      <c r="M27" s="44"/>
      <c r="N27" s="44"/>
      <c r="O27" s="44"/>
    </row>
    <row r="28" spans="1:15" x14ac:dyDescent="0.25">
      <c r="A28" s="67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69"/>
      <c r="M28" s="44"/>
      <c r="N28" s="44"/>
      <c r="O28" s="44"/>
    </row>
    <row r="29" spans="1:15" x14ac:dyDescent="0.25">
      <c r="A29" s="67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69"/>
      <c r="M29" s="44"/>
      <c r="N29" s="44"/>
      <c r="O29" s="44"/>
    </row>
    <row r="30" spans="1:15" x14ac:dyDescent="0.25">
      <c r="A30" s="67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69"/>
      <c r="M30" s="44"/>
      <c r="N30" s="44"/>
      <c r="O30" s="44"/>
    </row>
    <row r="31" spans="1:15" x14ac:dyDescent="0.25">
      <c r="A31" s="67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69"/>
      <c r="M31" s="44"/>
      <c r="N31" s="44"/>
      <c r="O31" s="44"/>
    </row>
    <row r="32" spans="1:15" x14ac:dyDescent="0.25">
      <c r="A32" s="67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69"/>
      <c r="M32" s="44"/>
      <c r="N32" s="44"/>
      <c r="O32" s="44"/>
    </row>
    <row r="33" spans="1:15" x14ac:dyDescent="0.25">
      <c r="A33" s="67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69"/>
      <c r="M33" s="44"/>
      <c r="N33" s="44"/>
      <c r="O33" s="44"/>
    </row>
    <row r="34" spans="1:15" x14ac:dyDescent="0.25">
      <c r="A34" s="67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69"/>
      <c r="M34" s="44"/>
      <c r="N34" s="44"/>
      <c r="O34" s="44"/>
    </row>
    <row r="35" spans="1:15" x14ac:dyDescent="0.25">
      <c r="A35" s="67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69"/>
      <c r="M35" s="44"/>
      <c r="N35" s="44"/>
      <c r="O35" s="44"/>
    </row>
    <row r="36" spans="1:15" x14ac:dyDescent="0.25">
      <c r="A36" s="67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69"/>
      <c r="M36" s="44"/>
      <c r="N36" s="44"/>
      <c r="O36" s="44"/>
    </row>
    <row r="37" spans="1:15" x14ac:dyDescent="0.25">
      <c r="A37" s="67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69"/>
      <c r="M37" s="44"/>
      <c r="N37" s="44"/>
      <c r="O37" s="44"/>
    </row>
    <row r="38" spans="1:15" x14ac:dyDescent="0.25">
      <c r="A38" s="67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69"/>
      <c r="M38" s="44"/>
      <c r="N38" s="44"/>
      <c r="O38" s="44"/>
    </row>
    <row r="39" spans="1:15" x14ac:dyDescent="0.25">
      <c r="A39" s="67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69"/>
      <c r="M39" s="44"/>
      <c r="N39" s="44"/>
      <c r="O39" s="44"/>
    </row>
    <row r="40" spans="1:15" x14ac:dyDescent="0.25">
      <c r="A40" s="67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69"/>
      <c r="M40" s="44"/>
      <c r="N40" s="44"/>
      <c r="O40" s="44"/>
    </row>
    <row r="41" spans="1:15" x14ac:dyDescent="0.25">
      <c r="A41" s="67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69"/>
      <c r="M41" s="44"/>
      <c r="N41" s="44"/>
      <c r="O41" s="44"/>
    </row>
    <row r="42" spans="1:15" x14ac:dyDescent="0.25">
      <c r="A42" s="67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69"/>
      <c r="M42" s="44"/>
      <c r="N42" s="44"/>
      <c r="O42" s="44"/>
    </row>
    <row r="43" spans="1:15" x14ac:dyDescent="0.25">
      <c r="A43" s="67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69"/>
      <c r="M43" s="44"/>
      <c r="N43" s="44"/>
      <c r="O43" s="44"/>
    </row>
    <row r="44" spans="1:15" x14ac:dyDescent="0.25">
      <c r="A44" s="67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69"/>
      <c r="M44" s="44"/>
      <c r="N44" s="44"/>
      <c r="O44" s="44"/>
    </row>
    <row r="45" spans="1:15" x14ac:dyDescent="0.25">
      <c r="A45" s="6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69"/>
      <c r="M45" s="44"/>
      <c r="N45" s="44"/>
      <c r="O45" s="44"/>
    </row>
    <row r="46" spans="1:15" x14ac:dyDescent="0.25">
      <c r="A46" s="67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69"/>
      <c r="M46" s="44"/>
      <c r="N46" s="44"/>
      <c r="O46" s="44"/>
    </row>
    <row r="47" spans="1:15" x14ac:dyDescent="0.25">
      <c r="A47" s="6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69"/>
      <c r="M47" s="44"/>
      <c r="N47" s="44"/>
      <c r="O47" s="44"/>
    </row>
    <row r="48" spans="1:15" x14ac:dyDescent="0.25">
      <c r="A48" s="67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69"/>
      <c r="M48" s="44"/>
      <c r="N48" s="44"/>
      <c r="O48" s="44"/>
    </row>
    <row r="49" spans="1:15" x14ac:dyDescent="0.25">
      <c r="A49" s="6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69"/>
      <c r="M49" s="44"/>
      <c r="N49" s="44"/>
      <c r="O49" s="44"/>
    </row>
    <row r="50" spans="1:15" x14ac:dyDescent="0.25">
      <c r="A50" s="67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69"/>
      <c r="M50" s="44"/>
      <c r="N50" s="44"/>
      <c r="O50" s="44"/>
    </row>
    <row r="51" spans="1:15" x14ac:dyDescent="0.25">
      <c r="A51" s="67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69"/>
      <c r="M51" s="44"/>
      <c r="N51" s="44"/>
      <c r="O51" s="44"/>
    </row>
    <row r="52" spans="1:15" x14ac:dyDescent="0.25">
      <c r="A52" s="67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69"/>
      <c r="M52" s="44"/>
      <c r="N52" s="44"/>
      <c r="O52" s="44"/>
    </row>
    <row r="53" spans="1:15" x14ac:dyDescent="0.25">
      <c r="A53" s="67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69"/>
      <c r="M53" s="44"/>
      <c r="N53" s="44"/>
      <c r="O53" s="44"/>
    </row>
    <row r="54" spans="1:15" x14ac:dyDescent="0.25">
      <c r="A54" s="67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69"/>
      <c r="M54" s="44"/>
      <c r="N54" s="44"/>
      <c r="O54" s="44"/>
    </row>
    <row r="55" spans="1:15" x14ac:dyDescent="0.25">
      <c r="A55" s="67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69"/>
      <c r="M55" s="44"/>
      <c r="N55" s="44"/>
      <c r="O55" s="44"/>
    </row>
    <row r="56" spans="1:15" x14ac:dyDescent="0.25">
      <c r="A56" s="67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69"/>
      <c r="M56" s="44"/>
      <c r="N56" s="44"/>
      <c r="O56" s="44"/>
    </row>
    <row r="57" spans="1:15" x14ac:dyDescent="0.25">
      <c r="A57" s="67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69"/>
      <c r="M57" s="44"/>
      <c r="N57" s="44"/>
      <c r="O57" s="44"/>
    </row>
    <row r="58" spans="1:15" x14ac:dyDescent="0.25">
      <c r="A58" s="67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69"/>
      <c r="M58" s="44"/>
      <c r="N58" s="44"/>
      <c r="O58" s="44"/>
    </row>
    <row r="59" spans="1:15" x14ac:dyDescent="0.25">
      <c r="A59" s="6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69"/>
      <c r="M59" s="44"/>
      <c r="N59" s="44"/>
      <c r="O59" s="44"/>
    </row>
    <row r="60" spans="1:15" x14ac:dyDescent="0.25">
      <c r="A60" s="6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69"/>
      <c r="M60" s="44"/>
      <c r="N60" s="44"/>
      <c r="O60" s="44"/>
    </row>
    <row r="61" spans="1:15" x14ac:dyDescent="0.25">
      <c r="A61" s="67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69"/>
      <c r="M61" s="44"/>
      <c r="N61" s="44"/>
      <c r="O61" s="44"/>
    </row>
    <row r="62" spans="1:15" x14ac:dyDescent="0.25">
      <c r="A62" s="67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69"/>
      <c r="M62" s="44"/>
      <c r="N62" s="44"/>
      <c r="O62" s="44"/>
    </row>
    <row r="63" spans="1:15" x14ac:dyDescent="0.25">
      <c r="A63" s="67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69"/>
      <c r="M63" s="44"/>
      <c r="N63" s="44"/>
      <c r="O63" s="44"/>
    </row>
    <row r="64" spans="1:15" x14ac:dyDescent="0.25">
      <c r="A64" s="67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69"/>
      <c r="M64" s="44"/>
      <c r="N64" s="44"/>
      <c r="O64" s="44"/>
    </row>
    <row r="65" spans="1:12" x14ac:dyDescent="0.25">
      <c r="A65" s="6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69"/>
    </row>
    <row r="66" spans="1:12" x14ac:dyDescent="0.25">
      <c r="A66" s="67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69"/>
    </row>
    <row r="67" spans="1:12" x14ac:dyDescent="0.25">
      <c r="A67" s="67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69"/>
    </row>
    <row r="68" spans="1:12" x14ac:dyDescent="0.25">
      <c r="A68" s="6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69"/>
    </row>
    <row r="69" spans="1:12" x14ac:dyDescent="0.25">
      <c r="A69" s="67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69"/>
    </row>
    <row r="70" spans="1:12" x14ac:dyDescent="0.25">
      <c r="A70" s="67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69"/>
    </row>
    <row r="71" spans="1:12" x14ac:dyDescent="0.25">
      <c r="A71" s="67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69"/>
    </row>
    <row r="72" spans="1:12" x14ac:dyDescent="0.25">
      <c r="A72" s="67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69"/>
    </row>
    <row r="73" spans="1:12" x14ac:dyDescent="0.25">
      <c r="A73" s="67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69"/>
    </row>
    <row r="74" spans="1:12" x14ac:dyDescent="0.25">
      <c r="A74" s="67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69"/>
    </row>
    <row r="75" spans="1:12" x14ac:dyDescent="0.25">
      <c r="A75" s="67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69"/>
    </row>
    <row r="76" spans="1:12" x14ac:dyDescent="0.25">
      <c r="A76" s="67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69"/>
    </row>
    <row r="77" spans="1:12" x14ac:dyDescent="0.25">
      <c r="A77" s="67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69"/>
    </row>
    <row r="78" spans="1:12" x14ac:dyDescent="0.25">
      <c r="A78" s="67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69"/>
    </row>
    <row r="79" spans="1:12" x14ac:dyDescent="0.25">
      <c r="A79" s="67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69"/>
    </row>
    <row r="80" spans="1:12" x14ac:dyDescent="0.25">
      <c r="A80" s="67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69"/>
    </row>
    <row r="81" spans="1:12" x14ac:dyDescent="0.25">
      <c r="A81" s="67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69"/>
    </row>
    <row r="82" spans="1:12" x14ac:dyDescent="0.25">
      <c r="A82" s="67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69"/>
    </row>
    <row r="83" spans="1:12" x14ac:dyDescent="0.25">
      <c r="A83" s="67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69"/>
    </row>
    <row r="84" spans="1:12" x14ac:dyDescent="0.25">
      <c r="A84" s="67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69"/>
    </row>
    <row r="85" spans="1:12" x14ac:dyDescent="0.25">
      <c r="A85" s="67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69"/>
    </row>
    <row r="86" spans="1:12" x14ac:dyDescent="0.25">
      <c r="A86" s="67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69"/>
    </row>
    <row r="87" spans="1:12" x14ac:dyDescent="0.25">
      <c r="A87" s="67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69"/>
    </row>
    <row r="88" spans="1:12" x14ac:dyDescent="0.25">
      <c r="A88" s="67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69"/>
    </row>
    <row r="89" spans="1:12" x14ac:dyDescent="0.25">
      <c r="A89" s="67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69"/>
    </row>
    <row r="90" spans="1:12" x14ac:dyDescent="0.25">
      <c r="A90" s="67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69"/>
    </row>
    <row r="91" spans="1:12" x14ac:dyDescent="0.25">
      <c r="A91" s="67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69"/>
    </row>
    <row r="92" spans="1:12" x14ac:dyDescent="0.25">
      <c r="A92" s="67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69"/>
    </row>
    <row r="93" spans="1:12" x14ac:dyDescent="0.25">
      <c r="A93" s="67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69"/>
    </row>
    <row r="94" spans="1:12" x14ac:dyDescent="0.25">
      <c r="A94" s="67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69"/>
    </row>
    <row r="95" spans="1:12" x14ac:dyDescent="0.25">
      <c r="A95" s="67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69"/>
    </row>
    <row r="96" spans="1:12" x14ac:dyDescent="0.25">
      <c r="A96" s="67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69"/>
    </row>
    <row r="97" spans="1:12" x14ac:dyDescent="0.25">
      <c r="A97" s="67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69"/>
    </row>
    <row r="98" spans="1:12" x14ac:dyDescent="0.25">
      <c r="A98" s="67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69"/>
    </row>
    <row r="99" spans="1:12" x14ac:dyDescent="0.25">
      <c r="A99" s="67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69"/>
    </row>
    <row r="100" spans="1:12" x14ac:dyDescent="0.25">
      <c r="A100" s="67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69"/>
    </row>
    <row r="101" spans="1:12" x14ac:dyDescent="0.25">
      <c r="A101" s="67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69"/>
    </row>
    <row r="102" spans="1:12" x14ac:dyDescent="0.25">
      <c r="A102" s="67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69"/>
    </row>
    <row r="103" spans="1:12" x14ac:dyDescent="0.25">
      <c r="A103" s="67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69"/>
    </row>
    <row r="104" spans="1:12" x14ac:dyDescent="0.25">
      <c r="A104" s="67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69"/>
    </row>
    <row r="105" spans="1:12" x14ac:dyDescent="0.25">
      <c r="A105" s="67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69"/>
    </row>
    <row r="106" spans="1:12" x14ac:dyDescent="0.25">
      <c r="A106" s="67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69"/>
    </row>
    <row r="107" spans="1:12" x14ac:dyDescent="0.25">
      <c r="A107" s="67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69"/>
    </row>
    <row r="108" spans="1:12" x14ac:dyDescent="0.25">
      <c r="A108" s="67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69"/>
    </row>
    <row r="109" spans="1:12" x14ac:dyDescent="0.25">
      <c r="A109" s="67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69"/>
    </row>
    <row r="110" spans="1:12" x14ac:dyDescent="0.25">
      <c r="A110" s="67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69"/>
    </row>
    <row r="111" spans="1:12" x14ac:dyDescent="0.25">
      <c r="A111" s="67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69"/>
    </row>
    <row r="112" spans="1:12" x14ac:dyDescent="0.25">
      <c r="A112" s="67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69"/>
    </row>
    <row r="113" spans="1:12" x14ac:dyDescent="0.25">
      <c r="A113" s="67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69"/>
    </row>
    <row r="114" spans="1:12" x14ac:dyDescent="0.25">
      <c r="A114" s="67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69"/>
    </row>
    <row r="115" spans="1:12" x14ac:dyDescent="0.25">
      <c r="A115" s="67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69"/>
    </row>
    <row r="116" spans="1:12" x14ac:dyDescent="0.25">
      <c r="A116" s="67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69"/>
    </row>
    <row r="117" spans="1:12" x14ac:dyDescent="0.25">
      <c r="A117" s="67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69"/>
    </row>
    <row r="118" spans="1:12" x14ac:dyDescent="0.25">
      <c r="A118" s="67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69"/>
    </row>
    <row r="119" spans="1:12" x14ac:dyDescent="0.25">
      <c r="A119" s="67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69"/>
    </row>
    <row r="120" spans="1:12" x14ac:dyDescent="0.25">
      <c r="A120" s="67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69"/>
    </row>
    <row r="121" spans="1:12" x14ac:dyDescent="0.25">
      <c r="A121" s="67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69"/>
    </row>
    <row r="122" spans="1:12" x14ac:dyDescent="0.25">
      <c r="A122" s="67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69"/>
    </row>
    <row r="123" spans="1:12" x14ac:dyDescent="0.25">
      <c r="A123" s="67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69"/>
    </row>
    <row r="124" spans="1:12" x14ac:dyDescent="0.25">
      <c r="A124" s="67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69"/>
    </row>
    <row r="125" spans="1:12" x14ac:dyDescent="0.25">
      <c r="A125" s="67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69"/>
    </row>
    <row r="126" spans="1:12" x14ac:dyDescent="0.25">
      <c r="A126" s="67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69"/>
    </row>
    <row r="127" spans="1:12" x14ac:dyDescent="0.25">
      <c r="A127" s="67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69"/>
    </row>
    <row r="128" spans="1:12" x14ac:dyDescent="0.25">
      <c r="A128" s="67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69"/>
    </row>
    <row r="129" spans="1:12" x14ac:dyDescent="0.25">
      <c r="A129" s="67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69"/>
    </row>
    <row r="130" spans="1:12" x14ac:dyDescent="0.25">
      <c r="A130" s="67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69"/>
    </row>
    <row r="131" spans="1:12" x14ac:dyDescent="0.25">
      <c r="A131" s="67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69"/>
    </row>
    <row r="132" spans="1:12" x14ac:dyDescent="0.25">
      <c r="A132" s="67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69"/>
    </row>
    <row r="133" spans="1:12" x14ac:dyDescent="0.25">
      <c r="A133" s="67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69"/>
    </row>
    <row r="134" spans="1:12" x14ac:dyDescent="0.25">
      <c r="A134" s="67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69"/>
    </row>
    <row r="135" spans="1:12" x14ac:dyDescent="0.25">
      <c r="A135" s="67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69"/>
    </row>
    <row r="136" spans="1:12" x14ac:dyDescent="0.25">
      <c r="A136" s="67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69"/>
    </row>
    <row r="137" spans="1:12" x14ac:dyDescent="0.25">
      <c r="A137" s="67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69"/>
    </row>
    <row r="138" spans="1:12" x14ac:dyDescent="0.25">
      <c r="A138" s="67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69"/>
    </row>
    <row r="139" spans="1:12" x14ac:dyDescent="0.25">
      <c r="A139" s="67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69"/>
    </row>
    <row r="140" spans="1:12" x14ac:dyDescent="0.25">
      <c r="A140" s="67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69"/>
    </row>
    <row r="141" spans="1:12" x14ac:dyDescent="0.25">
      <c r="A141" s="67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69"/>
    </row>
    <row r="142" spans="1:12" x14ac:dyDescent="0.25">
      <c r="A142" s="67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69"/>
    </row>
  </sheetData>
  <mergeCells count="21">
    <mergeCell ref="D13:E13"/>
    <mergeCell ref="F13:G13"/>
    <mergeCell ref="H13:I13"/>
    <mergeCell ref="A12:B12"/>
    <mergeCell ref="C12:F12"/>
    <mergeCell ref="K12:L12"/>
    <mergeCell ref="A11:B11"/>
    <mergeCell ref="B6:B10"/>
    <mergeCell ref="A1:L1"/>
    <mergeCell ref="A2:L2"/>
    <mergeCell ref="D3:K3"/>
    <mergeCell ref="A4:A5"/>
    <mergeCell ref="B4:B5"/>
    <mergeCell ref="C4:C5"/>
    <mergeCell ref="D4:F4"/>
    <mergeCell ref="G4:G5"/>
    <mergeCell ref="H4:H5"/>
    <mergeCell ref="I4:I5"/>
    <mergeCell ref="K4:K5"/>
    <mergeCell ref="L4:L5"/>
    <mergeCell ref="J4:J5"/>
  </mergeCells>
  <phoneticPr fontId="3" type="noConversion"/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topLeftCell="A16" workbookViewId="0">
      <selection activeCell="H32" sqref="H32"/>
    </sheetView>
  </sheetViews>
  <sheetFormatPr defaultColWidth="8.875" defaultRowHeight="16.5" x14ac:dyDescent="0.25"/>
  <cols>
    <col min="1" max="1" width="4.25" customWidth="1"/>
    <col min="2" max="2" width="5.5" bestFit="1" customWidth="1"/>
    <col min="3" max="3" width="8.5" bestFit="1" customWidth="1"/>
    <col min="4" max="4" width="37" style="124" customWidth="1"/>
    <col min="5" max="5" width="8.5" style="123" bestFit="1" customWidth="1"/>
    <col min="6" max="6" width="9" style="123" bestFit="1" customWidth="1"/>
    <col min="7" max="7" width="10.625" style="123" bestFit="1" customWidth="1"/>
    <col min="8" max="8" width="9.5" bestFit="1" customWidth="1"/>
  </cols>
  <sheetData>
    <row r="1" spans="2:8" ht="19.5" x14ac:dyDescent="0.25">
      <c r="B1" s="179" t="s">
        <v>176</v>
      </c>
      <c r="C1" s="179"/>
      <c r="D1" s="179"/>
      <c r="E1" s="179"/>
      <c r="F1" s="179"/>
      <c r="G1" s="179"/>
      <c r="H1" s="179"/>
    </row>
    <row r="2" spans="2:8" x14ac:dyDescent="0.25">
      <c r="B2" s="71" t="s">
        <v>127</v>
      </c>
      <c r="C2" s="72" t="s">
        <v>105</v>
      </c>
      <c r="D2" s="72" t="s">
        <v>128</v>
      </c>
      <c r="E2" s="120" t="s">
        <v>129</v>
      </c>
      <c r="F2" s="120" t="s">
        <v>130</v>
      </c>
      <c r="G2" s="120" t="s">
        <v>131</v>
      </c>
      <c r="H2" s="72" t="s">
        <v>4</v>
      </c>
    </row>
    <row r="3" spans="2:8" x14ac:dyDescent="0.25">
      <c r="B3" s="126" t="s">
        <v>196</v>
      </c>
      <c r="C3" s="88">
        <v>43717</v>
      </c>
      <c r="D3" s="74" t="s">
        <v>220</v>
      </c>
      <c r="E3" s="120">
        <v>98000</v>
      </c>
      <c r="F3" s="120"/>
      <c r="G3" s="120">
        <f>E3-F3</f>
        <v>98000</v>
      </c>
      <c r="H3" s="72"/>
    </row>
    <row r="4" spans="2:8" x14ac:dyDescent="0.25">
      <c r="B4" s="126" t="s">
        <v>197</v>
      </c>
      <c r="C4" s="88">
        <v>43707</v>
      </c>
      <c r="D4" s="74" t="s">
        <v>177</v>
      </c>
      <c r="E4" s="120"/>
      <c r="F4" s="120">
        <v>650</v>
      </c>
      <c r="G4" s="120">
        <f>G3+E4-F4</f>
        <v>97350</v>
      </c>
      <c r="H4" s="72"/>
    </row>
    <row r="5" spans="2:8" x14ac:dyDescent="0.25">
      <c r="B5" s="126" t="s">
        <v>198</v>
      </c>
      <c r="C5" s="88">
        <v>43709</v>
      </c>
      <c r="D5" s="74" t="s">
        <v>179</v>
      </c>
      <c r="E5" s="120"/>
      <c r="F5" s="120">
        <v>1447</v>
      </c>
      <c r="G5" s="120">
        <f t="shared" ref="G5:G32" si="0">G4+E5-F5</f>
        <v>95903</v>
      </c>
      <c r="H5" s="72"/>
    </row>
    <row r="6" spans="2:8" x14ac:dyDescent="0.25">
      <c r="B6" s="126" t="s">
        <v>199</v>
      </c>
      <c r="C6" s="88">
        <v>43713</v>
      </c>
      <c r="D6" s="74" t="s">
        <v>178</v>
      </c>
      <c r="E6" s="120"/>
      <c r="F6" s="120">
        <v>760</v>
      </c>
      <c r="G6" s="120">
        <f t="shared" si="0"/>
        <v>95143</v>
      </c>
      <c r="H6" s="72"/>
    </row>
    <row r="7" spans="2:8" x14ac:dyDescent="0.25">
      <c r="B7" s="126" t="s">
        <v>200</v>
      </c>
      <c r="C7" s="88">
        <v>43711</v>
      </c>
      <c r="D7" s="74" t="s">
        <v>240</v>
      </c>
      <c r="E7" s="120"/>
      <c r="F7" s="120">
        <v>2576</v>
      </c>
      <c r="G7" s="120">
        <f t="shared" si="0"/>
        <v>92567</v>
      </c>
      <c r="H7" s="72"/>
    </row>
    <row r="8" spans="2:8" x14ac:dyDescent="0.25">
      <c r="B8" s="126" t="s">
        <v>201</v>
      </c>
      <c r="C8" s="88">
        <v>43715</v>
      </c>
      <c r="D8" s="74" t="s">
        <v>180</v>
      </c>
      <c r="E8" s="120"/>
      <c r="F8" s="120">
        <v>632</v>
      </c>
      <c r="G8" s="120">
        <f t="shared" si="0"/>
        <v>91935</v>
      </c>
      <c r="H8" s="72"/>
    </row>
    <row r="9" spans="2:8" x14ac:dyDescent="0.25">
      <c r="B9" s="126" t="s">
        <v>202</v>
      </c>
      <c r="C9" s="88">
        <v>43719</v>
      </c>
      <c r="D9" s="74" t="s">
        <v>181</v>
      </c>
      <c r="E9" s="120"/>
      <c r="F9" s="120">
        <v>1592</v>
      </c>
      <c r="G9" s="120">
        <f t="shared" si="0"/>
        <v>90343</v>
      </c>
      <c r="H9" s="72"/>
    </row>
    <row r="10" spans="2:8" x14ac:dyDescent="0.25">
      <c r="B10" s="126" t="s">
        <v>203</v>
      </c>
      <c r="C10" s="88">
        <v>43724</v>
      </c>
      <c r="D10" s="74" t="s">
        <v>235</v>
      </c>
      <c r="E10" s="120"/>
      <c r="F10" s="120">
        <v>170</v>
      </c>
      <c r="G10" s="120">
        <f t="shared" si="0"/>
        <v>90173</v>
      </c>
      <c r="H10" s="72"/>
    </row>
    <row r="11" spans="2:8" x14ac:dyDescent="0.25">
      <c r="B11" s="126" t="s">
        <v>204</v>
      </c>
      <c r="C11" s="88">
        <v>43724</v>
      </c>
      <c r="D11" s="74" t="s">
        <v>188</v>
      </c>
      <c r="E11" s="120"/>
      <c r="F11" s="120">
        <v>18840</v>
      </c>
      <c r="G11" s="120">
        <f t="shared" si="0"/>
        <v>71333</v>
      </c>
      <c r="H11" s="72"/>
    </row>
    <row r="12" spans="2:8" x14ac:dyDescent="0.25">
      <c r="B12" s="126" t="s">
        <v>205</v>
      </c>
      <c r="C12" s="88">
        <v>43724</v>
      </c>
      <c r="D12" s="74" t="s">
        <v>234</v>
      </c>
      <c r="E12" s="120"/>
      <c r="F12" s="120">
        <v>1085</v>
      </c>
      <c r="G12" s="120">
        <f t="shared" si="0"/>
        <v>70248</v>
      </c>
      <c r="H12" s="72"/>
    </row>
    <row r="13" spans="2:8" x14ac:dyDescent="0.25">
      <c r="B13" s="126" t="s">
        <v>206</v>
      </c>
      <c r="C13" s="88">
        <v>43725</v>
      </c>
      <c r="D13" s="74" t="s">
        <v>182</v>
      </c>
      <c r="E13" s="120"/>
      <c r="F13" s="120">
        <v>243</v>
      </c>
      <c r="G13" s="120">
        <f t="shared" si="0"/>
        <v>70005</v>
      </c>
      <c r="H13" s="72"/>
    </row>
    <row r="14" spans="2:8" x14ac:dyDescent="0.25">
      <c r="B14" s="126" t="s">
        <v>207</v>
      </c>
      <c r="C14" s="88">
        <v>43726</v>
      </c>
      <c r="D14" s="74" t="s">
        <v>241</v>
      </c>
      <c r="E14" s="120"/>
      <c r="F14" s="120">
        <v>495</v>
      </c>
      <c r="G14" s="120">
        <f t="shared" si="0"/>
        <v>69510</v>
      </c>
      <c r="H14" s="72"/>
    </row>
    <row r="15" spans="2:8" x14ac:dyDescent="0.25">
      <c r="B15" s="126" t="s">
        <v>208</v>
      </c>
      <c r="C15" s="88">
        <v>43726</v>
      </c>
      <c r="D15" s="74" t="s">
        <v>183</v>
      </c>
      <c r="E15" s="120"/>
      <c r="F15" s="120">
        <v>995</v>
      </c>
      <c r="G15" s="120">
        <f t="shared" si="0"/>
        <v>68515</v>
      </c>
      <c r="H15" s="72"/>
    </row>
    <row r="16" spans="2:8" x14ac:dyDescent="0.25">
      <c r="B16" s="126" t="s">
        <v>209</v>
      </c>
      <c r="C16" s="88">
        <v>43727</v>
      </c>
      <c r="D16" s="74" t="s">
        <v>184</v>
      </c>
      <c r="E16" s="120"/>
      <c r="F16" s="120">
        <v>3305</v>
      </c>
      <c r="G16" s="120">
        <f t="shared" si="0"/>
        <v>65210</v>
      </c>
      <c r="H16" s="72"/>
    </row>
    <row r="17" spans="2:11" x14ac:dyDescent="0.25">
      <c r="B17" s="126" t="s">
        <v>210</v>
      </c>
      <c r="C17" s="88">
        <v>43727</v>
      </c>
      <c r="D17" s="74" t="s">
        <v>185</v>
      </c>
      <c r="E17" s="120"/>
      <c r="F17" s="120">
        <v>100</v>
      </c>
      <c r="G17" s="120">
        <f t="shared" si="0"/>
        <v>65110</v>
      </c>
      <c r="H17" s="103"/>
    </row>
    <row r="18" spans="2:11" x14ac:dyDescent="0.25">
      <c r="B18" s="126" t="s">
        <v>211</v>
      </c>
      <c r="C18" s="88">
        <v>43731</v>
      </c>
      <c r="D18" s="74" t="s">
        <v>224</v>
      </c>
      <c r="E18" s="120"/>
      <c r="F18" s="120">
        <v>840</v>
      </c>
      <c r="G18" s="120">
        <f t="shared" si="0"/>
        <v>64270</v>
      </c>
      <c r="H18" s="72"/>
    </row>
    <row r="19" spans="2:11" x14ac:dyDescent="0.25">
      <c r="B19" s="126" t="s">
        <v>212</v>
      </c>
      <c r="C19" s="88">
        <v>43728</v>
      </c>
      <c r="D19" s="74" t="s">
        <v>186</v>
      </c>
      <c r="E19" s="120"/>
      <c r="F19" s="120">
        <v>2016</v>
      </c>
      <c r="G19" s="120">
        <f t="shared" si="0"/>
        <v>62254</v>
      </c>
      <c r="H19" s="72"/>
    </row>
    <row r="20" spans="2:11" x14ac:dyDescent="0.25">
      <c r="B20" s="126" t="s">
        <v>213</v>
      </c>
      <c r="C20" s="88">
        <v>43731</v>
      </c>
      <c r="D20" s="74" t="s">
        <v>233</v>
      </c>
      <c r="E20" s="120"/>
      <c r="F20" s="120">
        <v>1096</v>
      </c>
      <c r="G20" s="120">
        <f t="shared" si="0"/>
        <v>61158</v>
      </c>
      <c r="H20" s="72"/>
    </row>
    <row r="21" spans="2:11" x14ac:dyDescent="0.25">
      <c r="B21" s="126" t="s">
        <v>214</v>
      </c>
      <c r="C21" s="88">
        <v>43731</v>
      </c>
      <c r="D21" s="74" t="s">
        <v>187</v>
      </c>
      <c r="E21" s="120"/>
      <c r="F21" s="120">
        <v>8000</v>
      </c>
      <c r="G21" s="120">
        <f t="shared" si="0"/>
        <v>53158</v>
      </c>
      <c r="H21" s="72"/>
    </row>
    <row r="22" spans="2:11" x14ac:dyDescent="0.25">
      <c r="B22" s="126" t="s">
        <v>215</v>
      </c>
      <c r="C22" s="88">
        <v>43731</v>
      </c>
      <c r="D22" s="74" t="s">
        <v>222</v>
      </c>
      <c r="E22" s="120"/>
      <c r="F22" s="120">
        <v>2100</v>
      </c>
      <c r="G22" s="120">
        <f t="shared" si="0"/>
        <v>51058</v>
      </c>
      <c r="H22" s="72"/>
    </row>
    <row r="23" spans="2:11" x14ac:dyDescent="0.25">
      <c r="B23" s="126" t="s">
        <v>216</v>
      </c>
      <c r="C23" s="88">
        <v>43732</v>
      </c>
      <c r="D23" s="74" t="s">
        <v>189</v>
      </c>
      <c r="E23" s="120"/>
      <c r="F23" s="120">
        <v>2508</v>
      </c>
      <c r="G23" s="120">
        <f t="shared" si="0"/>
        <v>48550</v>
      </c>
      <c r="H23" s="72"/>
    </row>
    <row r="24" spans="2:11" x14ac:dyDescent="0.25">
      <c r="B24" s="126" t="s">
        <v>217</v>
      </c>
      <c r="C24" s="88">
        <v>43732</v>
      </c>
      <c r="D24" s="74" t="s">
        <v>192</v>
      </c>
      <c r="E24" s="120"/>
      <c r="F24" s="120">
        <v>5000</v>
      </c>
      <c r="G24" s="120">
        <f t="shared" si="0"/>
        <v>43550</v>
      </c>
      <c r="H24" s="72" t="s">
        <v>226</v>
      </c>
    </row>
    <row r="25" spans="2:11" x14ac:dyDescent="0.25">
      <c r="B25" s="126" t="s">
        <v>218</v>
      </c>
      <c r="C25" s="88">
        <v>43732</v>
      </c>
      <c r="D25" s="74" t="s">
        <v>193</v>
      </c>
      <c r="E25" s="120"/>
      <c r="F25" s="120">
        <v>4000</v>
      </c>
      <c r="G25" s="120">
        <f t="shared" si="0"/>
        <v>39550</v>
      </c>
      <c r="H25" s="72" t="s">
        <v>226</v>
      </c>
    </row>
    <row r="26" spans="2:11" x14ac:dyDescent="0.25">
      <c r="B26" s="126" t="s">
        <v>219</v>
      </c>
      <c r="C26" s="88">
        <v>43732</v>
      </c>
      <c r="D26" s="74" t="s">
        <v>194</v>
      </c>
      <c r="E26" s="120"/>
      <c r="F26" s="120">
        <v>4920</v>
      </c>
      <c r="G26" s="120">
        <f t="shared" si="0"/>
        <v>34630</v>
      </c>
      <c r="H26" s="72"/>
    </row>
    <row r="27" spans="2:11" x14ac:dyDescent="0.25">
      <c r="B27" s="126" t="s">
        <v>221</v>
      </c>
      <c r="C27" s="88">
        <v>43732</v>
      </c>
      <c r="D27" s="74" t="s">
        <v>195</v>
      </c>
      <c r="E27" s="120"/>
      <c r="F27" s="120">
        <v>1500</v>
      </c>
      <c r="G27" s="120">
        <f t="shared" si="0"/>
        <v>33130</v>
      </c>
      <c r="H27" s="72"/>
    </row>
    <row r="28" spans="2:11" x14ac:dyDescent="0.25">
      <c r="B28" s="126" t="s">
        <v>223</v>
      </c>
      <c r="C28" s="88">
        <v>43733</v>
      </c>
      <c r="D28" s="74" t="s">
        <v>248</v>
      </c>
      <c r="E28" s="120"/>
      <c r="F28" s="120">
        <v>348</v>
      </c>
      <c r="G28" s="120">
        <f t="shared" si="0"/>
        <v>32782</v>
      </c>
      <c r="H28" s="72"/>
    </row>
    <row r="29" spans="2:11" ht="33" x14ac:dyDescent="0.25">
      <c r="B29" s="126" t="s">
        <v>236</v>
      </c>
      <c r="C29" s="88">
        <v>43736</v>
      </c>
      <c r="D29" s="103" t="s">
        <v>190</v>
      </c>
      <c r="E29" s="120"/>
      <c r="F29" s="120">
        <v>2228</v>
      </c>
      <c r="G29" s="120">
        <f t="shared" si="0"/>
        <v>30554</v>
      </c>
      <c r="H29" s="72"/>
    </row>
    <row r="30" spans="2:11" x14ac:dyDescent="0.25">
      <c r="B30" s="126" t="s">
        <v>237</v>
      </c>
      <c r="C30" s="88">
        <v>43736</v>
      </c>
      <c r="D30" s="74" t="s">
        <v>191</v>
      </c>
      <c r="E30" s="120"/>
      <c r="F30" s="120">
        <v>600</v>
      </c>
      <c r="G30" s="120">
        <f t="shared" si="0"/>
        <v>29954</v>
      </c>
      <c r="H30" s="72"/>
    </row>
    <row r="31" spans="2:11" ht="49.5" x14ac:dyDescent="0.25">
      <c r="B31" s="126" t="s">
        <v>238</v>
      </c>
      <c r="C31" s="73">
        <v>43741</v>
      </c>
      <c r="D31" s="127" t="s">
        <v>225</v>
      </c>
      <c r="E31" s="121"/>
      <c r="F31" s="121">
        <v>1675</v>
      </c>
      <c r="G31" s="120">
        <f t="shared" si="0"/>
        <v>28279</v>
      </c>
      <c r="H31" s="72"/>
    </row>
    <row r="32" spans="2:11" s="81" customFormat="1" x14ac:dyDescent="0.25">
      <c r="B32" s="126" t="s">
        <v>239</v>
      </c>
      <c r="C32" s="78">
        <v>43743</v>
      </c>
      <c r="D32" s="79" t="s">
        <v>242</v>
      </c>
      <c r="E32" s="122"/>
      <c r="F32" s="122">
        <v>21000</v>
      </c>
      <c r="G32" s="120">
        <f t="shared" si="0"/>
        <v>7279</v>
      </c>
      <c r="H32" s="72" t="s">
        <v>230</v>
      </c>
      <c r="K32"/>
    </row>
    <row r="33" spans="2:8" x14ac:dyDescent="0.25">
      <c r="B33" s="203" t="s">
        <v>132</v>
      </c>
      <c r="C33" s="204"/>
      <c r="D33" s="205"/>
      <c r="E33" s="125">
        <f>SUM(E3:E32)</f>
        <v>98000</v>
      </c>
      <c r="F33" s="125">
        <f>SUM(F3:F32)</f>
        <v>90721</v>
      </c>
      <c r="G33" s="125">
        <f>E33-F33</f>
        <v>7279</v>
      </c>
      <c r="H33" s="87"/>
    </row>
  </sheetData>
  <mergeCells count="2">
    <mergeCell ref="B1:H1"/>
    <mergeCell ref="B33:D33"/>
  </mergeCells>
  <phoneticPr fontId="3" type="noConversion"/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workbookViewId="0">
      <selection activeCell="N21" sqref="N21"/>
    </sheetView>
  </sheetViews>
  <sheetFormatPr defaultColWidth="10.875" defaultRowHeight="15.75" x14ac:dyDescent="0.25"/>
  <cols>
    <col min="1" max="1" width="6" style="44" customWidth="1"/>
    <col min="2" max="2" width="8.625" style="67" customWidth="1"/>
    <col min="3" max="3" width="10.375" style="44" customWidth="1"/>
    <col min="4" max="4" width="11" style="44" customWidth="1"/>
    <col min="5" max="5" width="8.125" style="44" customWidth="1"/>
    <col min="6" max="6" width="8" style="44" customWidth="1"/>
    <col min="7" max="7" width="7.625" style="44" hidden="1" customWidth="1"/>
    <col min="8" max="8" width="8.625" style="44" hidden="1" customWidth="1"/>
    <col min="9" max="9" width="6.875" style="44" bestFit="1" customWidth="1"/>
    <col min="10" max="10" width="9.75" style="44" customWidth="1"/>
    <col min="11" max="11" width="8.125" style="44" customWidth="1"/>
    <col min="12" max="12" width="10.625" style="44" bestFit="1" customWidth="1"/>
    <col min="13" max="13" width="8.875" style="69" bestFit="1" customWidth="1"/>
    <col min="14" max="16384" width="10.875" style="44"/>
  </cols>
  <sheetData>
    <row r="1" spans="2:14" ht="27" x14ac:dyDescent="0.45">
      <c r="B1" s="186" t="s">
        <v>103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2:14" ht="24" x14ac:dyDescent="0.25">
      <c r="B2" s="187" t="s">
        <v>126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2:14" ht="20.25" x14ac:dyDescent="0.25">
      <c r="B3" s="114"/>
      <c r="C3" s="113"/>
      <c r="D3" s="115"/>
      <c r="E3" s="218" t="s">
        <v>227</v>
      </c>
      <c r="F3" s="218"/>
      <c r="G3" s="218"/>
      <c r="H3" s="218"/>
      <c r="I3" s="218"/>
      <c r="J3" s="218"/>
      <c r="K3" s="218"/>
      <c r="L3" s="218"/>
      <c r="M3" s="49" t="s">
        <v>104</v>
      </c>
    </row>
    <row r="4" spans="2:14" x14ac:dyDescent="0.25">
      <c r="B4" s="191" t="s">
        <v>105</v>
      </c>
      <c r="C4" s="192" t="s">
        <v>106</v>
      </c>
      <c r="D4" s="192" t="s">
        <v>107</v>
      </c>
      <c r="E4" s="183" t="s">
        <v>108</v>
      </c>
      <c r="F4" s="183"/>
      <c r="G4" s="183"/>
      <c r="H4" s="183" t="s">
        <v>109</v>
      </c>
      <c r="I4" s="183" t="s">
        <v>110</v>
      </c>
      <c r="J4" s="192" t="s">
        <v>231</v>
      </c>
      <c r="K4" s="183" t="s">
        <v>172</v>
      </c>
      <c r="L4" s="183" t="s">
        <v>83</v>
      </c>
      <c r="M4" s="192" t="s">
        <v>113</v>
      </c>
    </row>
    <row r="5" spans="2:14" x14ac:dyDescent="0.25">
      <c r="B5" s="191"/>
      <c r="C5" s="192"/>
      <c r="D5" s="192"/>
      <c r="E5" s="113" t="s">
        <v>114</v>
      </c>
      <c r="F5" s="113" t="s">
        <v>115</v>
      </c>
      <c r="G5" s="113" t="s">
        <v>116</v>
      </c>
      <c r="H5" s="183"/>
      <c r="I5" s="183"/>
      <c r="J5" s="183"/>
      <c r="K5" s="183"/>
      <c r="L5" s="183"/>
      <c r="M5" s="192"/>
    </row>
    <row r="6" spans="2:14" ht="16.5" customHeight="1" x14ac:dyDescent="0.25">
      <c r="B6" s="212" t="s">
        <v>228</v>
      </c>
      <c r="C6" s="192" t="s">
        <v>147</v>
      </c>
      <c r="D6" s="192" t="s">
        <v>229</v>
      </c>
      <c r="E6" s="213">
        <v>10000</v>
      </c>
      <c r="F6" s="214">
        <v>1500</v>
      </c>
      <c r="G6" s="118"/>
      <c r="H6" s="118"/>
      <c r="I6" s="202">
        <v>2000</v>
      </c>
      <c r="J6" s="206">
        <v>13000</v>
      </c>
      <c r="K6" s="202">
        <v>12500</v>
      </c>
      <c r="L6" s="202">
        <v>2500</v>
      </c>
      <c r="M6" s="55"/>
    </row>
    <row r="7" spans="2:14" x14ac:dyDescent="0.25">
      <c r="B7" s="212"/>
      <c r="C7" s="192"/>
      <c r="D7" s="192"/>
      <c r="E7" s="213"/>
      <c r="F7" s="214"/>
      <c r="G7" s="118"/>
      <c r="H7" s="118"/>
      <c r="I7" s="202"/>
      <c r="J7" s="207"/>
      <c r="K7" s="202"/>
      <c r="L7" s="202"/>
      <c r="M7" s="55"/>
    </row>
    <row r="8" spans="2:14" x14ac:dyDescent="0.25">
      <c r="B8" s="212"/>
      <c r="C8" s="192"/>
      <c r="D8" s="192"/>
      <c r="E8" s="213"/>
      <c r="F8" s="214"/>
      <c r="G8" s="118"/>
      <c r="H8" s="118"/>
      <c r="I8" s="202"/>
      <c r="J8" s="207"/>
      <c r="K8" s="202"/>
      <c r="L8" s="202"/>
      <c r="M8" s="55"/>
    </row>
    <row r="9" spans="2:14" x14ac:dyDescent="0.25">
      <c r="B9" s="212"/>
      <c r="C9" s="192"/>
      <c r="D9" s="192"/>
      <c r="E9" s="213"/>
      <c r="F9" s="214"/>
      <c r="G9" s="118"/>
      <c r="H9" s="118"/>
      <c r="I9" s="202"/>
      <c r="J9" s="207"/>
      <c r="K9" s="202"/>
      <c r="L9" s="202"/>
      <c r="M9" s="49"/>
    </row>
    <row r="10" spans="2:14" x14ac:dyDescent="0.25">
      <c r="B10" s="212"/>
      <c r="C10" s="192"/>
      <c r="D10" s="192"/>
      <c r="E10" s="213"/>
      <c r="F10" s="214"/>
      <c r="G10" s="118"/>
      <c r="H10" s="118"/>
      <c r="I10" s="202"/>
      <c r="J10" s="208"/>
      <c r="K10" s="202"/>
      <c r="L10" s="202"/>
      <c r="M10" s="55"/>
    </row>
    <row r="11" spans="2:14" x14ac:dyDescent="0.25">
      <c r="B11" s="183" t="s">
        <v>117</v>
      </c>
      <c r="C11" s="183"/>
      <c r="D11" s="115"/>
      <c r="E11" s="118">
        <f t="shared" ref="E11:L11" si="0">SUM(E6:E10)</f>
        <v>10000</v>
      </c>
      <c r="F11" s="118">
        <f>SUM(F6:F10)</f>
        <v>1500</v>
      </c>
      <c r="G11" s="118">
        <f t="shared" si="0"/>
        <v>0</v>
      </c>
      <c r="H11" s="118">
        <f t="shared" si="0"/>
        <v>0</v>
      </c>
      <c r="I11" s="118">
        <f t="shared" si="0"/>
        <v>2000</v>
      </c>
      <c r="J11" s="119">
        <f t="shared" si="0"/>
        <v>13000</v>
      </c>
      <c r="K11" s="118">
        <f t="shared" si="0"/>
        <v>12500</v>
      </c>
      <c r="L11" s="118">
        <f t="shared" si="0"/>
        <v>2500</v>
      </c>
      <c r="M11" s="49"/>
    </row>
    <row r="12" spans="2:14" ht="16.5" x14ac:dyDescent="0.25">
      <c r="B12" s="201" t="s">
        <v>118</v>
      </c>
      <c r="C12" s="201"/>
      <c r="D12" s="202">
        <f>SUM(E11:L11)</f>
        <v>41500</v>
      </c>
      <c r="E12" s="183"/>
      <c r="F12" s="183"/>
      <c r="G12" s="183"/>
      <c r="H12" s="117" t="s">
        <v>119</v>
      </c>
      <c r="I12" s="128" t="s">
        <v>232</v>
      </c>
      <c r="J12" s="128"/>
      <c r="K12" s="117"/>
      <c r="L12" s="182"/>
      <c r="M12" s="182"/>
    </row>
    <row r="13" spans="2:14" ht="18.75" x14ac:dyDescent="0.25">
      <c r="B13" s="215" t="s">
        <v>121</v>
      </c>
      <c r="C13" s="216"/>
      <c r="D13" s="217"/>
      <c r="E13" s="209" t="s">
        <v>123</v>
      </c>
      <c r="F13" s="210"/>
      <c r="G13" s="210"/>
      <c r="H13" s="210"/>
      <c r="I13" s="210"/>
      <c r="J13" s="210"/>
      <c r="K13" s="211"/>
      <c r="L13" s="129" t="s">
        <v>124</v>
      </c>
      <c r="M13" s="116" t="s">
        <v>125</v>
      </c>
    </row>
    <row r="14" spans="2:14" x14ac:dyDescent="0.25">
      <c r="B14" s="62"/>
      <c r="C14" s="63"/>
      <c r="D14" s="64"/>
      <c r="E14" s="65"/>
      <c r="F14" s="65"/>
      <c r="G14" s="65"/>
      <c r="H14" s="65"/>
      <c r="I14" s="65"/>
      <c r="J14" s="65"/>
      <c r="K14" s="65"/>
      <c r="L14" s="65"/>
      <c r="M14" s="66"/>
      <c r="N14" s="65"/>
    </row>
    <row r="15" spans="2:14" x14ac:dyDescent="0.25">
      <c r="B15" s="62"/>
      <c r="C15" s="63"/>
      <c r="D15" s="64"/>
      <c r="E15" s="65"/>
      <c r="F15" s="65"/>
      <c r="G15" s="65"/>
      <c r="H15" s="65"/>
      <c r="I15" s="65"/>
      <c r="J15" s="65"/>
      <c r="K15" s="65"/>
      <c r="L15" s="65"/>
      <c r="M15" s="66"/>
      <c r="N15" s="65"/>
    </row>
    <row r="16" spans="2:14" x14ac:dyDescent="0.25">
      <c r="B16" s="62"/>
      <c r="C16" s="63"/>
      <c r="D16" s="64"/>
      <c r="E16" s="65"/>
      <c r="F16" s="65"/>
      <c r="G16" s="65"/>
      <c r="H16" s="65"/>
      <c r="I16" s="65"/>
      <c r="J16" s="65"/>
      <c r="K16" s="65"/>
      <c r="L16" s="65"/>
      <c r="M16" s="66"/>
      <c r="N16" s="65"/>
    </row>
    <row r="17" spans="2:14" x14ac:dyDescent="0.25">
      <c r="B17" s="62"/>
      <c r="C17" s="63"/>
      <c r="D17" s="64"/>
      <c r="E17" s="65"/>
      <c r="F17" s="65"/>
      <c r="G17" s="65"/>
      <c r="H17" s="65"/>
      <c r="I17" s="65"/>
      <c r="J17" s="65"/>
      <c r="K17" s="65"/>
      <c r="L17" s="65"/>
      <c r="M17" s="66"/>
      <c r="N17" s="65"/>
    </row>
    <row r="18" spans="2:14" x14ac:dyDescent="0.25">
      <c r="M18" s="68"/>
    </row>
    <row r="19" spans="2:14" x14ac:dyDescent="0.25">
      <c r="M19" s="68"/>
    </row>
    <row r="20" spans="2:14" x14ac:dyDescent="0.25">
      <c r="M20" s="68"/>
    </row>
    <row r="21" spans="2:14" x14ac:dyDescent="0.25">
      <c r="M21" s="68"/>
    </row>
    <row r="22" spans="2:14" x14ac:dyDescent="0.25">
      <c r="M22" s="68"/>
    </row>
  </sheetData>
  <mergeCells count="28">
    <mergeCell ref="B1:M1"/>
    <mergeCell ref="B2:M2"/>
    <mergeCell ref="E3:L3"/>
    <mergeCell ref="B4:B5"/>
    <mergeCell ref="C4:C5"/>
    <mergeCell ref="D4:D5"/>
    <mergeCell ref="E4:G4"/>
    <mergeCell ref="H4:H5"/>
    <mergeCell ref="I4:I5"/>
    <mergeCell ref="J4:J5"/>
    <mergeCell ref="K4:K5"/>
    <mergeCell ref="L4:L5"/>
    <mergeCell ref="M4:M5"/>
    <mergeCell ref="E13:K13"/>
    <mergeCell ref="B6:B10"/>
    <mergeCell ref="D6:D10"/>
    <mergeCell ref="E6:E10"/>
    <mergeCell ref="I6:I10"/>
    <mergeCell ref="F6:F10"/>
    <mergeCell ref="B13:D13"/>
    <mergeCell ref="B12:C12"/>
    <mergeCell ref="D12:G12"/>
    <mergeCell ref="L12:M12"/>
    <mergeCell ref="K6:K10"/>
    <mergeCell ref="L6:L10"/>
    <mergeCell ref="J6:J10"/>
    <mergeCell ref="C6:C10"/>
    <mergeCell ref="B11:C11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M24" sqref="M24"/>
    </sheetView>
  </sheetViews>
  <sheetFormatPr defaultColWidth="8.875" defaultRowHeight="16.5" x14ac:dyDescent="0.25"/>
  <cols>
    <col min="1" max="1" width="4.25" customWidth="1"/>
    <col min="2" max="2" width="5.5" bestFit="1" customWidth="1"/>
    <col min="3" max="3" width="9.5" bestFit="1" customWidth="1"/>
    <col min="4" max="4" width="37" style="124" customWidth="1"/>
    <col min="5" max="5" width="8.5" style="123" bestFit="1" customWidth="1"/>
    <col min="6" max="6" width="9" style="123" bestFit="1" customWidth="1"/>
    <col min="7" max="7" width="10.625" style="123" bestFit="1" customWidth="1"/>
    <col min="8" max="8" width="9.5" bestFit="1" customWidth="1"/>
  </cols>
  <sheetData>
    <row r="1" spans="2:8" ht="19.5" x14ac:dyDescent="0.25">
      <c r="B1" s="179" t="s">
        <v>243</v>
      </c>
      <c r="C1" s="179"/>
      <c r="D1" s="179"/>
      <c r="E1" s="179"/>
      <c r="F1" s="179"/>
      <c r="G1" s="179"/>
      <c r="H1" s="179"/>
    </row>
    <row r="2" spans="2:8" x14ac:dyDescent="0.25">
      <c r="B2" s="71" t="s">
        <v>127</v>
      </c>
      <c r="C2" s="72" t="s">
        <v>105</v>
      </c>
      <c r="D2" s="72" t="s">
        <v>128</v>
      </c>
      <c r="E2" s="120" t="s">
        <v>129</v>
      </c>
      <c r="F2" s="120" t="s">
        <v>130</v>
      </c>
      <c r="G2" s="120" t="s">
        <v>131</v>
      </c>
      <c r="H2" s="72" t="s">
        <v>4</v>
      </c>
    </row>
    <row r="3" spans="2:8" x14ac:dyDescent="0.25">
      <c r="B3" s="126" t="s">
        <v>196</v>
      </c>
      <c r="C3" s="88">
        <v>43748</v>
      </c>
      <c r="D3" s="74" t="s">
        <v>245</v>
      </c>
      <c r="E3" s="120">
        <v>7279</v>
      </c>
      <c r="F3" s="120"/>
      <c r="G3" s="120">
        <f>E3-F3</f>
        <v>7279</v>
      </c>
      <c r="H3" s="72"/>
    </row>
    <row r="4" spans="2:8" x14ac:dyDescent="0.25">
      <c r="B4" s="126" t="s">
        <v>197</v>
      </c>
      <c r="C4" s="88">
        <v>43748</v>
      </c>
      <c r="D4" s="74" t="s">
        <v>244</v>
      </c>
      <c r="E4" s="120">
        <v>41500</v>
      </c>
      <c r="F4" s="120"/>
      <c r="G4" s="120">
        <f>G3+E4-F4</f>
        <v>48779</v>
      </c>
      <c r="H4" s="72"/>
    </row>
    <row r="5" spans="2:8" x14ac:dyDescent="0.25">
      <c r="B5" s="126" t="s">
        <v>198</v>
      </c>
      <c r="C5" s="88">
        <v>43744</v>
      </c>
      <c r="D5" s="74" t="s">
        <v>246</v>
      </c>
      <c r="E5" s="120"/>
      <c r="F5" s="120">
        <v>867</v>
      </c>
      <c r="G5" s="120">
        <f t="shared" ref="G5:G21" si="0">G4+E5-F5</f>
        <v>47912</v>
      </c>
      <c r="H5" s="72"/>
    </row>
    <row r="6" spans="2:8" x14ac:dyDescent="0.25">
      <c r="B6" s="126" t="s">
        <v>199</v>
      </c>
      <c r="C6" s="88">
        <v>43751</v>
      </c>
      <c r="D6" s="74" t="s">
        <v>247</v>
      </c>
      <c r="E6" s="120"/>
      <c r="F6" s="120">
        <v>1547</v>
      </c>
      <c r="G6" s="120">
        <f t="shared" si="0"/>
        <v>46365</v>
      </c>
      <c r="H6" s="72"/>
    </row>
    <row r="7" spans="2:8" x14ac:dyDescent="0.25">
      <c r="B7" s="126" t="s">
        <v>200</v>
      </c>
      <c r="C7" s="88">
        <v>43753</v>
      </c>
      <c r="D7" s="74" t="s">
        <v>257</v>
      </c>
      <c r="E7" s="120"/>
      <c r="F7" s="120">
        <v>5904</v>
      </c>
      <c r="G7" s="120">
        <f t="shared" si="0"/>
        <v>40461</v>
      </c>
      <c r="H7" s="72"/>
    </row>
    <row r="8" spans="2:8" x14ac:dyDescent="0.25">
      <c r="B8" s="126" t="s">
        <v>201</v>
      </c>
      <c r="C8" s="88">
        <v>43755</v>
      </c>
      <c r="D8" s="74" t="s">
        <v>258</v>
      </c>
      <c r="E8" s="120"/>
      <c r="F8" s="120">
        <v>7834</v>
      </c>
      <c r="G8" s="120">
        <f t="shared" si="0"/>
        <v>32627</v>
      </c>
      <c r="H8" s="72"/>
    </row>
    <row r="9" spans="2:8" x14ac:dyDescent="0.25">
      <c r="B9" s="126" t="s">
        <v>202</v>
      </c>
      <c r="C9" s="88">
        <v>43757</v>
      </c>
      <c r="D9" s="74" t="s">
        <v>252</v>
      </c>
      <c r="E9" s="120"/>
      <c r="F9" s="120">
        <v>584</v>
      </c>
      <c r="G9" s="120">
        <f t="shared" si="0"/>
        <v>32043</v>
      </c>
      <c r="H9" s="72"/>
    </row>
    <row r="10" spans="2:8" x14ac:dyDescent="0.25">
      <c r="B10" s="126" t="s">
        <v>203</v>
      </c>
      <c r="C10" s="88">
        <v>43757</v>
      </c>
      <c r="D10" s="74" t="s">
        <v>249</v>
      </c>
      <c r="E10" s="120"/>
      <c r="F10" s="120">
        <v>3300</v>
      </c>
      <c r="G10" s="120">
        <f t="shared" si="0"/>
        <v>28743</v>
      </c>
      <c r="H10" s="72"/>
    </row>
    <row r="11" spans="2:8" x14ac:dyDescent="0.25">
      <c r="B11" s="126" t="s">
        <v>204</v>
      </c>
      <c r="C11" s="88">
        <v>43757</v>
      </c>
      <c r="D11" s="74" t="s">
        <v>250</v>
      </c>
      <c r="E11" s="120"/>
      <c r="F11" s="120">
        <v>12400</v>
      </c>
      <c r="G11" s="120">
        <f t="shared" si="0"/>
        <v>16343</v>
      </c>
      <c r="H11" s="72"/>
    </row>
    <row r="12" spans="2:8" x14ac:dyDescent="0.25">
      <c r="B12" s="126" t="s">
        <v>205</v>
      </c>
      <c r="C12" s="88">
        <v>43758</v>
      </c>
      <c r="D12" s="74" t="s">
        <v>251</v>
      </c>
      <c r="E12" s="120"/>
      <c r="F12" s="120">
        <v>1000</v>
      </c>
      <c r="G12" s="120">
        <f t="shared" si="0"/>
        <v>15343</v>
      </c>
      <c r="H12" s="72"/>
    </row>
    <row r="13" spans="2:8" x14ac:dyDescent="0.25">
      <c r="B13" s="126" t="s">
        <v>206</v>
      </c>
      <c r="C13" s="88">
        <v>43761</v>
      </c>
      <c r="D13" s="74" t="s">
        <v>255</v>
      </c>
      <c r="E13" s="120"/>
      <c r="F13" s="120">
        <v>116</v>
      </c>
      <c r="G13" s="120">
        <f t="shared" si="0"/>
        <v>15227</v>
      </c>
      <c r="H13" s="72"/>
    </row>
    <row r="14" spans="2:8" x14ac:dyDescent="0.25">
      <c r="B14" s="126" t="s">
        <v>207</v>
      </c>
      <c r="C14" s="88">
        <v>43762</v>
      </c>
      <c r="D14" s="74" t="s">
        <v>256</v>
      </c>
      <c r="E14" s="120"/>
      <c r="F14" s="120">
        <v>400</v>
      </c>
      <c r="G14" s="120">
        <f t="shared" si="0"/>
        <v>14827</v>
      </c>
      <c r="H14" s="72"/>
    </row>
    <row r="15" spans="2:8" x14ac:dyDescent="0.25">
      <c r="B15" s="126" t="s">
        <v>208</v>
      </c>
      <c r="C15" s="88">
        <v>43764</v>
      </c>
      <c r="D15" s="74" t="s">
        <v>253</v>
      </c>
      <c r="E15" s="120"/>
      <c r="F15" s="120">
        <v>2159</v>
      </c>
      <c r="G15" s="120">
        <f t="shared" si="0"/>
        <v>12668</v>
      </c>
      <c r="H15" s="72"/>
    </row>
    <row r="16" spans="2:8" x14ac:dyDescent="0.25">
      <c r="B16" s="126" t="s">
        <v>209</v>
      </c>
      <c r="C16" s="88">
        <v>43765</v>
      </c>
      <c r="D16" s="74" t="s">
        <v>254</v>
      </c>
      <c r="E16" s="120"/>
      <c r="F16" s="120">
        <v>1400</v>
      </c>
      <c r="G16" s="120">
        <f t="shared" si="0"/>
        <v>11268</v>
      </c>
      <c r="H16" s="72"/>
    </row>
    <row r="17" spans="2:8" x14ac:dyDescent="0.25">
      <c r="B17" s="126" t="s">
        <v>210</v>
      </c>
      <c r="C17" s="88">
        <v>43766</v>
      </c>
      <c r="D17" s="74" t="s">
        <v>267</v>
      </c>
      <c r="E17" s="120"/>
      <c r="F17" s="120">
        <v>3600</v>
      </c>
      <c r="G17" s="120">
        <f t="shared" si="0"/>
        <v>7668</v>
      </c>
      <c r="H17" s="72"/>
    </row>
    <row r="18" spans="2:8" x14ac:dyDescent="0.25">
      <c r="B18" s="126" t="s">
        <v>211</v>
      </c>
      <c r="C18" s="88">
        <v>43771</v>
      </c>
      <c r="D18" s="74" t="s">
        <v>259</v>
      </c>
      <c r="E18" s="120"/>
      <c r="F18" s="120">
        <v>1164</v>
      </c>
      <c r="G18" s="120">
        <f t="shared" si="0"/>
        <v>6504</v>
      </c>
      <c r="H18" s="72"/>
    </row>
    <row r="19" spans="2:8" x14ac:dyDescent="0.25">
      <c r="B19" s="126" t="s">
        <v>212</v>
      </c>
      <c r="C19" s="88">
        <v>43772</v>
      </c>
      <c r="D19" s="74" t="s">
        <v>260</v>
      </c>
      <c r="E19" s="120"/>
      <c r="F19" s="120">
        <v>2700</v>
      </c>
      <c r="G19" s="120">
        <f t="shared" si="0"/>
        <v>3804</v>
      </c>
      <c r="H19" s="72"/>
    </row>
    <row r="20" spans="2:8" x14ac:dyDescent="0.25">
      <c r="B20" s="126" t="s">
        <v>213</v>
      </c>
      <c r="C20" s="88">
        <v>43772</v>
      </c>
      <c r="D20" s="74" t="s">
        <v>261</v>
      </c>
      <c r="E20" s="120"/>
      <c r="F20" s="120">
        <v>2400</v>
      </c>
      <c r="G20" s="120">
        <f t="shared" si="0"/>
        <v>1404</v>
      </c>
      <c r="H20" s="72"/>
    </row>
    <row r="21" spans="2:8" x14ac:dyDescent="0.25">
      <c r="B21" s="126" t="s">
        <v>214</v>
      </c>
      <c r="C21" s="88">
        <v>43779</v>
      </c>
      <c r="D21" s="79" t="s">
        <v>262</v>
      </c>
      <c r="E21" s="120"/>
      <c r="F21" s="120">
        <v>12980</v>
      </c>
      <c r="G21" s="130">
        <f t="shared" si="0"/>
        <v>-11576</v>
      </c>
      <c r="H21" s="72" t="s">
        <v>263</v>
      </c>
    </row>
    <row r="22" spans="2:8" x14ac:dyDescent="0.25">
      <c r="B22" s="203" t="s">
        <v>132</v>
      </c>
      <c r="C22" s="204"/>
      <c r="D22" s="205"/>
      <c r="E22" s="125">
        <f>SUM(E3:E21)</f>
        <v>48779</v>
      </c>
      <c r="F22" s="125">
        <f>SUM(F3:F21)</f>
        <v>60355</v>
      </c>
      <c r="G22" s="131">
        <f>E22-F22</f>
        <v>-11576</v>
      </c>
      <c r="H22" s="87"/>
    </row>
  </sheetData>
  <mergeCells count="2">
    <mergeCell ref="B1:H1"/>
    <mergeCell ref="B22:D22"/>
  </mergeCells>
  <phoneticPr fontId="3" type="noConversion"/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K11" sqref="K11"/>
    </sheetView>
  </sheetViews>
  <sheetFormatPr defaultColWidth="8.875" defaultRowHeight="16.5" x14ac:dyDescent="0.25"/>
  <cols>
    <col min="1" max="1" width="4.25" customWidth="1"/>
    <col min="2" max="2" width="5.5" bestFit="1" customWidth="1"/>
    <col min="3" max="3" width="9.5" bestFit="1" customWidth="1"/>
    <col min="4" max="4" width="37" style="124" customWidth="1"/>
    <col min="5" max="5" width="8.5" style="123" bestFit="1" customWidth="1"/>
    <col min="6" max="6" width="9" style="123" bestFit="1" customWidth="1"/>
    <col min="7" max="7" width="10.625" style="123" bestFit="1" customWidth="1"/>
    <col min="8" max="8" width="9.5" bestFit="1" customWidth="1"/>
  </cols>
  <sheetData>
    <row r="1" spans="2:8" ht="19.5" x14ac:dyDescent="0.25">
      <c r="B1" s="179" t="s">
        <v>264</v>
      </c>
      <c r="C1" s="179"/>
      <c r="D1" s="179"/>
      <c r="E1" s="179"/>
      <c r="F1" s="179"/>
      <c r="G1" s="179"/>
      <c r="H1" s="179"/>
    </row>
    <row r="2" spans="2:8" x14ac:dyDescent="0.25">
      <c r="B2" s="71" t="s">
        <v>127</v>
      </c>
      <c r="C2" s="72" t="s">
        <v>105</v>
      </c>
      <c r="D2" s="72" t="s">
        <v>128</v>
      </c>
      <c r="E2" s="120" t="s">
        <v>129</v>
      </c>
      <c r="F2" s="120" t="s">
        <v>130</v>
      </c>
      <c r="G2" s="120" t="s">
        <v>131</v>
      </c>
      <c r="H2" s="72" t="s">
        <v>4</v>
      </c>
    </row>
    <row r="3" spans="2:8" x14ac:dyDescent="0.25">
      <c r="B3" s="126" t="s">
        <v>196</v>
      </c>
      <c r="C3" s="88">
        <v>43779</v>
      </c>
      <c r="D3" s="74" t="s">
        <v>265</v>
      </c>
      <c r="E3" s="120">
        <v>20000</v>
      </c>
      <c r="F3" s="120"/>
      <c r="G3" s="120">
        <f>E3-F3</f>
        <v>20000</v>
      </c>
      <c r="H3" s="72"/>
    </row>
    <row r="4" spans="2:8" x14ac:dyDescent="0.25">
      <c r="B4" s="126" t="s">
        <v>198</v>
      </c>
      <c r="C4" s="88">
        <v>43731</v>
      </c>
      <c r="D4" s="74" t="s">
        <v>266</v>
      </c>
      <c r="E4" s="120"/>
      <c r="F4" s="120">
        <v>304</v>
      </c>
      <c r="G4" s="120">
        <f>G3+E4-F4</f>
        <v>19696</v>
      </c>
      <c r="H4" s="72"/>
    </row>
    <row r="5" spans="2:8" x14ac:dyDescent="0.25">
      <c r="B5" s="126" t="s">
        <v>199</v>
      </c>
      <c r="C5" s="88">
        <v>43764</v>
      </c>
      <c r="D5" s="74" t="s">
        <v>274</v>
      </c>
      <c r="E5" s="120"/>
      <c r="F5" s="120">
        <v>350</v>
      </c>
      <c r="G5" s="120">
        <f t="shared" ref="G5:G21" si="0">G4+E5-F5</f>
        <v>19346</v>
      </c>
      <c r="H5" s="72"/>
    </row>
    <row r="6" spans="2:8" x14ac:dyDescent="0.25">
      <c r="B6" s="126" t="s">
        <v>200</v>
      </c>
      <c r="C6" s="88">
        <v>43775</v>
      </c>
      <c r="D6" s="74" t="s">
        <v>268</v>
      </c>
      <c r="E6" s="120"/>
      <c r="F6" s="120">
        <v>1680</v>
      </c>
      <c r="G6" s="120">
        <f t="shared" si="0"/>
        <v>17666</v>
      </c>
      <c r="H6" s="72"/>
    </row>
    <row r="7" spans="2:8" x14ac:dyDescent="0.25">
      <c r="B7" s="126" t="s">
        <v>201</v>
      </c>
      <c r="C7" s="88">
        <v>43778</v>
      </c>
      <c r="D7" s="74" t="s">
        <v>269</v>
      </c>
      <c r="E7" s="120"/>
      <c r="F7" s="120">
        <v>474</v>
      </c>
      <c r="G7" s="120">
        <f t="shared" si="0"/>
        <v>17192</v>
      </c>
      <c r="H7" s="72"/>
    </row>
    <row r="8" spans="2:8" x14ac:dyDescent="0.25">
      <c r="B8" s="126" t="s">
        <v>202</v>
      </c>
      <c r="C8" s="88">
        <v>43779</v>
      </c>
      <c r="D8" s="74" t="s">
        <v>270</v>
      </c>
      <c r="E8" s="120"/>
      <c r="F8" s="120">
        <v>1242</v>
      </c>
      <c r="G8" s="120">
        <f t="shared" si="0"/>
        <v>15950</v>
      </c>
      <c r="H8" s="72"/>
    </row>
    <row r="9" spans="2:8" x14ac:dyDescent="0.25">
      <c r="B9" s="126" t="s">
        <v>203</v>
      </c>
      <c r="C9" s="88">
        <v>43781</v>
      </c>
      <c r="D9" s="74" t="s">
        <v>277</v>
      </c>
      <c r="E9" s="120"/>
      <c r="F9" s="120">
        <v>44</v>
      </c>
      <c r="G9" s="120">
        <f t="shared" si="0"/>
        <v>15906</v>
      </c>
      <c r="H9" s="72"/>
    </row>
    <row r="10" spans="2:8" x14ac:dyDescent="0.25">
      <c r="B10" s="126" t="s">
        <v>204</v>
      </c>
      <c r="C10" s="88">
        <v>43783</v>
      </c>
      <c r="D10" s="74" t="s">
        <v>271</v>
      </c>
      <c r="E10" s="120"/>
      <c r="F10" s="120">
        <v>365</v>
      </c>
      <c r="G10" s="120">
        <f t="shared" si="0"/>
        <v>15541</v>
      </c>
      <c r="H10" s="72"/>
    </row>
    <row r="11" spans="2:8" x14ac:dyDescent="0.25">
      <c r="B11" s="126" t="s">
        <v>205</v>
      </c>
      <c r="C11" s="88">
        <v>43783</v>
      </c>
      <c r="D11" s="74" t="s">
        <v>272</v>
      </c>
      <c r="E11" s="120"/>
      <c r="F11" s="120">
        <v>1045</v>
      </c>
      <c r="G11" s="120">
        <f t="shared" si="0"/>
        <v>14496</v>
      </c>
      <c r="H11" s="72"/>
    </row>
    <row r="12" spans="2:8" x14ac:dyDescent="0.25">
      <c r="B12" s="126" t="s">
        <v>206</v>
      </c>
      <c r="C12" s="88">
        <v>43785</v>
      </c>
      <c r="D12" s="74" t="s">
        <v>273</v>
      </c>
      <c r="E12" s="120"/>
      <c r="F12" s="120">
        <v>711</v>
      </c>
      <c r="G12" s="120">
        <f t="shared" si="0"/>
        <v>13785</v>
      </c>
      <c r="H12" s="72"/>
    </row>
    <row r="13" spans="2:8" x14ac:dyDescent="0.25">
      <c r="B13" s="126" t="s">
        <v>207</v>
      </c>
      <c r="C13" s="88">
        <v>43786</v>
      </c>
      <c r="D13" s="74" t="s">
        <v>275</v>
      </c>
      <c r="E13" s="120"/>
      <c r="F13" s="120">
        <v>759</v>
      </c>
      <c r="G13" s="120">
        <f t="shared" si="0"/>
        <v>13026</v>
      </c>
      <c r="H13" s="72"/>
    </row>
    <row r="14" spans="2:8" x14ac:dyDescent="0.25">
      <c r="B14" s="126" t="s">
        <v>208</v>
      </c>
      <c r="C14" s="88">
        <v>43786</v>
      </c>
      <c r="D14" s="74" t="s">
        <v>276</v>
      </c>
      <c r="E14" s="120"/>
      <c r="F14" s="120">
        <v>1580</v>
      </c>
      <c r="G14" s="120">
        <f t="shared" si="0"/>
        <v>11446</v>
      </c>
      <c r="H14" s="72"/>
    </row>
    <row r="15" spans="2:8" x14ac:dyDescent="0.25">
      <c r="B15" s="126" t="s">
        <v>209</v>
      </c>
      <c r="C15" s="88">
        <v>43789</v>
      </c>
      <c r="D15" s="74" t="s">
        <v>278</v>
      </c>
      <c r="E15" s="120"/>
      <c r="F15" s="120">
        <v>300</v>
      </c>
      <c r="G15" s="120">
        <f t="shared" si="0"/>
        <v>11146</v>
      </c>
      <c r="H15" s="72"/>
    </row>
    <row r="16" spans="2:8" x14ac:dyDescent="0.25">
      <c r="B16" s="126" t="s">
        <v>210</v>
      </c>
      <c r="C16" s="88">
        <v>43789</v>
      </c>
      <c r="D16" s="74" t="s">
        <v>279</v>
      </c>
      <c r="E16" s="120"/>
      <c r="F16" s="120">
        <v>28</v>
      </c>
      <c r="G16" s="120">
        <f t="shared" si="0"/>
        <v>11118</v>
      </c>
      <c r="H16" s="72"/>
    </row>
    <row r="17" spans="2:8" x14ac:dyDescent="0.25">
      <c r="B17" s="126" t="s">
        <v>211</v>
      </c>
      <c r="C17" s="88">
        <v>43803</v>
      </c>
      <c r="D17" s="74" t="s">
        <v>280</v>
      </c>
      <c r="E17" s="120"/>
      <c r="F17" s="120">
        <v>441</v>
      </c>
      <c r="G17" s="120">
        <f t="shared" si="0"/>
        <v>10677</v>
      </c>
      <c r="H17" s="72"/>
    </row>
    <row r="18" spans="2:8" x14ac:dyDescent="0.25">
      <c r="B18" s="126" t="s">
        <v>212</v>
      </c>
      <c r="C18" s="88">
        <v>43803</v>
      </c>
      <c r="D18" s="74" t="s">
        <v>281</v>
      </c>
      <c r="E18" s="120"/>
      <c r="F18" s="120">
        <v>150</v>
      </c>
      <c r="G18" s="120">
        <f t="shared" si="0"/>
        <v>10527</v>
      </c>
      <c r="H18" s="72"/>
    </row>
    <row r="19" spans="2:8" x14ac:dyDescent="0.25">
      <c r="B19" s="126" t="s">
        <v>213</v>
      </c>
      <c r="C19" s="88">
        <v>43805</v>
      </c>
      <c r="D19" s="79" t="s">
        <v>282</v>
      </c>
      <c r="E19" s="120"/>
      <c r="F19" s="120">
        <v>10480</v>
      </c>
      <c r="G19" s="120">
        <f t="shared" si="0"/>
        <v>47</v>
      </c>
      <c r="H19" s="72"/>
    </row>
    <row r="20" spans="2:8" x14ac:dyDescent="0.25">
      <c r="B20" s="126" t="s">
        <v>214</v>
      </c>
      <c r="C20" s="88">
        <v>43817</v>
      </c>
      <c r="D20" s="79" t="s">
        <v>283</v>
      </c>
      <c r="E20" s="120"/>
      <c r="F20" s="120">
        <v>120</v>
      </c>
      <c r="G20" s="130">
        <f t="shared" si="0"/>
        <v>-73</v>
      </c>
      <c r="H20" s="72"/>
    </row>
    <row r="21" spans="2:8" x14ac:dyDescent="0.25">
      <c r="B21" s="126" t="s">
        <v>215</v>
      </c>
      <c r="C21" s="88">
        <v>43817</v>
      </c>
      <c r="D21" s="79" t="s">
        <v>284</v>
      </c>
      <c r="E21" s="120"/>
      <c r="F21" s="120">
        <v>700</v>
      </c>
      <c r="G21" s="130">
        <f t="shared" si="0"/>
        <v>-773</v>
      </c>
      <c r="H21" s="72"/>
    </row>
    <row r="22" spans="2:8" x14ac:dyDescent="0.25">
      <c r="B22" s="203" t="s">
        <v>132</v>
      </c>
      <c r="C22" s="204"/>
      <c r="D22" s="205"/>
      <c r="E22" s="125">
        <f>SUM(E3:E19)</f>
        <v>20000</v>
      </c>
      <c r="F22" s="125">
        <f>SUM(F3:F21)</f>
        <v>20773</v>
      </c>
      <c r="G22" s="131">
        <f>E22-F22</f>
        <v>-773</v>
      </c>
      <c r="H22" s="87"/>
    </row>
  </sheetData>
  <mergeCells count="2">
    <mergeCell ref="B1:H1"/>
    <mergeCell ref="B22:D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6</vt:i4>
      </vt:variant>
    </vt:vector>
  </HeadingPairs>
  <TitlesOfParts>
    <vt:vector size="15" baseType="lpstr">
      <vt:lpstr>經費分析表變更</vt:lpstr>
      <vt:lpstr>細項</vt:lpstr>
      <vt:lpstr>實支-6月</vt:lpstr>
      <vt:lpstr>實支-7+8月</vt:lpstr>
      <vt:lpstr>預支-9月</vt:lpstr>
      <vt:lpstr>實支-9月</vt:lpstr>
      <vt:lpstr>預支-10月</vt:lpstr>
      <vt:lpstr>實支-10月</vt:lpstr>
      <vt:lpstr>實支-11月</vt:lpstr>
      <vt:lpstr>細項!Print_Area</vt:lpstr>
      <vt:lpstr>'預支-10月'!Print_Area</vt:lpstr>
      <vt:lpstr>'預支-9月'!Print_Area</vt:lpstr>
      <vt:lpstr>'實支-10月'!Print_Area</vt:lpstr>
      <vt:lpstr>'實支-7+8月'!Print_Area</vt:lpstr>
      <vt:lpstr>'實支-9月'!Print_Area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</dc:creator>
  <cp:lastModifiedBy>user</cp:lastModifiedBy>
  <cp:lastPrinted>2019-10-05T08:36:51Z</cp:lastPrinted>
  <dcterms:created xsi:type="dcterms:W3CDTF">2019-06-11T06:57:06Z</dcterms:created>
  <dcterms:modified xsi:type="dcterms:W3CDTF">2020-01-14T08:23:14Z</dcterms:modified>
</cp:coreProperties>
</file>