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55" yWindow="495" windowWidth="17280" windowHeight="8925" firstSheet="1" activeTab="2"/>
  </bookViews>
  <sheets>
    <sheet name="0919+0920費用總表" sheetId="1" r:id="rId1"/>
    <sheet name="0926+0927費用總表" sheetId="2" r:id="rId2"/>
    <sheet name="1025義民節費用總表" sheetId="3" r:id="rId3"/>
  </sheets>
  <definedNames>
    <definedName name="_xlnm.Print_Area" localSheetId="0">'0919+0920費用總表'!$A$1:$G$42</definedName>
    <definedName name="_xlnm.Print_Area" localSheetId="1">'0926+0927費用總表'!$A$1:$G$55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F5" i="1" l="1"/>
  <c r="F6" i="1" s="1"/>
  <c r="F7" i="1" s="1"/>
  <c r="F8" i="1" s="1"/>
  <c r="F9" i="1" s="1"/>
  <c r="F10" i="1" s="1"/>
  <c r="F11" i="1" s="1"/>
  <c r="B32" i="3" l="1"/>
  <c r="B30" i="3"/>
  <c r="C22" i="3"/>
  <c r="B22" i="3"/>
  <c r="D9" i="3"/>
  <c r="C9" i="3"/>
  <c r="E3" i="3"/>
  <c r="E4" i="3" s="1"/>
  <c r="E5" i="3" s="1"/>
  <c r="E6" i="3" s="1"/>
  <c r="E7" i="3" s="1"/>
  <c r="E8" i="3" s="1"/>
  <c r="E9" i="3" l="1"/>
  <c r="D22" i="3"/>
  <c r="B53" i="1"/>
  <c r="B54" i="2"/>
  <c r="E12" i="1"/>
  <c r="B33" i="1"/>
  <c r="D33" i="1" s="1"/>
  <c r="E41" i="1"/>
  <c r="E42" i="1" s="1"/>
  <c r="E40" i="1"/>
  <c r="E39" i="1"/>
  <c r="C40" i="1"/>
  <c r="C42" i="1" s="1"/>
  <c r="B40" i="1"/>
  <c r="B42" i="1"/>
  <c r="C34" i="2"/>
  <c r="B34" i="2"/>
  <c r="B24" i="2"/>
  <c r="E34" i="2"/>
  <c r="E24" i="2"/>
  <c r="D24" i="2"/>
  <c r="D34" i="2"/>
  <c r="E12" i="2"/>
  <c r="D12" i="2"/>
  <c r="F3" i="2"/>
  <c r="F4" i="2"/>
  <c r="F5" i="2"/>
  <c r="F6" i="2"/>
  <c r="F7" i="2"/>
  <c r="F8" i="2"/>
  <c r="F9" i="2" s="1"/>
  <c r="F10" i="2" s="1"/>
  <c r="F11" i="2" s="1"/>
  <c r="F12" i="2"/>
  <c r="C33" i="1"/>
  <c r="C24" i="1"/>
  <c r="B24" i="1"/>
  <c r="E24" i="1" s="1"/>
  <c r="D12" i="1"/>
  <c r="D24" i="1"/>
  <c r="F3" i="1"/>
  <c r="F4" i="1"/>
  <c r="F12" i="1" l="1"/>
  <c r="D40" i="1"/>
  <c r="E33" i="1"/>
</calcChain>
</file>

<file path=xl/sharedStrings.xml><?xml version="1.0" encoding="utf-8"?>
<sst xmlns="http://schemas.openxmlformats.org/spreadsheetml/2006/main" count="209" uniqueCount="117">
  <si>
    <t>序號</t>
    <phoneticPr fontId="1" type="noConversion"/>
  </si>
  <si>
    <t>金額</t>
    <phoneticPr fontId="1" type="noConversion"/>
  </si>
  <si>
    <t>收入</t>
    <phoneticPr fontId="1" type="noConversion"/>
  </si>
  <si>
    <t>支出</t>
    <phoneticPr fontId="1" type="noConversion"/>
  </si>
  <si>
    <t>費用名稱</t>
    <phoneticPr fontId="1" type="noConversion"/>
  </si>
  <si>
    <t>活動費用</t>
    <phoneticPr fontId="1" type="noConversion"/>
  </si>
  <si>
    <t>0919+0920費用表</t>
    <phoneticPr fontId="1" type="noConversion"/>
  </si>
  <si>
    <t>日期</t>
    <phoneticPr fontId="1" type="noConversion"/>
  </si>
  <si>
    <t>護理師</t>
    <phoneticPr fontId="1" type="noConversion"/>
  </si>
  <si>
    <t>日期</t>
    <phoneticPr fontId="3" type="noConversion"/>
  </si>
  <si>
    <t>葷食數量</t>
    <phoneticPr fontId="3" type="noConversion"/>
  </si>
  <si>
    <t>素食數量</t>
    <phoneticPr fontId="3" type="noConversion"/>
  </si>
  <si>
    <t>數量</t>
    <phoneticPr fontId="3" type="noConversion"/>
  </si>
  <si>
    <t>金額</t>
    <phoneticPr fontId="3" type="noConversion"/>
  </si>
  <si>
    <t>工讀生</t>
    <phoneticPr fontId="3" type="noConversion"/>
  </si>
  <si>
    <t>評審</t>
    <phoneticPr fontId="3" type="noConversion"/>
  </si>
  <si>
    <t>護理師</t>
    <phoneticPr fontId="3" type="noConversion"/>
  </si>
  <si>
    <t>公司同仁</t>
    <phoneticPr fontId="3" type="noConversion"/>
  </si>
  <si>
    <t>音響廠商</t>
    <phoneticPr fontId="3" type="noConversion"/>
  </si>
  <si>
    <t>貴賓</t>
    <phoneticPr fontId="3" type="noConversion"/>
  </si>
  <si>
    <t>客委會</t>
    <phoneticPr fontId="3" type="noConversion"/>
  </si>
  <si>
    <t>數量</t>
    <phoneticPr fontId="3" type="noConversion"/>
  </si>
  <si>
    <t>9/19班隊</t>
    <phoneticPr fontId="1" type="noConversion"/>
  </si>
  <si>
    <t>9/20班對</t>
    <phoneticPr fontId="1" type="noConversion"/>
  </si>
  <si>
    <t>工讀生費用</t>
    <phoneticPr fontId="1" type="noConversion"/>
  </si>
  <si>
    <t>日期</t>
    <phoneticPr fontId="1" type="noConversion"/>
  </si>
  <si>
    <t>報到時間</t>
    <phoneticPr fontId="1" type="noConversion"/>
  </si>
  <si>
    <t>簽退時間</t>
    <phoneticPr fontId="1" type="noConversion"/>
  </si>
  <si>
    <t>時數</t>
    <phoneticPr fontId="1" type="noConversion"/>
  </si>
  <si>
    <t>每人金額</t>
    <phoneticPr fontId="1" type="noConversion"/>
  </si>
  <si>
    <t>總金額</t>
    <phoneticPr fontId="1" type="noConversion"/>
  </si>
  <si>
    <t>7:30</t>
    <phoneticPr fontId="1" type="noConversion"/>
  </si>
  <si>
    <t>17:30</t>
    <phoneticPr fontId="1" type="noConversion"/>
  </si>
  <si>
    <t>18:30</t>
    <phoneticPr fontId="1" type="noConversion"/>
  </si>
  <si>
    <t>便當數量</t>
    <phoneticPr fontId="1" type="noConversion"/>
  </si>
  <si>
    <t>臨時雜支費用</t>
    <phoneticPr fontId="1" type="noConversion"/>
  </si>
  <si>
    <t>09/26+9/27費用表</t>
    <phoneticPr fontId="1" type="noConversion"/>
  </si>
  <si>
    <t>9/26+9/27</t>
    <phoneticPr fontId="1" type="noConversion"/>
  </si>
  <si>
    <t>日期</t>
    <phoneticPr fontId="3" type="noConversion"/>
  </si>
  <si>
    <t>葷食數量</t>
    <phoneticPr fontId="3" type="noConversion"/>
  </si>
  <si>
    <t>素食數量</t>
    <phoneticPr fontId="3" type="noConversion"/>
  </si>
  <si>
    <t>數量</t>
    <phoneticPr fontId="3" type="noConversion"/>
  </si>
  <si>
    <t>金額</t>
    <phoneticPr fontId="3" type="noConversion"/>
  </si>
  <si>
    <t>工讀生</t>
    <phoneticPr fontId="3" type="noConversion"/>
  </si>
  <si>
    <t>評審</t>
    <phoneticPr fontId="3" type="noConversion"/>
  </si>
  <si>
    <t>護理師</t>
    <phoneticPr fontId="3" type="noConversion"/>
  </si>
  <si>
    <t>公司同仁</t>
    <phoneticPr fontId="3" type="noConversion"/>
  </si>
  <si>
    <t>音響廠商</t>
    <phoneticPr fontId="3" type="noConversion"/>
  </si>
  <si>
    <t>貴賓</t>
    <phoneticPr fontId="3" type="noConversion"/>
  </si>
  <si>
    <t>客委會</t>
    <phoneticPr fontId="3" type="noConversion"/>
  </si>
  <si>
    <t>15:30</t>
    <phoneticPr fontId="1" type="noConversion"/>
  </si>
  <si>
    <t>7:30</t>
    <phoneticPr fontId="1" type="noConversion"/>
  </si>
  <si>
    <t>21:30</t>
    <phoneticPr fontId="1" type="noConversion"/>
  </si>
  <si>
    <t>備註</t>
    <phoneticPr fontId="1" type="noConversion"/>
  </si>
  <si>
    <t>(三哥刷卡支付訂金)</t>
  </si>
  <si>
    <t>便當費用-訂金</t>
    <phoneticPr fontId="1" type="noConversion"/>
  </si>
  <si>
    <t>5萬6千元</t>
    <phoneticPr fontId="1" type="noConversion"/>
  </si>
  <si>
    <t>7萬2千元</t>
    <phoneticPr fontId="1" type="noConversion"/>
  </si>
  <si>
    <t>10</t>
    <phoneticPr fontId="1" type="noConversion"/>
  </si>
  <si>
    <t>11</t>
    <phoneticPr fontId="1" type="noConversion"/>
  </si>
  <si>
    <t>職前訓練</t>
    <phoneticPr fontId="1" type="noConversion"/>
  </si>
  <si>
    <t>訂金</t>
    <phoneticPr fontId="1" type="noConversion"/>
  </si>
  <si>
    <t>尾款</t>
    <phoneticPr fontId="1" type="noConversion"/>
  </si>
  <si>
    <t>02-2709-1630#1402-李小姐</t>
    <phoneticPr fontId="1" type="noConversion"/>
  </si>
  <si>
    <t>瓢蟲</t>
    <phoneticPr fontId="1" type="noConversion"/>
  </si>
  <si>
    <t>9/19+9/20</t>
    <phoneticPr fontId="1" type="noConversion"/>
  </si>
  <si>
    <t>工讀生費用</t>
    <phoneticPr fontId="1" type="noConversion"/>
  </si>
  <si>
    <t>便當費用*718</t>
    <phoneticPr fontId="1" type="noConversion"/>
  </si>
  <si>
    <t>便當費用*936</t>
    <phoneticPr fontId="1" type="noConversion"/>
  </si>
  <si>
    <t>大安高工教室租借*3間</t>
    <phoneticPr fontId="1" type="noConversion"/>
  </si>
  <si>
    <t>雜支費</t>
    <phoneticPr fontId="1" type="noConversion"/>
  </si>
  <si>
    <t>台北市專用垃圾袋</t>
    <phoneticPr fontId="1" type="noConversion"/>
  </si>
  <si>
    <t>紙杯*1000</t>
    <phoneticPr fontId="1" type="noConversion"/>
  </si>
  <si>
    <t>瓶水</t>
    <phoneticPr fontId="1" type="noConversion"/>
  </si>
  <si>
    <t>人氣獎禮券</t>
    <phoneticPr fontId="1" type="noConversion"/>
  </si>
  <si>
    <t>每場2千,共四場</t>
    <phoneticPr fontId="1" type="noConversion"/>
  </si>
  <si>
    <t>A4立牌*3</t>
    <phoneticPr fontId="1" type="noConversion"/>
  </si>
  <si>
    <t>9/18進場飲料</t>
    <phoneticPr fontId="1" type="noConversion"/>
  </si>
  <si>
    <t>訂金</t>
    <phoneticPr fontId="1" type="noConversion"/>
  </si>
  <si>
    <t>8</t>
    <phoneticPr fontId="1" type="noConversion"/>
  </si>
  <si>
    <t>總金額</t>
    <phoneticPr fontId="1" type="noConversion"/>
  </si>
  <si>
    <t>尾款</t>
    <phoneticPr fontId="1" type="noConversion"/>
  </si>
  <si>
    <t>jillian代刷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</si>
  <si>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</si>
  <si>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3.2萬</t>
    <phoneticPr fontId="1" type="noConversion"/>
  </si>
  <si>
    <t>便當費用*422</t>
    <phoneticPr fontId="1" type="noConversion"/>
  </si>
  <si>
    <t>大安高工用餐
教室費*3</t>
    <phoneticPr fontId="1" type="noConversion"/>
  </si>
  <si>
    <t>紙杯*500</t>
    <phoneticPr fontId="1" type="noConversion"/>
  </si>
  <si>
    <t>14:30</t>
    <phoneticPr fontId="1" type="noConversion"/>
  </si>
  <si>
    <t>7</t>
    <phoneticPr fontId="1" type="noConversion"/>
  </si>
  <si>
    <t>綠雷德實習/工讀生</t>
    <phoneticPr fontId="1" type="noConversion"/>
  </si>
  <si>
    <t>9/25硬體進場午餐費</t>
    <phoneticPr fontId="1" type="noConversion"/>
  </si>
  <si>
    <t>指引牌+夜光膠帶</t>
    <phoneticPr fontId="1" type="noConversion"/>
  </si>
  <si>
    <t>靜態展掛勾</t>
    <phoneticPr fontId="1" type="noConversion"/>
  </si>
  <si>
    <t>洗衣費</t>
    <phoneticPr fontId="1" type="noConversion"/>
  </si>
  <si>
    <t>列印費(地貼+簽到表)</t>
    <phoneticPr fontId="1" type="noConversion"/>
  </si>
  <si>
    <t>評審+委員飲料費</t>
    <phoneticPr fontId="1" type="noConversion"/>
  </si>
  <si>
    <t>專委素食餐點</t>
    <phoneticPr fontId="1" type="noConversion"/>
  </si>
  <si>
    <t>便當費用*688</t>
    <phoneticPr fontId="1" type="noConversion"/>
  </si>
  <si>
    <t>12:00</t>
    <phoneticPr fontId="1" type="noConversion"/>
  </si>
  <si>
    <t>18:30</t>
    <phoneticPr fontId="1" type="noConversion"/>
  </si>
  <si>
    <t>8.5</t>
    <phoneticPr fontId="1" type="noConversion"/>
  </si>
  <si>
    <t>便當費用*905</t>
    <phoneticPr fontId="1" type="noConversion"/>
  </si>
  <si>
    <t>工讀生費用*12</t>
    <phoneticPr fontId="1" type="noConversion"/>
  </si>
  <si>
    <t>人數</t>
    <phoneticPr fontId="1" type="noConversion"/>
  </si>
  <si>
    <t>護理師時數</t>
    <phoneticPr fontId="1" type="noConversion"/>
  </si>
  <si>
    <t>18:00</t>
    <phoneticPr fontId="1" type="noConversion"/>
  </si>
  <si>
    <t>時數</t>
    <phoneticPr fontId="1" type="noConversion"/>
  </si>
  <si>
    <t>每3小時-1600元,
不足每小時600元</t>
    <phoneticPr fontId="1" type="noConversion"/>
  </si>
  <si>
    <t>金額</t>
    <phoneticPr fontId="1" type="noConversion"/>
  </si>
  <si>
    <t>13:00</t>
    <phoneticPr fontId="1" type="noConversion"/>
  </si>
  <si>
    <t>工讀生費用*8</t>
    <phoneticPr fontId="1" type="noConversion"/>
  </si>
  <si>
    <t>工讀生*14+實習生*1</t>
    <phoneticPr fontId="1" type="noConversion"/>
  </si>
  <si>
    <t>之前剩餘費用</t>
    <phoneticPr fontId="1" type="noConversion"/>
  </si>
  <si>
    <t>訂金</t>
    <phoneticPr fontId="1" type="noConversion"/>
  </si>
  <si>
    <t>尾款</t>
    <phoneticPr fontId="1" type="noConversion"/>
  </si>
  <si>
    <t>10月24日義民節-費用表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</si>
</sst>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176" formatCode="&quot;$&quot;#,##0;[Red]&quot;$&quot;#,##0"/>
    <numFmt numFmtId="177" formatCode="m&quot;月&quot;d&quot;日&quot;"/>
    <numFmt numFmtId="178" formatCode="0;[Red]0"/>
    <numFmt numFmtId="179" formatCode="#,##0;[Red]#,##0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Adobe Fan Heiti Std B"/>
      <family val="3"/>
      <charset val="136"/>
    </font>
    <font>
      <sz val="12"/>
      <color theme="1"/>
      <name val="楷体"/>
      <charset val="134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6" fontId="0" fillId="0" borderId="1" xfId="0" applyNumberFormat="1" applyBorder="1" applyAlignment="1">
      <alignment horizontal="center" vertical="center"/>
    </xf>
    <xf numFmtId="6" fontId="0" fillId="0" borderId="1" xfId="0" applyNumberFormat="1" applyBorder="1">
      <alignment vertical="center"/>
    </xf>
    <xf numFmtId="6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77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177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2" borderId="0" xfId="0" applyFill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6" fontId="5" fillId="0" borderId="1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1" xfId="0" applyFill="1" applyBorder="1" applyAlignment="1">
      <alignment horizontal="left" vertical="center"/>
    </xf>
    <xf numFmtId="176" fontId="0" fillId="0" borderId="1" xfId="0" applyNumberFormat="1" applyFill="1" applyBorder="1" applyAlignment="1">
      <alignment horizontal="center" vertical="center"/>
    </xf>
    <xf numFmtId="6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6" fontId="0" fillId="2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6" fontId="0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6" fontId="0" fillId="0" borderId="7" xfId="0" applyNumberFormat="1" applyBorder="1" applyAlignment="1">
      <alignment horizontal="center" vertical="center"/>
    </xf>
    <xf numFmtId="6" fontId="0" fillId="0" borderId="21" xfId="0" applyNumberForma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I15" sqref="I15"/>
    </sheetView>
  </sheetViews>
  <sheetFormatPr defaultRowHeight="16.5"/>
  <cols>
    <col min="1" max="1" width="18.375" bestFit="1" customWidth="1"/>
    <col min="2" max="2" width="13.875" bestFit="1" customWidth="1"/>
    <col min="3" max="3" width="14.625" bestFit="1" customWidth="1"/>
    <col min="4" max="4" width="9" style="3" bestFit="1" customWidth="1"/>
    <col min="5" max="5" width="9" style="3" bestFit="1"/>
    <col min="6" max="6" width="9.5" style="10" bestFit="1" customWidth="1"/>
    <col min="7" max="7" width="26" bestFit="1" customWidth="1"/>
  </cols>
  <sheetData>
    <row r="1" spans="1:7">
      <c r="A1" s="74" t="s">
        <v>6</v>
      </c>
      <c r="B1" s="74"/>
      <c r="C1" s="74"/>
      <c r="D1" s="74"/>
      <c r="E1" s="74"/>
      <c r="F1" s="74"/>
      <c r="G1" s="74"/>
    </row>
    <row r="2" spans="1:7">
      <c r="A2" s="1" t="s">
        <v>0</v>
      </c>
      <c r="B2" s="1" t="s">
        <v>7</v>
      </c>
      <c r="C2" s="1" t="s">
        <v>4</v>
      </c>
      <c r="D2" s="2" t="s">
        <v>2</v>
      </c>
      <c r="E2" s="2" t="s">
        <v>3</v>
      </c>
      <c r="F2" s="8" t="s">
        <v>1</v>
      </c>
      <c r="G2" s="6" t="s">
        <v>53</v>
      </c>
    </row>
    <row r="3" spans="1:7">
      <c r="A3" s="1">
        <v>1</v>
      </c>
      <c r="B3" s="4">
        <v>44090</v>
      </c>
      <c r="C3" s="1" t="s">
        <v>5</v>
      </c>
      <c r="D3" s="2">
        <v>85650</v>
      </c>
      <c r="E3" s="2"/>
      <c r="F3" s="8">
        <f>D3-E3</f>
        <v>85650</v>
      </c>
      <c r="G3" s="6"/>
    </row>
    <row r="4" spans="1:7">
      <c r="A4" s="44">
        <v>2</v>
      </c>
      <c r="B4" s="4">
        <v>44091</v>
      </c>
      <c r="C4" s="46" t="s">
        <v>55</v>
      </c>
      <c r="D4" s="2">
        <v>128000</v>
      </c>
      <c r="E4" s="2"/>
      <c r="F4" s="8">
        <f>F3+D4-E4</f>
        <v>213650</v>
      </c>
      <c r="G4" s="6" t="s">
        <v>54</v>
      </c>
    </row>
    <row r="5" spans="1:7">
      <c r="A5" s="53">
        <v>3</v>
      </c>
      <c r="B5" s="4">
        <v>44090</v>
      </c>
      <c r="C5" s="46" t="s">
        <v>74</v>
      </c>
      <c r="D5" s="2"/>
      <c r="E5" s="2">
        <v>8000</v>
      </c>
      <c r="F5" s="8">
        <f t="shared" ref="F5:F11" si="0">F4+D5-E5</f>
        <v>205650</v>
      </c>
      <c r="G5" s="6" t="s">
        <v>75</v>
      </c>
    </row>
    <row r="6" spans="1:7">
      <c r="A6" s="1">
        <v>4</v>
      </c>
      <c r="B6" s="4">
        <v>44093</v>
      </c>
      <c r="C6" s="1" t="s">
        <v>67</v>
      </c>
      <c r="D6" s="2"/>
      <c r="E6" s="2">
        <v>57440</v>
      </c>
      <c r="F6" s="8">
        <f t="shared" si="0"/>
        <v>148210</v>
      </c>
      <c r="G6" s="6"/>
    </row>
    <row r="7" spans="1:7">
      <c r="A7" s="1">
        <v>5</v>
      </c>
      <c r="B7" s="4">
        <v>44093</v>
      </c>
      <c r="C7" s="1" t="s">
        <v>8</v>
      </c>
      <c r="D7" s="2"/>
      <c r="E7" s="2">
        <v>4800</v>
      </c>
      <c r="F7" s="8">
        <f t="shared" si="0"/>
        <v>143410</v>
      </c>
      <c r="G7" s="6"/>
    </row>
    <row r="8" spans="1:7">
      <c r="A8" s="1">
        <v>6</v>
      </c>
      <c r="B8" s="4">
        <v>44094</v>
      </c>
      <c r="C8" s="1" t="s">
        <v>68</v>
      </c>
      <c r="D8" s="2"/>
      <c r="E8" s="2">
        <v>74880</v>
      </c>
      <c r="F8" s="8">
        <f t="shared" si="0"/>
        <v>68530</v>
      </c>
      <c r="G8" s="6"/>
    </row>
    <row r="9" spans="1:7">
      <c r="A9" s="1">
        <v>7</v>
      </c>
      <c r="B9" s="4">
        <v>44094</v>
      </c>
      <c r="C9" s="1" t="s">
        <v>8</v>
      </c>
      <c r="D9" s="2"/>
      <c r="E9" s="2">
        <v>7650</v>
      </c>
      <c r="F9" s="8">
        <f t="shared" si="0"/>
        <v>60880</v>
      </c>
      <c r="G9" s="6"/>
    </row>
    <row r="10" spans="1:7">
      <c r="A10" s="1">
        <v>8</v>
      </c>
      <c r="B10" s="4" t="s">
        <v>65</v>
      </c>
      <c r="C10" s="1" t="s">
        <v>66</v>
      </c>
      <c r="D10" s="2"/>
      <c r="E10" s="2">
        <v>54437</v>
      </c>
      <c r="F10" s="8">
        <f t="shared" si="0"/>
        <v>6443</v>
      </c>
      <c r="G10" s="56" t="s">
        <v>112</v>
      </c>
    </row>
    <row r="11" spans="1:7">
      <c r="A11" s="52">
        <v>9</v>
      </c>
      <c r="B11" s="4" t="s">
        <v>65</v>
      </c>
      <c r="C11" s="52" t="s">
        <v>70</v>
      </c>
      <c r="D11" s="2"/>
      <c r="E11" s="2">
        <v>4780</v>
      </c>
      <c r="F11" s="8">
        <f t="shared" si="0"/>
        <v>1663</v>
      </c>
      <c r="G11" s="6"/>
    </row>
    <row r="12" spans="1:7">
      <c r="A12" s="6"/>
      <c r="B12" s="6"/>
      <c r="C12" s="6"/>
      <c r="D12" s="7">
        <f>SUM(D3:D10)</f>
        <v>213650</v>
      </c>
      <c r="E12" s="7">
        <f>SUM(E3:E11)</f>
        <v>211987</v>
      </c>
      <c r="F12" s="66">
        <f>D12-E12</f>
        <v>1663</v>
      </c>
      <c r="G12" s="6"/>
    </row>
    <row r="14" spans="1:7">
      <c r="A14" s="74" t="s">
        <v>34</v>
      </c>
      <c r="B14" s="74"/>
      <c r="C14" s="74"/>
      <c r="D14" s="74"/>
      <c r="E14" s="74"/>
    </row>
    <row r="15" spans="1:7">
      <c r="A15" s="38" t="s">
        <v>9</v>
      </c>
      <c r="B15" s="39" t="s">
        <v>10</v>
      </c>
      <c r="C15" s="39" t="s">
        <v>11</v>
      </c>
      <c r="D15" s="40" t="s">
        <v>12</v>
      </c>
      <c r="E15" s="41" t="s">
        <v>13</v>
      </c>
    </row>
    <row r="16" spans="1:7">
      <c r="A16" s="15" t="s">
        <v>22</v>
      </c>
      <c r="B16" s="16">
        <v>667</v>
      </c>
      <c r="C16" s="16">
        <v>7</v>
      </c>
      <c r="D16" s="17"/>
      <c r="E16" s="18"/>
    </row>
    <row r="17" spans="1:7">
      <c r="A17" s="15" t="s">
        <v>14</v>
      </c>
      <c r="B17" s="16">
        <v>15</v>
      </c>
      <c r="C17" s="16"/>
      <c r="D17" s="17"/>
      <c r="E17" s="18"/>
    </row>
    <row r="18" spans="1:7">
      <c r="A18" s="15" t="s">
        <v>15</v>
      </c>
      <c r="B18" s="16">
        <v>5</v>
      </c>
      <c r="C18" s="16"/>
      <c r="D18" s="17"/>
      <c r="E18" s="18"/>
      <c r="F18"/>
    </row>
    <row r="19" spans="1:7">
      <c r="A19" s="15" t="s">
        <v>16</v>
      </c>
      <c r="B19" s="16">
        <v>1</v>
      </c>
      <c r="C19" s="16"/>
      <c r="D19" s="17"/>
      <c r="E19" s="18"/>
      <c r="F19"/>
    </row>
    <row r="20" spans="1:7">
      <c r="A20" s="15" t="s">
        <v>17</v>
      </c>
      <c r="B20" s="16">
        <v>9</v>
      </c>
      <c r="C20" s="16"/>
      <c r="D20" s="17"/>
      <c r="E20" s="18"/>
      <c r="F20" t="s">
        <v>61</v>
      </c>
    </row>
    <row r="21" spans="1:7">
      <c r="A21" s="19" t="s">
        <v>18</v>
      </c>
      <c r="B21" s="20">
        <v>4</v>
      </c>
      <c r="C21" s="20"/>
      <c r="D21" s="21"/>
      <c r="E21" s="22"/>
      <c r="F21" s="47" t="s">
        <v>56</v>
      </c>
    </row>
    <row r="22" spans="1:7">
      <c r="A22" s="19" t="s">
        <v>19</v>
      </c>
      <c r="B22" s="20">
        <v>5</v>
      </c>
      <c r="C22" s="20"/>
      <c r="D22" s="21"/>
      <c r="E22" s="22"/>
      <c r="F22"/>
    </row>
    <row r="23" spans="1:7">
      <c r="A23" s="19" t="s">
        <v>20</v>
      </c>
      <c r="B23" s="20">
        <v>5</v>
      </c>
      <c r="C23" s="20"/>
      <c r="D23" s="21"/>
      <c r="E23" s="22"/>
      <c r="F23" t="s">
        <v>62</v>
      </c>
    </row>
    <row r="24" spans="1:7" ht="17.25" thickBot="1">
      <c r="A24" s="23" t="s">
        <v>21</v>
      </c>
      <c r="B24" s="24">
        <f>SUM(B16:B23)</f>
        <v>711</v>
      </c>
      <c r="C24" s="24">
        <f>SUM(C16:C23)</f>
        <v>7</v>
      </c>
      <c r="D24" s="25">
        <f>B24+C24</f>
        <v>718</v>
      </c>
      <c r="E24" s="26">
        <f>(B24+C24)*80</f>
        <v>57440</v>
      </c>
      <c r="F24" s="47">
        <v>1440</v>
      </c>
    </row>
    <row r="25" spans="1:7">
      <c r="A25" s="11" t="s">
        <v>9</v>
      </c>
      <c r="B25" s="12" t="s">
        <v>10</v>
      </c>
      <c r="C25" s="12" t="s">
        <v>11</v>
      </c>
      <c r="D25" s="13" t="s">
        <v>12</v>
      </c>
      <c r="E25" s="14" t="s">
        <v>13</v>
      </c>
      <c r="F25"/>
    </row>
    <row r="26" spans="1:7">
      <c r="A26" s="15" t="s">
        <v>23</v>
      </c>
      <c r="B26" s="27">
        <v>854</v>
      </c>
      <c r="C26" s="27">
        <v>30</v>
      </c>
      <c r="D26" s="28"/>
      <c r="E26" s="29"/>
      <c r="F26"/>
    </row>
    <row r="27" spans="1:7">
      <c r="A27" s="15" t="s">
        <v>14</v>
      </c>
      <c r="B27" s="27">
        <v>15</v>
      </c>
      <c r="C27" s="27"/>
      <c r="D27" s="28"/>
      <c r="E27" s="29"/>
      <c r="F27"/>
      <c r="G27" t="s">
        <v>69</v>
      </c>
    </row>
    <row r="28" spans="1:7">
      <c r="A28" s="15" t="s">
        <v>15</v>
      </c>
      <c r="B28" s="27">
        <v>5</v>
      </c>
      <c r="C28" s="27"/>
      <c r="D28" s="28"/>
      <c r="E28" s="29"/>
      <c r="F28"/>
      <c r="G28" t="s">
        <v>63</v>
      </c>
    </row>
    <row r="29" spans="1:7">
      <c r="A29" s="15" t="s">
        <v>16</v>
      </c>
      <c r="B29" s="27">
        <v>1</v>
      </c>
      <c r="C29" s="27"/>
      <c r="D29" s="28"/>
      <c r="E29" s="29"/>
      <c r="F29" t="s">
        <v>61</v>
      </c>
    </row>
    <row r="30" spans="1:7">
      <c r="A30" s="15" t="s">
        <v>17</v>
      </c>
      <c r="B30" s="27">
        <v>12</v>
      </c>
      <c r="C30" s="27"/>
      <c r="D30" s="28"/>
      <c r="E30" s="29"/>
      <c r="F30" s="47" t="s">
        <v>57</v>
      </c>
    </row>
    <row r="31" spans="1:7">
      <c r="A31" s="19" t="s">
        <v>18</v>
      </c>
      <c r="B31" s="30">
        <v>4</v>
      </c>
      <c r="C31" s="30"/>
      <c r="D31" s="31"/>
      <c r="E31" s="32"/>
      <c r="F31"/>
    </row>
    <row r="32" spans="1:7">
      <c r="A32" s="19" t="s">
        <v>20</v>
      </c>
      <c r="B32" s="30">
        <v>15</v>
      </c>
      <c r="C32" s="30"/>
      <c r="D32" s="31"/>
      <c r="E32" s="32"/>
      <c r="F32" t="s">
        <v>62</v>
      </c>
    </row>
    <row r="33" spans="1:8" ht="17.25" thickBot="1">
      <c r="A33" s="23" t="s">
        <v>21</v>
      </c>
      <c r="B33" s="33">
        <f>SUM(B26:B32)</f>
        <v>906</v>
      </c>
      <c r="C33" s="33">
        <f>SUM(C26:C32)</f>
        <v>30</v>
      </c>
      <c r="D33" s="25">
        <f>B33+C33</f>
        <v>936</v>
      </c>
      <c r="E33" s="34">
        <f>(B33+C33)*80</f>
        <v>74880</v>
      </c>
      <c r="F33" s="47">
        <v>2880</v>
      </c>
    </row>
    <row r="35" spans="1:8">
      <c r="A35" s="75" t="s">
        <v>24</v>
      </c>
      <c r="B35" s="75"/>
      <c r="C35" s="75"/>
      <c r="D35"/>
      <c r="E35" s="51"/>
      <c r="F35" s="76" t="s">
        <v>90</v>
      </c>
      <c r="G35" s="77"/>
    </row>
    <row r="36" spans="1:8">
      <c r="A36" s="37" t="s">
        <v>25</v>
      </c>
      <c r="B36" s="35">
        <v>44093</v>
      </c>
      <c r="C36" s="35">
        <v>44094</v>
      </c>
      <c r="D36"/>
      <c r="E36" s="51"/>
      <c r="F36" s="7" t="s">
        <v>64</v>
      </c>
      <c r="G36" s="9">
        <v>1706</v>
      </c>
    </row>
    <row r="37" spans="1:8">
      <c r="A37" s="37" t="s">
        <v>26</v>
      </c>
      <c r="B37" s="36" t="s">
        <v>31</v>
      </c>
      <c r="C37" s="36" t="s">
        <v>31</v>
      </c>
      <c r="D37"/>
      <c r="E37" s="51"/>
      <c r="F37"/>
    </row>
    <row r="38" spans="1:8">
      <c r="A38" s="37" t="s">
        <v>27</v>
      </c>
      <c r="B38" s="36" t="s">
        <v>32</v>
      </c>
      <c r="C38" s="36" t="s">
        <v>33</v>
      </c>
      <c r="D38"/>
      <c r="E38" s="51"/>
      <c r="F38"/>
    </row>
    <row r="39" spans="1:8">
      <c r="A39" s="37" t="s">
        <v>28</v>
      </c>
      <c r="B39" s="36" t="s">
        <v>58</v>
      </c>
      <c r="C39" s="36" t="s">
        <v>59</v>
      </c>
      <c r="D39">
        <v>3170</v>
      </c>
      <c r="E39" s="51">
        <f>3170*1</f>
        <v>3170</v>
      </c>
      <c r="F39"/>
    </row>
    <row r="40" spans="1:8">
      <c r="A40" s="37" t="s">
        <v>29</v>
      </c>
      <c r="B40" s="9">
        <f>160*8+160*1.33*2</f>
        <v>1705.6</v>
      </c>
      <c r="C40" s="9">
        <f>160*8+160*1.33*2+160*1.66</f>
        <v>1971.1999999999998</v>
      </c>
      <c r="D40" s="49">
        <f>B40+C40</f>
        <v>3676.7999999999997</v>
      </c>
      <c r="E40" s="51">
        <f>3677*2</f>
        <v>7354</v>
      </c>
      <c r="F40"/>
    </row>
    <row r="41" spans="1:8">
      <c r="A41" s="48" t="s">
        <v>60</v>
      </c>
      <c r="B41" s="9">
        <v>160</v>
      </c>
      <c r="C41" s="9"/>
      <c r="D41" s="49">
        <v>3837</v>
      </c>
      <c r="E41" s="51">
        <f>3837*11</f>
        <v>42207</v>
      </c>
      <c r="F41" s="3"/>
      <c r="G41" s="10"/>
    </row>
    <row r="42" spans="1:8">
      <c r="A42" s="37" t="s">
        <v>30</v>
      </c>
      <c r="B42" s="50">
        <f>B40*15</f>
        <v>25584</v>
      </c>
      <c r="C42" s="50">
        <f>C40*15</f>
        <v>29567.999999999996</v>
      </c>
      <c r="D42" s="45"/>
      <c r="E42" s="51">
        <f>SUM(E39:E41)</f>
        <v>52731</v>
      </c>
      <c r="F42" s="3"/>
      <c r="G42" s="10"/>
      <c r="H42" s="10"/>
    </row>
    <row r="43" spans="1:8">
      <c r="E43" s="51"/>
    </row>
    <row r="44" spans="1:8">
      <c r="A44" s="75" t="s">
        <v>70</v>
      </c>
      <c r="B44" s="75"/>
      <c r="C44" s="3"/>
      <c r="E44" s="10"/>
      <c r="F44"/>
    </row>
    <row r="45" spans="1:8">
      <c r="A45" s="57" t="s">
        <v>4</v>
      </c>
      <c r="B45" s="2" t="s">
        <v>3</v>
      </c>
      <c r="C45" s="3"/>
      <c r="E45" s="10"/>
      <c r="F45"/>
    </row>
    <row r="46" spans="1:8">
      <c r="A46" s="52" t="s">
        <v>72</v>
      </c>
      <c r="B46" s="7">
        <v>250</v>
      </c>
      <c r="C46" s="3"/>
      <c r="E46" s="10"/>
      <c r="F46"/>
    </row>
    <row r="47" spans="1:8">
      <c r="A47" s="46" t="s">
        <v>71</v>
      </c>
      <c r="B47" s="7">
        <v>216</v>
      </c>
      <c r="C47" s="3"/>
      <c r="E47" s="10"/>
      <c r="F47"/>
    </row>
    <row r="48" spans="1:8">
      <c r="A48" s="52" t="s">
        <v>73</v>
      </c>
      <c r="B48" s="7">
        <v>336</v>
      </c>
      <c r="C48" s="3"/>
      <c r="E48" s="10"/>
      <c r="F48"/>
    </row>
    <row r="49" spans="1:6" ht="33">
      <c r="A49" s="55" t="s">
        <v>86</v>
      </c>
      <c r="B49" s="7">
        <v>3048</v>
      </c>
      <c r="C49" s="3"/>
      <c r="E49" s="10"/>
      <c r="F49"/>
    </row>
    <row r="50" spans="1:6">
      <c r="A50" s="52" t="s">
        <v>76</v>
      </c>
      <c r="B50" s="7">
        <v>445</v>
      </c>
      <c r="C50" s="3"/>
      <c r="E50" s="10"/>
      <c r="F50"/>
    </row>
    <row r="51" spans="1:6">
      <c r="A51" s="52" t="s">
        <v>77</v>
      </c>
      <c r="B51" s="7">
        <v>235</v>
      </c>
      <c r="C51" s="3"/>
      <c r="E51" s="10"/>
      <c r="F51"/>
    </row>
    <row r="52" spans="1:6">
      <c r="A52" s="65" t="s">
        <v>94</v>
      </c>
      <c r="B52" s="7">
        <v>250</v>
      </c>
      <c r="C52" s="3"/>
      <c r="E52" s="10"/>
      <c r="F52"/>
    </row>
    <row r="53" spans="1:6">
      <c r="A53" s="52"/>
      <c r="B53" s="7">
        <f>SUM(B46:B52)</f>
        <v>4780</v>
      </c>
      <c r="C53" s="3"/>
      <c r="E53" s="10"/>
      <c r="F53"/>
    </row>
    <row r="54" spans="1:6">
      <c r="C54" s="3"/>
      <c r="E54" s="10"/>
      <c r="F54"/>
    </row>
    <row r="55" spans="1:6">
      <c r="C55" s="3"/>
      <c r="E55" s="10"/>
      <c r="F55"/>
    </row>
  </sheetData>
  <mergeCells count="5">
    <mergeCell ref="A14:E14"/>
    <mergeCell ref="A35:C35"/>
    <mergeCell ref="A1:G1"/>
    <mergeCell ref="A44:B44"/>
    <mergeCell ref="F35:G35"/>
  </mergeCells>
  <phoneticPr fontId="1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G13" sqref="G13"/>
    </sheetView>
  </sheetViews>
  <sheetFormatPr defaultRowHeight="16.5"/>
  <cols>
    <col min="1" max="1" width="20.75" bestFit="1" customWidth="1"/>
    <col min="2" max="2" width="10.5" bestFit="1" customWidth="1"/>
    <col min="3" max="3" width="16.25" bestFit="1" customWidth="1"/>
    <col min="4" max="4" width="9" style="3" bestFit="1" customWidth="1"/>
    <col min="5" max="5" width="9" style="3"/>
    <col min="6" max="6" width="9.625" style="10" bestFit="1" customWidth="1"/>
    <col min="7" max="7" width="10.625" bestFit="1" customWidth="1"/>
  </cols>
  <sheetData>
    <row r="1" spans="1:7">
      <c r="A1" s="74" t="s">
        <v>36</v>
      </c>
      <c r="B1" s="74"/>
      <c r="C1" s="74"/>
      <c r="D1" s="74"/>
      <c r="E1" s="74"/>
      <c r="F1" s="74"/>
    </row>
    <row r="2" spans="1:7">
      <c r="A2" s="5" t="s">
        <v>0</v>
      </c>
      <c r="B2" s="5" t="s">
        <v>7</v>
      </c>
      <c r="C2" s="5" t="s">
        <v>4</v>
      </c>
      <c r="D2" s="2" t="s">
        <v>2</v>
      </c>
      <c r="E2" s="2" t="s">
        <v>3</v>
      </c>
      <c r="F2" s="8" t="s">
        <v>1</v>
      </c>
    </row>
    <row r="3" spans="1:7">
      <c r="A3" s="5">
        <v>1</v>
      </c>
      <c r="B3" s="5"/>
      <c r="C3" s="5" t="s">
        <v>5</v>
      </c>
      <c r="D3" s="2">
        <v>50000</v>
      </c>
      <c r="E3" s="2"/>
      <c r="F3" s="8">
        <f>D3-E3</f>
        <v>50000</v>
      </c>
    </row>
    <row r="4" spans="1:7">
      <c r="A4" s="53">
        <v>2</v>
      </c>
      <c r="B4" s="53"/>
      <c r="C4" s="61" t="s">
        <v>55</v>
      </c>
      <c r="D4" s="62">
        <v>78400</v>
      </c>
      <c r="E4" s="62"/>
      <c r="F4" s="63">
        <f>F3+D4-E4</f>
        <v>128400</v>
      </c>
      <c r="G4" s="64" t="s">
        <v>82</v>
      </c>
    </row>
    <row r="5" spans="1:7">
      <c r="A5" s="5">
        <v>3</v>
      </c>
      <c r="B5" s="4">
        <v>44100</v>
      </c>
      <c r="C5" s="5" t="s">
        <v>85</v>
      </c>
      <c r="D5" s="2"/>
      <c r="E5" s="2">
        <v>33760</v>
      </c>
      <c r="F5" s="8">
        <f t="shared" ref="F5:F11" si="0">F4+D5-E5</f>
        <v>94640</v>
      </c>
    </row>
    <row r="6" spans="1:7">
      <c r="A6" s="5">
        <v>4</v>
      </c>
      <c r="B6" s="4">
        <v>44100</v>
      </c>
      <c r="C6" s="5" t="s">
        <v>8</v>
      </c>
      <c r="D6" s="2"/>
      <c r="E6" s="2">
        <v>2200</v>
      </c>
      <c r="F6" s="8">
        <f t="shared" si="0"/>
        <v>92440</v>
      </c>
    </row>
    <row r="7" spans="1:7" s="64" customFormat="1">
      <c r="A7" s="69">
        <v>5</v>
      </c>
      <c r="B7" s="70">
        <v>44100</v>
      </c>
      <c r="C7" s="69" t="s">
        <v>111</v>
      </c>
      <c r="D7" s="62"/>
      <c r="E7" s="62">
        <v>8960</v>
      </c>
      <c r="F7" s="63">
        <f t="shared" si="0"/>
        <v>83480</v>
      </c>
    </row>
    <row r="8" spans="1:7">
      <c r="A8" s="5">
        <v>6</v>
      </c>
      <c r="B8" s="4">
        <v>44101</v>
      </c>
      <c r="C8" s="5" t="s">
        <v>98</v>
      </c>
      <c r="D8" s="2"/>
      <c r="E8" s="2">
        <v>55040</v>
      </c>
      <c r="F8" s="8">
        <f t="shared" si="0"/>
        <v>28440</v>
      </c>
    </row>
    <row r="9" spans="1:7">
      <c r="A9" s="5">
        <v>7</v>
      </c>
      <c r="B9" s="4">
        <v>44101</v>
      </c>
      <c r="C9" s="5" t="s">
        <v>8</v>
      </c>
      <c r="D9" s="2"/>
      <c r="E9" s="2">
        <v>3800</v>
      </c>
      <c r="F9" s="8">
        <f t="shared" si="0"/>
        <v>24640</v>
      </c>
    </row>
    <row r="10" spans="1:7" s="64" customFormat="1">
      <c r="A10" s="69">
        <v>8</v>
      </c>
      <c r="B10" s="70">
        <v>44101</v>
      </c>
      <c r="C10" s="69" t="s">
        <v>111</v>
      </c>
      <c r="D10" s="62"/>
      <c r="E10" s="62">
        <v>10240</v>
      </c>
      <c r="F10" s="63">
        <f t="shared" si="0"/>
        <v>14400</v>
      </c>
    </row>
    <row r="11" spans="1:7">
      <c r="A11" s="5">
        <v>9</v>
      </c>
      <c r="B11" s="4" t="s">
        <v>37</v>
      </c>
      <c r="C11" s="5" t="s">
        <v>35</v>
      </c>
      <c r="D11" s="2"/>
      <c r="E11" s="2">
        <v>3328</v>
      </c>
      <c r="F11" s="8">
        <f t="shared" si="0"/>
        <v>11072</v>
      </c>
    </row>
    <row r="12" spans="1:7">
      <c r="A12" s="6"/>
      <c r="B12" s="6"/>
      <c r="C12" s="6"/>
      <c r="D12" s="7">
        <f>SUM(D3:D10)</f>
        <v>128400</v>
      </c>
      <c r="E12" s="7">
        <f>SUM(E3:E11)</f>
        <v>117328</v>
      </c>
      <c r="F12" s="73">
        <f>D12-E12</f>
        <v>11072</v>
      </c>
    </row>
    <row r="14" spans="1:7" ht="17.25" thickBot="1">
      <c r="A14" s="74" t="s">
        <v>34</v>
      </c>
      <c r="B14" s="74"/>
      <c r="C14" s="74"/>
      <c r="D14" s="74"/>
      <c r="E14" s="74"/>
    </row>
    <row r="15" spans="1:7">
      <c r="A15" s="11" t="s">
        <v>38</v>
      </c>
      <c r="B15" s="12" t="s">
        <v>39</v>
      </c>
      <c r="C15" s="12" t="s">
        <v>40</v>
      </c>
      <c r="D15" s="13" t="s">
        <v>41</v>
      </c>
      <c r="E15" s="14" t="s">
        <v>42</v>
      </c>
    </row>
    <row r="16" spans="1:7">
      <c r="A16" s="15">
        <v>44100</v>
      </c>
      <c r="B16" s="16">
        <v>359</v>
      </c>
      <c r="C16" s="16">
        <v>10</v>
      </c>
      <c r="D16" s="17"/>
      <c r="E16" s="18"/>
    </row>
    <row r="17" spans="1:7">
      <c r="A17" s="15" t="s">
        <v>43</v>
      </c>
      <c r="B17" s="16">
        <v>10</v>
      </c>
      <c r="C17" s="16"/>
      <c r="D17" s="17"/>
      <c r="E17" s="18"/>
    </row>
    <row r="18" spans="1:7">
      <c r="A18" s="15" t="s">
        <v>44</v>
      </c>
      <c r="B18" s="16">
        <v>5</v>
      </c>
      <c r="C18" s="16"/>
      <c r="D18" s="17"/>
      <c r="E18" s="18"/>
      <c r="F18"/>
    </row>
    <row r="19" spans="1:7">
      <c r="A19" s="15" t="s">
        <v>45</v>
      </c>
      <c r="B19" s="16">
        <v>1</v>
      </c>
      <c r="C19" s="16"/>
      <c r="D19" s="17"/>
      <c r="E19" s="18"/>
      <c r="F19"/>
    </row>
    <row r="20" spans="1:7">
      <c r="A20" s="15" t="s">
        <v>46</v>
      </c>
      <c r="B20" s="16">
        <v>12</v>
      </c>
      <c r="C20" s="16"/>
      <c r="D20" s="17"/>
      <c r="E20" s="18"/>
      <c r="F20"/>
    </row>
    <row r="21" spans="1:7">
      <c r="A21" s="19" t="s">
        <v>47</v>
      </c>
      <c r="B21" s="16">
        <v>5</v>
      </c>
      <c r="C21" s="16"/>
      <c r="D21" s="17"/>
      <c r="E21" s="18"/>
      <c r="F21"/>
    </row>
    <row r="22" spans="1:7">
      <c r="A22" s="19" t="s">
        <v>48</v>
      </c>
      <c r="B22" s="16">
        <v>15</v>
      </c>
      <c r="C22" s="16"/>
      <c r="D22" s="17"/>
      <c r="E22" s="18"/>
      <c r="F22"/>
    </row>
    <row r="23" spans="1:7">
      <c r="A23" s="19" t="s">
        <v>49</v>
      </c>
      <c r="B23" s="16">
        <v>5</v>
      </c>
      <c r="C23" s="16"/>
      <c r="D23" s="17"/>
      <c r="E23" s="18"/>
      <c r="F23" t="s">
        <v>78</v>
      </c>
      <c r="G23" t="s">
        <v>81</v>
      </c>
    </row>
    <row r="24" spans="1:7" ht="17.25" thickBot="1">
      <c r="A24" s="23" t="s">
        <v>41</v>
      </c>
      <c r="B24" s="24">
        <f>SUM(B16:B23)</f>
        <v>412</v>
      </c>
      <c r="C24" s="24">
        <v>10</v>
      </c>
      <c r="D24" s="25">
        <f>B24+C24</f>
        <v>422</v>
      </c>
      <c r="E24" s="26">
        <f>(B24+C24)*80</f>
        <v>33760</v>
      </c>
      <c r="F24" t="s">
        <v>84</v>
      </c>
      <c r="G24">
        <v>1760</v>
      </c>
    </row>
    <row r="25" spans="1:7">
      <c r="A25" s="11" t="s">
        <v>38</v>
      </c>
      <c r="B25" s="12" t="s">
        <v>39</v>
      </c>
      <c r="C25" s="12" t="s">
        <v>40</v>
      </c>
      <c r="D25" s="13" t="s">
        <v>41</v>
      </c>
      <c r="E25" s="14" t="s">
        <v>42</v>
      </c>
      <c r="F25"/>
    </row>
    <row r="26" spans="1:7">
      <c r="A26" s="15">
        <v>44101</v>
      </c>
      <c r="B26" s="27">
        <v>596</v>
      </c>
      <c r="C26" s="27">
        <v>25</v>
      </c>
      <c r="D26" s="28"/>
      <c r="E26" s="29"/>
      <c r="F26"/>
    </row>
    <row r="27" spans="1:7">
      <c r="A27" s="15" t="s">
        <v>43</v>
      </c>
      <c r="B27" s="27">
        <v>13</v>
      </c>
      <c r="C27" s="27"/>
      <c r="D27" s="28"/>
      <c r="E27" s="29"/>
      <c r="F27"/>
    </row>
    <row r="28" spans="1:7">
      <c r="A28" s="15" t="s">
        <v>44</v>
      </c>
      <c r="B28" s="27">
        <v>5</v>
      </c>
      <c r="C28" s="27"/>
      <c r="D28" s="28"/>
      <c r="E28" s="29"/>
      <c r="F28"/>
    </row>
    <row r="29" spans="1:7">
      <c r="A29" s="15" t="s">
        <v>45</v>
      </c>
      <c r="B29" s="27">
        <v>1</v>
      </c>
      <c r="C29" s="27"/>
      <c r="D29" s="28"/>
      <c r="E29" s="29"/>
      <c r="F29"/>
    </row>
    <row r="30" spans="1:7">
      <c r="A30" s="15" t="s">
        <v>46</v>
      </c>
      <c r="B30" s="27">
        <v>12</v>
      </c>
      <c r="C30" s="27"/>
      <c r="D30" s="28"/>
      <c r="E30" s="29"/>
      <c r="F30"/>
    </row>
    <row r="31" spans="1:7">
      <c r="A31" s="19" t="s">
        <v>47</v>
      </c>
      <c r="B31" s="27">
        <v>8</v>
      </c>
      <c r="C31" s="27"/>
      <c r="D31" s="28"/>
      <c r="E31" s="29"/>
      <c r="F31"/>
    </row>
    <row r="32" spans="1:7">
      <c r="A32" s="19" t="s">
        <v>48</v>
      </c>
      <c r="B32" s="27">
        <v>15</v>
      </c>
      <c r="C32" s="27"/>
      <c r="D32" s="28"/>
      <c r="E32" s="29"/>
      <c r="F32"/>
    </row>
    <row r="33" spans="1:8">
      <c r="A33" s="19" t="s">
        <v>49</v>
      </c>
      <c r="B33" s="27">
        <v>10</v>
      </c>
      <c r="C33" s="27">
        <v>3</v>
      </c>
      <c r="D33" s="28"/>
      <c r="E33" s="29"/>
      <c r="F33" t="s">
        <v>78</v>
      </c>
      <c r="G33" t="s">
        <v>81</v>
      </c>
    </row>
    <row r="34" spans="1:8" ht="17.25" thickBot="1">
      <c r="A34" s="23" t="s">
        <v>41</v>
      </c>
      <c r="B34" s="33">
        <f>SUM(B26:B33)</f>
        <v>660</v>
      </c>
      <c r="C34" s="33">
        <f>SUM(C26:C33)</f>
        <v>28</v>
      </c>
      <c r="D34" s="25">
        <f>B34+C34</f>
        <v>688</v>
      </c>
      <c r="E34" s="42">
        <f>(B34+C34)*80</f>
        <v>55040</v>
      </c>
      <c r="F34" s="10">
        <v>46400</v>
      </c>
      <c r="G34">
        <v>8640</v>
      </c>
    </row>
    <row r="35" spans="1:8">
      <c r="A35" s="43"/>
      <c r="B35" s="43"/>
      <c r="C35" s="43"/>
      <c r="D35" s="43"/>
      <c r="E35" s="43"/>
      <c r="H35" t="s">
        <v>83</v>
      </c>
    </row>
    <row r="36" spans="1:8">
      <c r="A36" s="75" t="s">
        <v>24</v>
      </c>
      <c r="B36" s="75"/>
      <c r="C36" s="75"/>
      <c r="D36"/>
      <c r="F36" s="3"/>
      <c r="G36" s="10"/>
    </row>
    <row r="37" spans="1:8">
      <c r="A37" s="37" t="s">
        <v>7</v>
      </c>
      <c r="B37" s="35">
        <v>44100</v>
      </c>
      <c r="C37" s="35">
        <v>44101</v>
      </c>
      <c r="D37"/>
    </row>
    <row r="38" spans="1:8">
      <c r="A38" s="37" t="s">
        <v>26</v>
      </c>
      <c r="B38" s="36" t="s">
        <v>88</v>
      </c>
      <c r="C38" s="36" t="s">
        <v>51</v>
      </c>
      <c r="D38"/>
      <c r="G38" s="10"/>
      <c r="H38" s="3"/>
    </row>
    <row r="39" spans="1:8">
      <c r="A39" s="37" t="s">
        <v>27</v>
      </c>
      <c r="B39" s="36" t="s">
        <v>52</v>
      </c>
      <c r="C39" s="36" t="s">
        <v>50</v>
      </c>
      <c r="D39"/>
      <c r="F39" s="3"/>
      <c r="G39" s="10"/>
    </row>
    <row r="40" spans="1:8">
      <c r="A40" s="37" t="s">
        <v>28</v>
      </c>
      <c r="B40" s="36" t="s">
        <v>89</v>
      </c>
      <c r="C40" s="36" t="s">
        <v>79</v>
      </c>
      <c r="D40"/>
      <c r="F40" s="3"/>
      <c r="G40" s="10"/>
    </row>
    <row r="41" spans="1:8">
      <c r="A41" s="54" t="s">
        <v>29</v>
      </c>
      <c r="B41" s="59">
        <v>1120</v>
      </c>
      <c r="C41" s="59">
        <v>1280</v>
      </c>
      <c r="D41" s="60"/>
      <c r="F41" s="3"/>
      <c r="G41" s="10"/>
    </row>
    <row r="42" spans="1:8">
      <c r="A42" s="37" t="s">
        <v>80</v>
      </c>
      <c r="B42" s="59">
        <v>8960</v>
      </c>
      <c r="C42" s="59">
        <v>10240</v>
      </c>
      <c r="D42" s="60"/>
      <c r="F42" s="3"/>
      <c r="G42" s="10"/>
    </row>
    <row r="43" spans="1:8">
      <c r="A43" s="71"/>
      <c r="B43" s="72"/>
      <c r="C43" s="72"/>
      <c r="D43" s="60"/>
      <c r="F43" s="3"/>
      <c r="G43" s="10"/>
    </row>
    <row r="45" spans="1:8">
      <c r="A45" s="75" t="s">
        <v>70</v>
      </c>
      <c r="B45" s="75"/>
      <c r="E45" s="10"/>
      <c r="F45"/>
    </row>
    <row r="46" spans="1:8">
      <c r="A46" s="58" t="s">
        <v>4</v>
      </c>
      <c r="B46" s="2" t="s">
        <v>3</v>
      </c>
    </row>
    <row r="47" spans="1:8">
      <c r="A47" s="58" t="s">
        <v>87</v>
      </c>
      <c r="B47" s="7">
        <v>175</v>
      </c>
    </row>
    <row r="48" spans="1:8">
      <c r="A48" s="46" t="s">
        <v>91</v>
      </c>
      <c r="B48" s="7">
        <v>572</v>
      </c>
    </row>
    <row r="49" spans="1:2">
      <c r="A49" s="58" t="s">
        <v>92</v>
      </c>
      <c r="B49" s="7">
        <v>420</v>
      </c>
    </row>
    <row r="50" spans="1:2">
      <c r="A50" s="55" t="s">
        <v>93</v>
      </c>
      <c r="B50" s="7">
        <v>294</v>
      </c>
    </row>
    <row r="51" spans="1:2">
      <c r="A51" s="58" t="s">
        <v>95</v>
      </c>
      <c r="B51" s="7">
        <v>730</v>
      </c>
    </row>
    <row r="52" spans="1:2">
      <c r="A52" s="65" t="s">
        <v>96</v>
      </c>
      <c r="B52" s="7">
        <v>1057</v>
      </c>
    </row>
    <row r="53" spans="1:2">
      <c r="A53" s="65" t="s">
        <v>97</v>
      </c>
      <c r="B53" s="7">
        <v>80</v>
      </c>
    </row>
    <row r="54" spans="1:2">
      <c r="A54" s="58"/>
      <c r="B54" s="7">
        <f>SUM(B47:B53)</f>
        <v>3328</v>
      </c>
    </row>
  </sheetData>
  <mergeCells count="4">
    <mergeCell ref="A1:F1"/>
    <mergeCell ref="A14:E14"/>
    <mergeCell ref="A36:C36"/>
    <mergeCell ref="A45:B4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G15" sqref="G15"/>
    </sheetView>
  </sheetViews>
  <sheetFormatPr defaultRowHeight="16.5"/>
  <cols>
    <col min="1" max="1" width="10.25" bestFit="1" customWidth="1"/>
    <col min="2" max="2" width="18.375" bestFit="1" customWidth="1"/>
    <col min="3" max="3" width="11.625" bestFit="1" customWidth="1"/>
    <col min="4" max="5" width="9.5" bestFit="1" customWidth="1"/>
  </cols>
  <sheetData>
    <row r="1" spans="1:5">
      <c r="A1" s="74" t="s">
        <v>116</v>
      </c>
      <c r="B1" s="74"/>
      <c r="C1" s="74"/>
      <c r="D1" s="74"/>
      <c r="E1" s="74"/>
    </row>
    <row r="2" spans="1:5">
      <c r="A2" s="67" t="s">
        <v>0</v>
      </c>
      <c r="B2" s="67" t="s">
        <v>4</v>
      </c>
      <c r="C2" s="2" t="s">
        <v>2</v>
      </c>
      <c r="D2" s="2" t="s">
        <v>3</v>
      </c>
      <c r="E2" s="8" t="s">
        <v>1</v>
      </c>
    </row>
    <row r="3" spans="1:5">
      <c r="A3" s="67">
        <v>1</v>
      </c>
      <c r="B3" s="67" t="s">
        <v>113</v>
      </c>
      <c r="C3" s="2">
        <v>12735</v>
      </c>
      <c r="D3" s="2"/>
      <c r="E3" s="8">
        <f>C3-D3</f>
        <v>12735</v>
      </c>
    </row>
    <row r="4" spans="1:5">
      <c r="A4" s="67">
        <v>2</v>
      </c>
      <c r="B4" s="61" t="s">
        <v>55</v>
      </c>
      <c r="C4" s="62"/>
      <c r="D4" s="62"/>
      <c r="E4" s="63">
        <f>E3+C4-D4</f>
        <v>12735</v>
      </c>
    </row>
    <row r="5" spans="1:5">
      <c r="A5" s="67">
        <v>3</v>
      </c>
      <c r="B5" s="67" t="s">
        <v>102</v>
      </c>
      <c r="C5" s="2"/>
      <c r="D5" s="2">
        <v>54820</v>
      </c>
      <c r="E5" s="8">
        <f t="shared" ref="E5:E8" si="0">E4+C5-D5</f>
        <v>-42085</v>
      </c>
    </row>
    <row r="6" spans="1:5">
      <c r="A6" s="67">
        <v>4</v>
      </c>
      <c r="B6" s="67" t="s">
        <v>8</v>
      </c>
      <c r="C6" s="2"/>
      <c r="D6" s="2">
        <v>2800</v>
      </c>
      <c r="E6" s="8">
        <f t="shared" si="0"/>
        <v>-44885</v>
      </c>
    </row>
    <row r="7" spans="1:5">
      <c r="A7" s="69">
        <v>5</v>
      </c>
      <c r="B7" s="69" t="s">
        <v>103</v>
      </c>
      <c r="C7" s="62"/>
      <c r="D7" s="62">
        <v>16320</v>
      </c>
      <c r="E7" s="63">
        <f t="shared" si="0"/>
        <v>-61205</v>
      </c>
    </row>
    <row r="8" spans="1:5">
      <c r="A8" s="67">
        <v>9</v>
      </c>
      <c r="B8" s="67" t="s">
        <v>35</v>
      </c>
      <c r="C8" s="2"/>
      <c r="D8" s="2">
        <v>5000</v>
      </c>
      <c r="E8" s="63">
        <f t="shared" si="0"/>
        <v>-66205</v>
      </c>
    </row>
    <row r="9" spans="1:5">
      <c r="A9" s="6"/>
      <c r="B9" s="6"/>
      <c r="C9" s="7">
        <f>SUM(C3:C7)</f>
        <v>12735</v>
      </c>
      <c r="D9" s="7">
        <f>SUM(D3:D8)</f>
        <v>78940</v>
      </c>
      <c r="E9" s="8">
        <f>C9-D9</f>
        <v>-66205</v>
      </c>
    </row>
    <row r="12" spans="1:5" ht="17.25" thickBot="1">
      <c r="A12" s="74" t="s">
        <v>34</v>
      </c>
      <c r="B12" s="74"/>
      <c r="C12" s="74"/>
      <c r="D12" s="74"/>
      <c r="E12" s="74"/>
    </row>
    <row r="13" spans="1:5">
      <c r="A13" s="11" t="s">
        <v>38</v>
      </c>
      <c r="B13" s="12" t="s">
        <v>10</v>
      </c>
      <c r="C13" s="12" t="s">
        <v>40</v>
      </c>
      <c r="D13" s="13" t="s">
        <v>21</v>
      </c>
      <c r="E13" s="14" t="s">
        <v>42</v>
      </c>
    </row>
    <row r="14" spans="1:5">
      <c r="A14" s="15">
        <v>44128</v>
      </c>
      <c r="B14" s="16">
        <v>837</v>
      </c>
      <c r="C14" s="16">
        <v>25</v>
      </c>
      <c r="D14" s="17"/>
      <c r="E14" s="18"/>
    </row>
    <row r="15" spans="1:5">
      <c r="A15" s="15" t="s">
        <v>43</v>
      </c>
      <c r="B15" s="16">
        <v>12</v>
      </c>
      <c r="C15" s="16"/>
      <c r="D15" s="17"/>
      <c r="E15" s="18"/>
    </row>
    <row r="16" spans="1:5">
      <c r="A16" s="15" t="s">
        <v>44</v>
      </c>
      <c r="B16" s="16">
        <v>5</v>
      </c>
      <c r="C16" s="16"/>
      <c r="D16" s="17"/>
      <c r="E16" s="18"/>
    </row>
    <row r="17" spans="1:7">
      <c r="A17" s="15" t="s">
        <v>45</v>
      </c>
      <c r="B17" s="16">
        <v>1</v>
      </c>
      <c r="C17" s="16"/>
      <c r="D17" s="17"/>
      <c r="E17" s="18"/>
    </row>
    <row r="18" spans="1:7">
      <c r="A18" s="15" t="s">
        <v>46</v>
      </c>
      <c r="B18" s="16">
        <v>9</v>
      </c>
      <c r="C18" s="16"/>
      <c r="D18" s="17"/>
      <c r="E18" s="18"/>
    </row>
    <row r="19" spans="1:7">
      <c r="A19" s="19" t="s">
        <v>18</v>
      </c>
      <c r="B19" s="16">
        <v>5</v>
      </c>
      <c r="C19" s="16"/>
      <c r="D19" s="17"/>
      <c r="E19" s="18"/>
    </row>
    <row r="20" spans="1:7">
      <c r="A20" s="19" t="s">
        <v>48</v>
      </c>
      <c r="B20" s="16">
        <v>5</v>
      </c>
      <c r="C20" s="16"/>
      <c r="D20" s="17"/>
      <c r="E20" s="18"/>
    </row>
    <row r="21" spans="1:7">
      <c r="A21" s="19" t="s">
        <v>49</v>
      </c>
      <c r="B21" s="16">
        <v>5</v>
      </c>
      <c r="C21" s="16">
        <v>1</v>
      </c>
      <c r="D21" s="17"/>
      <c r="E21" s="18"/>
      <c r="F21" t="s">
        <v>114</v>
      </c>
      <c r="G21" t="s">
        <v>115</v>
      </c>
    </row>
    <row r="22" spans="1:7" ht="17.25" thickBot="1">
      <c r="A22" s="23" t="s">
        <v>21</v>
      </c>
      <c r="B22" s="24">
        <f>SUM(B14:B21)</f>
        <v>879</v>
      </c>
      <c r="C22" s="24">
        <f>SUM(C14:C21)</f>
        <v>26</v>
      </c>
      <c r="D22" s="25">
        <f>B22+C22</f>
        <v>905</v>
      </c>
      <c r="E22" s="26">
        <f>B22*60+C22*80</f>
        <v>54820</v>
      </c>
      <c r="F22">
        <v>52820</v>
      </c>
      <c r="G22">
        <v>2000</v>
      </c>
    </row>
    <row r="25" spans="1:7">
      <c r="A25" s="75" t="s">
        <v>24</v>
      </c>
      <c r="B25" s="75"/>
      <c r="D25" s="74" t="s">
        <v>105</v>
      </c>
      <c r="E25" s="74"/>
    </row>
    <row r="26" spans="1:7">
      <c r="A26" s="68" t="s">
        <v>7</v>
      </c>
      <c r="B26" s="35">
        <v>44128</v>
      </c>
      <c r="D26" s="68" t="s">
        <v>7</v>
      </c>
      <c r="E26" s="35">
        <v>44128</v>
      </c>
    </row>
    <row r="27" spans="1:7">
      <c r="A27" s="68" t="s">
        <v>26</v>
      </c>
      <c r="B27" s="36" t="s">
        <v>99</v>
      </c>
      <c r="D27" s="68" t="s">
        <v>26</v>
      </c>
      <c r="E27" s="36" t="s">
        <v>110</v>
      </c>
    </row>
    <row r="28" spans="1:7">
      <c r="A28" s="68" t="s">
        <v>27</v>
      </c>
      <c r="B28" s="36" t="s">
        <v>100</v>
      </c>
      <c r="D28" s="68" t="s">
        <v>27</v>
      </c>
      <c r="E28" s="36" t="s">
        <v>106</v>
      </c>
    </row>
    <row r="29" spans="1:7">
      <c r="A29" s="68" t="s">
        <v>28</v>
      </c>
      <c r="B29" s="36" t="s">
        <v>101</v>
      </c>
      <c r="D29" s="78" t="s">
        <v>108</v>
      </c>
      <c r="E29" s="75"/>
    </row>
    <row r="30" spans="1:7">
      <c r="A30" s="68" t="s">
        <v>29</v>
      </c>
      <c r="B30" s="59">
        <f>8.5*160</f>
        <v>1360</v>
      </c>
      <c r="D30" s="67" t="s">
        <v>107</v>
      </c>
      <c r="E30" s="67">
        <v>5</v>
      </c>
    </row>
    <row r="31" spans="1:7">
      <c r="A31" s="68" t="s">
        <v>104</v>
      </c>
      <c r="B31" s="59">
        <v>12</v>
      </c>
      <c r="D31" s="67" t="s">
        <v>109</v>
      </c>
      <c r="E31" s="6">
        <v>2800</v>
      </c>
    </row>
    <row r="32" spans="1:7">
      <c r="A32" s="68" t="s">
        <v>80</v>
      </c>
      <c r="B32" s="59">
        <f>B30*B31</f>
        <v>16320</v>
      </c>
    </row>
    <row r="34" spans="1:2">
      <c r="A34" s="75" t="s">
        <v>70</v>
      </c>
      <c r="B34" s="75"/>
    </row>
    <row r="35" spans="1:2">
      <c r="A35" s="67" t="s">
        <v>4</v>
      </c>
      <c r="B35" s="2" t="s">
        <v>3</v>
      </c>
    </row>
    <row r="36" spans="1:2">
      <c r="A36" s="67"/>
      <c r="B36" s="7"/>
    </row>
    <row r="37" spans="1:2">
      <c r="A37" s="46"/>
      <c r="B37" s="7"/>
    </row>
    <row r="38" spans="1:2">
      <c r="A38" s="67"/>
      <c r="B38" s="7"/>
    </row>
    <row r="39" spans="1:2">
      <c r="A39" s="55"/>
      <c r="B39" s="7"/>
    </row>
    <row r="40" spans="1:2">
      <c r="A40" s="67"/>
      <c r="B40" s="7"/>
    </row>
    <row r="41" spans="1:2">
      <c r="A41" s="67"/>
      <c r="B41" s="7"/>
    </row>
  </sheetData>
  <mergeCells count="6">
    <mergeCell ref="D29:E29"/>
    <mergeCell ref="A1:E1"/>
    <mergeCell ref="A12:E12"/>
    <mergeCell ref="A34:B34"/>
    <mergeCell ref="A25:B25"/>
    <mergeCell ref="D25:E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0919+0920費用總表</vt:lpstr>
      <vt:lpstr>0926+0927費用總表</vt:lpstr>
      <vt:lpstr>1025義民節費用總表</vt:lpstr>
      <vt:lpstr>'0919+0920費用總表'!Print_Area</vt:lpstr>
      <vt:lpstr>'0926+0927費用總表'!Print_Area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costco</dc:creator>
  <cp:lastModifiedBy>user</cp:lastModifiedBy>
  <cp:lastPrinted>2020-09-26T12:08:54Z</cp:lastPrinted>
  <dcterms:created xsi:type="dcterms:W3CDTF">2020-09-11T08:33:19Z</dcterms:created>
  <dcterms:modified xsi:type="dcterms:W3CDTF">2020-10-19T08:21:15Z</dcterms:modified>
</cp:coreProperties>
</file>