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646F1481-BC88-4AD0-A5AD-111086F71F8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I50" i="1"/>
  <c r="J50" i="1"/>
  <c r="K50" i="1"/>
  <c r="L50" i="1"/>
  <c r="G50" i="1"/>
  <c r="H49" i="1"/>
  <c r="I49" i="1"/>
  <c r="J49" i="1"/>
  <c r="K49" i="1"/>
  <c r="L49" i="1"/>
  <c r="G49" i="1"/>
  <c r="H47" i="1"/>
  <c r="I47" i="1"/>
  <c r="J47" i="1"/>
  <c r="K47" i="1"/>
  <c r="L47" i="1"/>
  <c r="G47" i="1"/>
  <c r="N44" i="1"/>
  <c r="M44" i="1"/>
  <c r="L44" i="1"/>
  <c r="K44" i="1"/>
  <c r="J44" i="1"/>
  <c r="I44" i="1"/>
  <c r="H44" i="1"/>
  <c r="G44" i="1"/>
  <c r="L38" i="1"/>
  <c r="K38" i="1"/>
  <c r="J38" i="1"/>
  <c r="I38" i="1"/>
  <c r="H38" i="1"/>
  <c r="G38" i="1"/>
  <c r="J37" i="1"/>
  <c r="L36" i="1"/>
  <c r="L37" i="1" s="1"/>
  <c r="K36" i="1"/>
  <c r="K37" i="1" s="1"/>
  <c r="J36" i="1"/>
  <c r="I36" i="1"/>
  <c r="H36" i="1"/>
  <c r="H37" i="1" s="1"/>
  <c r="G36" i="1"/>
  <c r="G37" i="1" s="1"/>
  <c r="K35" i="1"/>
  <c r="K39" i="1" s="1"/>
  <c r="J35" i="1"/>
  <c r="I35" i="1"/>
  <c r="I39" i="1" s="1"/>
  <c r="L34" i="1"/>
  <c r="L35" i="1" s="1"/>
  <c r="L39" i="1" s="1"/>
  <c r="K34" i="1"/>
  <c r="J34" i="1"/>
  <c r="I34" i="1"/>
  <c r="H34" i="1"/>
  <c r="H35" i="1" s="1"/>
  <c r="H39" i="1" s="1"/>
  <c r="G34" i="1"/>
  <c r="G35" i="1" s="1"/>
  <c r="J39" i="1" l="1"/>
  <c r="G39" i="1"/>
  <c r="J40" i="1"/>
  <c r="J41" i="1" s="1"/>
  <c r="K40" i="1"/>
  <c r="K41" i="1" s="1"/>
  <c r="H40" i="1"/>
  <c r="H41" i="1" s="1"/>
  <c r="G40" i="1"/>
  <c r="G41" i="1" s="1"/>
  <c r="L40" i="1"/>
  <c r="L41" i="1" s="1"/>
  <c r="I37" i="1"/>
  <c r="I40" i="1" s="1"/>
  <c r="I41" i="1" s="1"/>
</calcChain>
</file>

<file path=xl/sharedStrings.xml><?xml version="1.0" encoding="utf-8"?>
<sst xmlns="http://schemas.openxmlformats.org/spreadsheetml/2006/main" count="56" uniqueCount="55">
  <si>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</si>
  <si>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</si>
  <si>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</si>
  <si>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</si>
  <si>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</si>
  <si>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</si>
  <si>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</si>
  <si>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</si>
  <si>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</si>
  <si>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</si>
  <si>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</si>
  <si>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</si>
  <si>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</si>
  <si>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</si>
  <si>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</si>
  <si>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</si>
  <si>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</si>
  <si>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</si>
  <si>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</si>
  <si>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</si>
  <si>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</si>
  <si>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</si>
  <si>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</si>
  <si>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</si>
  <si>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</si>
  <si>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</si>
  <si>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</si>
  <si>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</si>
  <si>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</si>
  <si>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</si>
  <si>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</si>
  <si>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</si>
  <si>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</si>
  <si>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</si>
  <si>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</si>
  <si>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</si>
  <si>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</si>
  <si>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</si>
  <si>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</si>
  <si>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</si>
  <si>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</si>
  <si>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Outer diameter/in</t>
  </si>
  <si>
    <t>Self weight + down force</t>
  </si>
  <si>
    <t>Corner Inner</t>
  </si>
  <si>
    <t>Corner Outer</t>
  </si>
  <si>
    <t>Braking</t>
  </si>
  <si>
    <t>Brake + Corner Inner</t>
  </si>
  <si>
    <t>Brake + Corner Outer</t>
  </si>
  <si>
    <t>SWG</t>
  </si>
  <si>
    <t>Inches</t>
  </si>
  <si>
    <t>SWG smaller than this</t>
  </si>
  <si>
    <t>Density / kgm^-3</t>
  </si>
  <si>
    <t>Thickness/in</t>
  </si>
  <si>
    <t>SWG chosen</t>
  </si>
  <si>
    <t>Mass/g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</si>
</sst>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E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  <xf numFmtId="0" fontId="18" fillId="37" borderId="0" xfId="0" applyFont="1" applyFill="1" applyAlignment="1">
      <alignment horizontal="center" vertical="center" wrapText="1"/>
    </xf>
    <xf numFmtId="0" fontId="18" fillId="38" borderId="0" xfId="0" applyFont="1" applyFill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164" fontId="18" fillId="37" borderId="0" xfId="0" applyNumberFormat="1" applyFont="1" applyFill="1" applyAlignment="1">
      <alignment horizontal="center" vertical="center" wrapText="1"/>
    </xf>
    <xf numFmtId="164" fontId="18" fillId="38" borderId="0" xfId="0" applyNumberFormat="1" applyFont="1" applyFill="1" applyAlignment="1">
      <alignment horizontal="center" vertical="center" wrapText="1"/>
    </xf>
    <xf numFmtId="164" fontId="18" fillId="39" borderId="0" xfId="0" applyNumberFormat="1" applyFont="1" applyFill="1" applyAlignment="1">
      <alignment horizontal="center" vertical="center" wrapText="1"/>
    </xf>
    <xf numFmtId="0" fontId="0" fillId="0" borderId="0" xfId="0" applyFill="1"/>
    <xf numFmtId="0" fontId="18" fillId="0" borderId="0" xfId="0" applyFont="1" applyFill="1" applyAlignment="1">
      <alignment horizontal="center" vertical="center" wrapText="1"/>
    </xf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T55"/>
  <sheetViews>
    <sheetView tabSelected="1" topLeftCell="A7" zoomScale="85" zoomScaleNormal="85" workbookViewId="0">
      <selection activeCell="I40" sqref="I40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0" spans="12:12" x14ac:dyDescent="0.3">
      <c r="L10" s="1"/>
    </row>
    <row r="14" spans="12:12" x14ac:dyDescent="0.3">
      <c r="L14" s="1"/>
    </row>
    <row r="19" spans="1:20" x14ac:dyDescent="0.3">
      <c r="L19" s="1"/>
    </row>
    <row r="20" spans="1:20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</row>
    <row r="21" spans="1:20" x14ac:dyDescent="0.3">
      <c r="A21">
        <v>0</v>
      </c>
      <c r="B21" t="s">
        <v>42</v>
      </c>
      <c r="C21">
        <v>0</v>
      </c>
      <c r="D21">
        <v>0</v>
      </c>
      <c r="E21">
        <v>1400</v>
      </c>
      <c r="F21">
        <v>0</v>
      </c>
      <c r="G21">
        <v>110.386091409073</v>
      </c>
      <c r="H21">
        <v>-373.80247317083303</v>
      </c>
      <c r="I21">
        <v>340.83681228383398</v>
      </c>
      <c r="J21">
        <v>1387.33052559116</v>
      </c>
      <c r="K21">
        <v>-1993.9242917311899</v>
      </c>
      <c r="L21" s="1">
        <v>-1.7101077498526901E-11</v>
      </c>
      <c r="M21">
        <v>308.084192385476</v>
      </c>
      <c r="N21">
        <v>1687.0969448803301</v>
      </c>
    </row>
    <row r="22" spans="1:20" x14ac:dyDescent="0.3">
      <c r="A22">
        <v>1</v>
      </c>
      <c r="B22" t="s">
        <v>43</v>
      </c>
      <c r="C22">
        <v>0</v>
      </c>
      <c r="D22">
        <v>-649</v>
      </c>
      <c r="E22">
        <v>405</v>
      </c>
      <c r="F22">
        <v>0</v>
      </c>
      <c r="G22">
        <v>-132.728735936123</v>
      </c>
      <c r="H22">
        <v>449.46178563299202</v>
      </c>
      <c r="I22">
        <v>794.40762432230201</v>
      </c>
      <c r="J22">
        <v>-1268.39374311546</v>
      </c>
      <c r="K22">
        <v>-519.83154750181905</v>
      </c>
      <c r="L22" s="1">
        <v>3.0422151776898698E-11</v>
      </c>
      <c r="M22">
        <v>370.44182736478098</v>
      </c>
      <c r="N22">
        <v>723.57562337367403</v>
      </c>
    </row>
    <row r="23" spans="1:20" x14ac:dyDescent="0.3">
      <c r="A23">
        <v>2</v>
      </c>
      <c r="B23" t="s">
        <v>44</v>
      </c>
      <c r="C23">
        <v>0</v>
      </c>
      <c r="D23">
        <v>-3832</v>
      </c>
      <c r="E23">
        <v>2395</v>
      </c>
      <c r="F23">
        <v>0</v>
      </c>
      <c r="G23">
        <v>-783.40165954346298</v>
      </c>
      <c r="H23">
        <v>2652.8476014094499</v>
      </c>
      <c r="I23">
        <v>4691.4531445407201</v>
      </c>
      <c r="J23">
        <v>-7485.5338944057203</v>
      </c>
      <c r="K23">
        <v>-3074.5847839714402</v>
      </c>
      <c r="L23" s="1">
        <v>1.7958155709013601E-10</v>
      </c>
      <c r="M23">
        <v>2186.4499821767699</v>
      </c>
      <c r="N23">
        <v>4268.9845108996196</v>
      </c>
    </row>
    <row r="24" spans="1:20" x14ac:dyDescent="0.3">
      <c r="A24">
        <v>3</v>
      </c>
      <c r="B24" t="s">
        <v>45</v>
      </c>
      <c r="C24">
        <v>1002</v>
      </c>
      <c r="D24">
        <v>0</v>
      </c>
      <c r="E24">
        <v>626</v>
      </c>
      <c r="F24">
        <v>0</v>
      </c>
      <c r="G24">
        <v>-917.69788811805904</v>
      </c>
      <c r="H24">
        <v>330.18194587824598</v>
      </c>
      <c r="I24">
        <v>3292.6123933293902</v>
      </c>
      <c r="J24">
        <v>-1222.39082618733</v>
      </c>
      <c r="K24">
        <v>-891.42344764700101</v>
      </c>
      <c r="L24">
        <v>-265.80069791790601</v>
      </c>
      <c r="M24">
        <v>729.81823763093496</v>
      </c>
      <c r="N24">
        <v>2340.88517176902</v>
      </c>
    </row>
    <row r="25" spans="1:20" x14ac:dyDescent="0.3">
      <c r="A25">
        <v>4</v>
      </c>
      <c r="B25" t="s">
        <v>46</v>
      </c>
      <c r="C25">
        <v>473</v>
      </c>
      <c r="D25">
        <v>-473</v>
      </c>
      <c r="E25">
        <v>418</v>
      </c>
      <c r="F25">
        <v>0</v>
      </c>
      <c r="G25">
        <v>-543.55425232651396</v>
      </c>
      <c r="H25">
        <v>529.543100051838</v>
      </c>
      <c r="I25">
        <v>2091.2331874541001</v>
      </c>
      <c r="J25">
        <v>-1672.57316601206</v>
      </c>
      <c r="K25">
        <v>-553.73066545624704</v>
      </c>
      <c r="L25">
        <v>-125.47278454605301</v>
      </c>
      <c r="M25">
        <v>422.219967041264</v>
      </c>
      <c r="N25">
        <v>1101.2896315175301</v>
      </c>
    </row>
    <row r="26" spans="1:20" x14ac:dyDescent="0.3">
      <c r="A26">
        <v>5</v>
      </c>
      <c r="B26" t="s">
        <v>47</v>
      </c>
      <c r="C26">
        <v>1435</v>
      </c>
      <c r="D26">
        <v>-1435</v>
      </c>
      <c r="E26">
        <v>1268</v>
      </c>
      <c r="F26">
        <v>0</v>
      </c>
      <c r="G26">
        <v>-1649.06037210208</v>
      </c>
      <c r="H26">
        <v>1606.5792192198301</v>
      </c>
      <c r="I26">
        <v>6344.4049809206899</v>
      </c>
      <c r="J26">
        <v>-5074.4352979959704</v>
      </c>
      <c r="K26">
        <v>-1679.7241134073499</v>
      </c>
      <c r="L26">
        <v>-380.662676159802</v>
      </c>
      <c r="M26">
        <v>1280.9604169399599</v>
      </c>
      <c r="N26">
        <v>3341.08763721481</v>
      </c>
    </row>
    <row r="27" spans="1:20" x14ac:dyDescent="0.3">
      <c r="A27">
        <v>6</v>
      </c>
      <c r="B27" t="s">
        <v>13</v>
      </c>
      <c r="C27">
        <v>0</v>
      </c>
      <c r="D27">
        <v>-3832</v>
      </c>
      <c r="E27">
        <v>405</v>
      </c>
      <c r="F27">
        <v>0</v>
      </c>
      <c r="G27">
        <v>-1649.06037210208</v>
      </c>
      <c r="H27">
        <v>-373.80247317083303</v>
      </c>
      <c r="I27">
        <v>340.83681228383398</v>
      </c>
      <c r="J27">
        <v>-7485.5338944057203</v>
      </c>
      <c r="K27">
        <v>-3074.5847839714402</v>
      </c>
      <c r="L27">
        <v>-380.662676159802</v>
      </c>
      <c r="M27">
        <v>308.084192385476</v>
      </c>
      <c r="N27">
        <v>723.57562337367403</v>
      </c>
    </row>
    <row r="28" spans="1:20" x14ac:dyDescent="0.3">
      <c r="A28">
        <v>7</v>
      </c>
      <c r="B28" t="s">
        <v>14</v>
      </c>
      <c r="C28">
        <v>1435</v>
      </c>
      <c r="D28">
        <v>0</v>
      </c>
      <c r="E28">
        <v>2395</v>
      </c>
      <c r="F28">
        <v>0</v>
      </c>
      <c r="G28">
        <v>110.386091409073</v>
      </c>
      <c r="H28">
        <v>2652.8476014094499</v>
      </c>
      <c r="I28">
        <v>6344.4049809206899</v>
      </c>
      <c r="J28">
        <v>1387.33052559116</v>
      </c>
      <c r="K28">
        <v>-519.83154750181905</v>
      </c>
      <c r="L28" s="1">
        <v>1.7958155709013601E-10</v>
      </c>
      <c r="M28">
        <v>2186.4499821767699</v>
      </c>
      <c r="N28">
        <v>4268.9845108996196</v>
      </c>
    </row>
    <row r="29" spans="1:20" x14ac:dyDescent="0.3">
      <c r="G29" s="13" t="s">
        <v>15</v>
      </c>
      <c r="H29" s="13"/>
      <c r="I29" s="13"/>
      <c r="J29" s="13"/>
      <c r="K29" s="13"/>
      <c r="L29" s="13"/>
      <c r="M29" s="13"/>
      <c r="N29" s="13"/>
      <c r="P29" t="s">
        <v>49</v>
      </c>
      <c r="Q29" t="s">
        <v>48</v>
      </c>
      <c r="T29" s="20"/>
    </row>
    <row r="30" spans="1:20" x14ac:dyDescent="0.3">
      <c r="B30" s="2" t="s">
        <v>16</v>
      </c>
      <c r="C30" s="3">
        <v>210000000000</v>
      </c>
      <c r="P30" s="17">
        <v>0.32400000000000001</v>
      </c>
      <c r="Q30" s="14">
        <v>0</v>
      </c>
      <c r="T30" s="21"/>
    </row>
    <row r="31" spans="1:20" x14ac:dyDescent="0.3">
      <c r="B31" s="2" t="s">
        <v>17</v>
      </c>
      <c r="C31" s="3">
        <v>240000000</v>
      </c>
      <c r="G31" s="13" t="s">
        <v>18</v>
      </c>
      <c r="H31" s="13"/>
      <c r="I31" s="13" t="s">
        <v>19</v>
      </c>
      <c r="J31" s="13"/>
      <c r="K31" s="2" t="s">
        <v>20</v>
      </c>
      <c r="L31" s="2" t="s">
        <v>21</v>
      </c>
      <c r="N31" s="2" t="s">
        <v>22</v>
      </c>
      <c r="P31" s="18">
        <v>0.3</v>
      </c>
      <c r="Q31" s="15">
        <v>1</v>
      </c>
      <c r="T31" s="21"/>
    </row>
    <row r="32" spans="1:20" x14ac:dyDescent="0.3">
      <c r="B32" s="2" t="s">
        <v>51</v>
      </c>
      <c r="C32" s="4">
        <v>7850</v>
      </c>
      <c r="F32" s="2" t="s">
        <v>23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24</v>
      </c>
      <c r="P32" s="17">
        <v>0.27600000000000002</v>
      </c>
      <c r="Q32" s="14">
        <v>2</v>
      </c>
      <c r="T32" s="21"/>
    </row>
    <row r="33" spans="2:20" x14ac:dyDescent="0.3">
      <c r="F33" s="2" t="s">
        <v>41</v>
      </c>
      <c r="G33" s="12">
        <v>0.5</v>
      </c>
      <c r="H33" s="12">
        <v>0.5</v>
      </c>
      <c r="I33" s="12">
        <v>0.75</v>
      </c>
      <c r="J33" s="12">
        <v>0.75</v>
      </c>
      <c r="K33" s="12">
        <v>0.5</v>
      </c>
      <c r="L33" s="12">
        <v>0.5</v>
      </c>
      <c r="N33" s="5" t="s">
        <v>26</v>
      </c>
      <c r="P33" s="18">
        <v>0.252</v>
      </c>
      <c r="Q33" s="15">
        <v>3</v>
      </c>
      <c r="T33" s="21"/>
    </row>
    <row r="34" spans="2:20" x14ac:dyDescent="0.3">
      <c r="F34" s="2" t="s">
        <v>36</v>
      </c>
      <c r="G34" s="5">
        <f>G33*25.4</f>
        <v>12.7</v>
      </c>
      <c r="H34" s="5">
        <f t="shared" ref="H34:L34" si="0">H33*25.4</f>
        <v>12.7</v>
      </c>
      <c r="I34" s="5">
        <f t="shared" si="0"/>
        <v>19.049999999999997</v>
      </c>
      <c r="J34" s="5">
        <f t="shared" si="0"/>
        <v>19.049999999999997</v>
      </c>
      <c r="K34" s="5">
        <f t="shared" si="0"/>
        <v>12.7</v>
      </c>
      <c r="L34" s="5">
        <f t="shared" si="0"/>
        <v>12.7</v>
      </c>
      <c r="N34" s="7" t="s">
        <v>30</v>
      </c>
      <c r="P34" s="17">
        <v>0.23200000000000001</v>
      </c>
      <c r="Q34" s="14">
        <v>4</v>
      </c>
      <c r="T34" s="21"/>
    </row>
    <row r="35" spans="2:20" x14ac:dyDescent="0.3">
      <c r="B35" s="2" t="s">
        <v>25</v>
      </c>
      <c r="C35" s="4">
        <v>2</v>
      </c>
      <c r="F35" s="2" t="s">
        <v>37</v>
      </c>
      <c r="G35" s="5">
        <f>G34/2000</f>
        <v>6.3499999999999997E-3</v>
      </c>
      <c r="H35" s="5">
        <f t="shared" ref="H35:L35" si="1">H34/2000</f>
        <v>6.3499999999999997E-3</v>
      </c>
      <c r="I35" s="5">
        <f t="shared" si="1"/>
        <v>9.5249999999999987E-3</v>
      </c>
      <c r="J35" s="5">
        <f t="shared" si="1"/>
        <v>9.5249999999999987E-3</v>
      </c>
      <c r="K35" s="5">
        <f t="shared" si="1"/>
        <v>6.3499999999999997E-3</v>
      </c>
      <c r="L35" s="5">
        <f t="shared" si="1"/>
        <v>6.3499999999999997E-3</v>
      </c>
      <c r="P35" s="18">
        <v>0.21199999999999999</v>
      </c>
      <c r="Q35" s="15">
        <v>5</v>
      </c>
      <c r="T35" s="21"/>
    </row>
    <row r="36" spans="2:20" x14ac:dyDescent="0.3">
      <c r="B36" s="2" t="s">
        <v>27</v>
      </c>
      <c r="C36" s="4">
        <v>2</v>
      </c>
      <c r="E36" s="2" t="s">
        <v>28</v>
      </c>
      <c r="F36" s="2" t="s">
        <v>29</v>
      </c>
      <c r="G36" s="6">
        <f t="shared" ref="G36:L36" si="2">-G27*(G32/1000)^2/(PI()^2*$C30/$C35)</f>
        <v>2.9013709679793535E-10</v>
      </c>
      <c r="H36" s="6">
        <f t="shared" si="2"/>
        <v>1.6211561488084807E-11</v>
      </c>
      <c r="I36" s="6">
        <f t="shared" si="2"/>
        <v>-8.6217886455385851E-11</v>
      </c>
      <c r="J36" s="6">
        <f t="shared" si="2"/>
        <v>8.3500979662732008E-10</v>
      </c>
      <c r="K36" s="6">
        <f t="shared" si="2"/>
        <v>3.9742904200681829E-10</v>
      </c>
      <c r="L36" s="6">
        <f t="shared" si="2"/>
        <v>5.7022164111037329E-11</v>
      </c>
      <c r="P36" s="17">
        <v>0.192</v>
      </c>
      <c r="Q36" s="14">
        <v>6</v>
      </c>
      <c r="T36" s="21"/>
    </row>
    <row r="37" spans="2:20" x14ac:dyDescent="0.3">
      <c r="B37" s="2" t="s">
        <v>31</v>
      </c>
      <c r="C37" s="4">
        <v>2</v>
      </c>
      <c r="F37" s="2" t="s">
        <v>38</v>
      </c>
      <c r="G37" s="8">
        <f>IF(G36&gt;0,(G35-((-G36+PI() * (G35)^4/4)*4/PI())^0.25)*1000,"Tension only")</f>
        <v>0.39626147457325156</v>
      </c>
      <c r="H37" s="8">
        <f t="shared" ref="H37:L37" si="3">IF(H36&gt;0,(H35-((-H36+PI() * (H35)^4/4)*4/PI())^0.25)*1000,"Tension only")</f>
        <v>2.0250316452383697E-2</v>
      </c>
      <c r="I37" s="8" t="str">
        <f t="shared" si="3"/>
        <v>Tension only</v>
      </c>
      <c r="J37" s="8">
        <f t="shared" si="3"/>
        <v>0.32370259865591339</v>
      </c>
      <c r="K37" s="8">
        <f t="shared" si="3"/>
        <v>0.56513763513831727</v>
      </c>
      <c r="L37" s="8">
        <f t="shared" si="3"/>
        <v>7.2106922734982773E-2</v>
      </c>
      <c r="P37" s="18">
        <v>0.17599999999999999</v>
      </c>
      <c r="Q37" s="15">
        <v>7</v>
      </c>
      <c r="T37" s="21"/>
    </row>
    <row r="38" spans="2:20" x14ac:dyDescent="0.3">
      <c r="E38" s="2" t="s">
        <v>32</v>
      </c>
      <c r="F38" s="2" t="s">
        <v>33</v>
      </c>
      <c r="G38" s="6">
        <f t="shared" ref="G38:L38" si="4">G28/$C31*$C36</f>
        <v>9.1988409507560837E-7</v>
      </c>
      <c r="H38" s="6">
        <f t="shared" si="4"/>
        <v>2.2107063345078749E-5</v>
      </c>
      <c r="I38" s="6">
        <f t="shared" si="4"/>
        <v>5.2870041507672415E-5</v>
      </c>
      <c r="J38" s="6">
        <f t="shared" si="4"/>
        <v>1.1561087713259666E-5</v>
      </c>
      <c r="K38" s="6">
        <f t="shared" si="4"/>
        <v>-4.3319295625151589E-6</v>
      </c>
      <c r="L38" s="6">
        <f t="shared" si="4"/>
        <v>1.4965129757511335E-18</v>
      </c>
      <c r="P38" s="17">
        <v>0.16</v>
      </c>
      <c r="Q38" s="14">
        <v>8</v>
      </c>
      <c r="T38" s="21"/>
    </row>
    <row r="39" spans="2:20" x14ac:dyDescent="0.3">
      <c r="F39" s="2" t="s">
        <v>38</v>
      </c>
      <c r="G39" s="8">
        <f>(G35-(G35^2-G38/PI())^0.5)*1000</f>
        <v>2.3097772338013557E-2</v>
      </c>
      <c r="H39" s="8">
        <f t="shared" ref="H39:L39" si="5">(H35-(H35^2-H38/PI())^0.5)*1000</f>
        <v>0.58063234116856322</v>
      </c>
      <c r="I39" s="8">
        <f t="shared" si="5"/>
        <v>0.92868869193533066</v>
      </c>
      <c r="J39" s="8">
        <f t="shared" si="5"/>
        <v>0.1951759670489224</v>
      </c>
      <c r="K39" s="8">
        <f t="shared" si="5"/>
        <v>-0.10766180641262786</v>
      </c>
      <c r="L39" s="8">
        <f t="shared" si="5"/>
        <v>3.7296554733501353E-14</v>
      </c>
      <c r="P39" s="18">
        <v>0.14399999999999999</v>
      </c>
      <c r="Q39" s="15">
        <v>9</v>
      </c>
      <c r="T39" s="21"/>
    </row>
    <row r="40" spans="2:20" x14ac:dyDescent="0.3">
      <c r="E40" s="2" t="s">
        <v>34</v>
      </c>
      <c r="F40" s="2" t="s">
        <v>39</v>
      </c>
      <c r="G40" s="9">
        <f t="shared" ref="G40:L40" si="6">MAX(G39,G37)</f>
        <v>0.39626147457325156</v>
      </c>
      <c r="H40" s="9">
        <f t="shared" si="6"/>
        <v>0.58063234116856322</v>
      </c>
      <c r="I40" s="9">
        <f t="shared" si="6"/>
        <v>0.92868869193533066</v>
      </c>
      <c r="J40" s="9">
        <f t="shared" si="6"/>
        <v>0.32370259865591339</v>
      </c>
      <c r="K40" s="9">
        <f t="shared" si="6"/>
        <v>0.56513763513831727</v>
      </c>
      <c r="L40" s="9">
        <f t="shared" si="6"/>
        <v>7.2106922734982773E-2</v>
      </c>
      <c r="P40" s="17">
        <v>0.128</v>
      </c>
      <c r="Q40" s="14">
        <v>10</v>
      </c>
      <c r="T40" s="21"/>
    </row>
    <row r="41" spans="2:20" x14ac:dyDescent="0.3">
      <c r="E41" s="10"/>
      <c r="F41" s="2" t="s">
        <v>40</v>
      </c>
      <c r="G41" s="11">
        <f>G40/25.4</f>
        <v>1.5600845455639827E-2</v>
      </c>
      <c r="H41" s="11">
        <f t="shared" ref="H41:L41" si="7">H40/25.4</f>
        <v>2.2859540990888317E-2</v>
      </c>
      <c r="I41" s="11">
        <f t="shared" si="7"/>
        <v>3.6562546926587822E-2</v>
      </c>
      <c r="J41" s="11">
        <f t="shared" si="7"/>
        <v>1.2744196797476905E-2</v>
      </c>
      <c r="K41" s="11">
        <f t="shared" si="7"/>
        <v>2.2249513194421942E-2</v>
      </c>
      <c r="L41" s="11">
        <f t="shared" si="7"/>
        <v>2.8388552257867235E-3</v>
      </c>
      <c r="P41" s="18">
        <v>0.11600000000000001</v>
      </c>
      <c r="Q41" s="15">
        <v>11</v>
      </c>
      <c r="T41" s="21"/>
    </row>
    <row r="42" spans="2:20" x14ac:dyDescent="0.3">
      <c r="P42" s="17">
        <v>0.104</v>
      </c>
      <c r="Q42" s="14">
        <v>12</v>
      </c>
      <c r="T42" s="21"/>
    </row>
    <row r="43" spans="2:20" x14ac:dyDescent="0.3">
      <c r="G43" s="13" t="s">
        <v>35</v>
      </c>
      <c r="H43" s="13"/>
      <c r="I43" s="13"/>
      <c r="J43" s="13"/>
      <c r="K43" s="13"/>
      <c r="L43" s="13"/>
      <c r="M43" s="13"/>
      <c r="N43" s="13"/>
      <c r="P43" s="18">
        <v>9.1999999999999998E-2</v>
      </c>
      <c r="Q43" s="15">
        <v>13</v>
      </c>
      <c r="T43" s="21"/>
    </row>
    <row r="44" spans="2:20" x14ac:dyDescent="0.3">
      <c r="G44" s="7">
        <f>MAX(ABS(G27),ABS(G28))*$C37</f>
        <v>3298.12074420416</v>
      </c>
      <c r="H44" s="7">
        <f>MAX(ABS(H27),ABS(H28))*$C37</f>
        <v>5305.6952028188998</v>
      </c>
      <c r="I44" s="7">
        <f>MAX(ABS(I27),ABS(I28))*$C37</f>
        <v>12688.80996184138</v>
      </c>
      <c r="J44" s="7">
        <f>MAX(ABS(J27),ABS(J28))*$C37</f>
        <v>14971.067788811441</v>
      </c>
      <c r="K44" s="7">
        <f t="shared" ref="K44:L44" si="8">MAX(ABS(K27),ABS(K28))*$C37</f>
        <v>6149.1695679428803</v>
      </c>
      <c r="L44" s="7">
        <f t="shared" si="8"/>
        <v>761.32535231960401</v>
      </c>
      <c r="M44" s="7">
        <f>MAX(ABS(M27),ABS(M28))*$C37</f>
        <v>4372.8999643535399</v>
      </c>
      <c r="N44" s="7">
        <f>MAX(ABS(N27),ABS(N28))*$C37</f>
        <v>8537.9690217992393</v>
      </c>
      <c r="P44" s="17">
        <v>0.08</v>
      </c>
      <c r="Q44" s="14">
        <v>14</v>
      </c>
      <c r="T44" s="21"/>
    </row>
    <row r="45" spans="2:20" x14ac:dyDescent="0.3">
      <c r="P45" s="18">
        <v>7.1999999999999995E-2</v>
      </c>
      <c r="Q45" s="15">
        <v>15</v>
      </c>
      <c r="T45" s="21"/>
    </row>
    <row r="46" spans="2:20" x14ac:dyDescent="0.3">
      <c r="P46" s="17">
        <v>6.4000000000000001E-2</v>
      </c>
      <c r="Q46" s="14">
        <v>16</v>
      </c>
      <c r="T46" s="21"/>
    </row>
    <row r="47" spans="2:20" x14ac:dyDescent="0.3">
      <c r="F47" s="2" t="s">
        <v>50</v>
      </c>
      <c r="G47" s="7">
        <f>_xlfn.XLOOKUP(G41,$P$30:$P$55,$Q$30:$Q$55,"Not Found",1,1)</f>
        <v>25</v>
      </c>
      <c r="H47" s="7">
        <f>_xlfn.XLOOKUP(H41,$P$30:$P$55,$Q$30:$Q$55,"Not Found",1,1)</f>
        <v>23</v>
      </c>
      <c r="I47" s="7">
        <f>_xlfn.XLOOKUP(I41,$P$30:$P$55,$Q$30:$Q$55,"Not Found",1,1)</f>
        <v>19</v>
      </c>
      <c r="J47" s="7">
        <f>_xlfn.XLOOKUP(J41,$P$30:$P$55,$Q$30:$Q$55,"Not Found",1,1)</f>
        <v>25</v>
      </c>
      <c r="K47" s="7">
        <f>_xlfn.XLOOKUP(K41,$P$30:$P$55,$Q$30:$Q$55,"Not Found",1,1)</f>
        <v>23</v>
      </c>
      <c r="L47" s="7">
        <f>_xlfn.XLOOKUP(L41,$P$30:$P$55,$Q$30:$Q$55,"Not Found",1,1)</f>
        <v>25</v>
      </c>
      <c r="P47" s="18">
        <v>5.6000000000000001E-2</v>
      </c>
      <c r="Q47" s="15">
        <v>17</v>
      </c>
      <c r="T47" s="21"/>
    </row>
    <row r="48" spans="2:20" x14ac:dyDescent="0.3">
      <c r="F48" s="2" t="s">
        <v>53</v>
      </c>
      <c r="G48" s="4">
        <v>16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P48" s="17">
        <v>4.8000000000000001E-2</v>
      </c>
      <c r="Q48" s="14">
        <v>18</v>
      </c>
      <c r="T48" s="21"/>
    </row>
    <row r="49" spans="6:20" x14ac:dyDescent="0.3">
      <c r="F49" s="2" t="s">
        <v>52</v>
      </c>
      <c r="G49" s="5">
        <f>INDEX($P$30:$P$55,MATCH(G48,$Q$30:$Q$55,0))</f>
        <v>6.4000000000000001E-2</v>
      </c>
      <c r="H49" s="5">
        <f t="shared" ref="H49:L49" si="9">INDEX($P$30:$P$55,MATCH(H48,$Q$30:$Q$55,0))</f>
        <v>3.5999999999999997E-2</v>
      </c>
      <c r="I49" s="5">
        <f t="shared" si="9"/>
        <v>3.5999999999999997E-2</v>
      </c>
      <c r="J49" s="5">
        <f t="shared" si="9"/>
        <v>3.5999999999999997E-2</v>
      </c>
      <c r="K49" s="5">
        <f t="shared" si="9"/>
        <v>3.5999999999999997E-2</v>
      </c>
      <c r="L49" s="5">
        <f t="shared" si="9"/>
        <v>3.5999999999999997E-2</v>
      </c>
      <c r="P49" s="18">
        <v>0.04</v>
      </c>
      <c r="Q49" s="15">
        <v>19</v>
      </c>
      <c r="T49" s="21"/>
    </row>
    <row r="50" spans="6:20" x14ac:dyDescent="0.3">
      <c r="F50" s="2" t="s">
        <v>54</v>
      </c>
      <c r="G50" s="22">
        <f>(G34^2/4 - (G34-2*G49*25.4)^2/4)*PI()*G32*$C$32*1000^-3*1000</f>
        <v>189.57510314714472</v>
      </c>
      <c r="H50" s="22">
        <f t="shared" ref="H50:L50" si="10">(H34^2/4 - (H34-2*H49*25.4)^2/4)*PI()*H32*$C$32*1000^-3*1000</f>
        <v>56.343432993886346</v>
      </c>
      <c r="I50" s="22">
        <f t="shared" si="10"/>
        <v>209.39081929803447</v>
      </c>
      <c r="J50" s="22">
        <f t="shared" si="10"/>
        <v>139.04859094010104</v>
      </c>
      <c r="K50" s="22">
        <f t="shared" si="10"/>
        <v>97.272153187558501</v>
      </c>
      <c r="L50" s="22">
        <f t="shared" si="10"/>
        <v>104.71373867731707</v>
      </c>
      <c r="P50" s="17">
        <v>3.5999999999999997E-2</v>
      </c>
      <c r="Q50" s="14">
        <v>20</v>
      </c>
      <c r="T50" s="21"/>
    </row>
    <row r="51" spans="6:20" x14ac:dyDescent="0.3">
      <c r="P51" s="18">
        <v>3.2000000000000001E-2</v>
      </c>
      <c r="Q51" s="15">
        <v>21</v>
      </c>
      <c r="T51" s="21"/>
    </row>
    <row r="52" spans="6:20" x14ac:dyDescent="0.3">
      <c r="P52" s="19">
        <v>2.8000000000000001E-2</v>
      </c>
      <c r="Q52" s="16">
        <v>22</v>
      </c>
      <c r="T52" s="21"/>
    </row>
    <row r="53" spans="6:20" x14ac:dyDescent="0.3">
      <c r="P53" s="18">
        <v>2.4E-2</v>
      </c>
      <c r="Q53" s="15">
        <v>23</v>
      </c>
      <c r="T53" s="21"/>
    </row>
    <row r="54" spans="6:20" x14ac:dyDescent="0.3">
      <c r="P54" s="17">
        <v>2.1999999999999999E-2</v>
      </c>
      <c r="Q54" s="14">
        <v>24</v>
      </c>
      <c r="T54" s="21"/>
    </row>
    <row r="55" spans="6:20" x14ac:dyDescent="0.3">
      <c r="P55" s="18">
        <v>0.02</v>
      </c>
      <c r="Q55" s="15">
        <v>25</v>
      </c>
      <c r="T55" s="21"/>
    </row>
  </sheetData>
  <mergeCells count="4">
    <mergeCell ref="G43:N43"/>
    <mergeCell ref="G29:N29"/>
    <mergeCell ref="G31:H31"/>
    <mergeCell ref="I31:J3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2023-03-04T13:41:22Z</dcterms:modified>
</cp:coreProperties>
</file>